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llm\Documents\Andreas Mies\"/>
    </mc:Choice>
  </mc:AlternateContent>
  <xr:revisionPtr revIDLastSave="0" documentId="13_ncr:1_{8366D959-1BEF-4CA0-95AC-2EED8B1D9E2B}" xr6:coauthVersionLast="45" xr6:coauthVersionMax="45" xr10:uidLastSave="{00000000-0000-0000-0000-000000000000}"/>
  <workbookProtection lockStructure="1"/>
  <bookViews>
    <workbookView xWindow="-120" yWindow="-120" windowWidth="20730" windowHeight="11160" tabRatio="937" xr2:uid="{B0BAFEAA-B2CD-47C9-B935-ABFCA2343430}"/>
  </bookViews>
  <sheets>
    <sheet name="Description" sheetId="27" r:id="rId1"/>
    <sheet name="Statistics NextGen vs. Paris" sheetId="8" r:id="rId2"/>
    <sheet name="NextGen vs. 1000 Paris" sheetId="7" r:id="rId3"/>
    <sheet name="Statistics Doubles Tour vs. GS" sheetId="23" r:id="rId4"/>
    <sheet name="Doubles Tour vs. Doubles GS 19" sheetId="21" r:id="rId5"/>
    <sheet name="Statistics Singles 2019" sheetId="25" r:id="rId6"/>
    <sheet name="ATP Data Set 2019 Singles" sheetId="19" r:id="rId7"/>
    <sheet name="Statistics Doubles 2019" sheetId="26" r:id="rId8"/>
    <sheet name="ATP Data Set 2019 Doubles" sheetId="18" r:id="rId9"/>
    <sheet name="NextGen Finals 2019" sheetId="1" r:id="rId10"/>
    <sheet name="NextGen Finals 2018" sheetId="2" r:id="rId11"/>
    <sheet name="NextGen Finals 2017" sheetId="3" r:id="rId12"/>
    <sheet name="ATP 1000 Paris 2019" sheetId="4" r:id="rId13"/>
    <sheet name="ATP 1000 Paris 2018" sheetId="5" r:id="rId14"/>
    <sheet name="ATP 1000 Paris 2017" sheetId="6" r:id="rId15"/>
    <sheet name="Sets Singles Table" sheetId="11" r:id="rId16"/>
    <sheet name="Doubles ATP 1000 Miami 2019" sheetId="12" r:id="rId17"/>
    <sheet name="Doubles ATP 1000 Rome 2019" sheetId="13" r:id="rId18"/>
    <sheet name="Doubles ATP 1000 Cincinnati 19" sheetId="14" r:id="rId19"/>
    <sheet name="Doubles AO 2019" sheetId="15" r:id="rId20"/>
    <sheet name="Doubles French Open 2019" sheetId="16" r:id="rId21"/>
    <sheet name="Doubles US Open 2019" sheetId="17" r:id="rId22"/>
    <sheet name="Sets Doubles Table" sheetId="22" r:id="rId23"/>
  </sheets>
  <definedNames>
    <definedName name="_xlnm._FilterDatabase" localSheetId="4" hidden="1">'Doubles Tour vs. Doubles GS 19'!$A$5:$P$278</definedName>
    <definedName name="_xlnm._FilterDatabase" localSheetId="2" hidden="1">'NextGen vs. 1000 Paris'!$A$5:$R$184</definedName>
    <definedName name="Query_from_atpmain" localSheetId="6" hidden="1">'ATP Data Set 2019 Singles'!$C$4:$K$2954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6" l="1"/>
  <c r="G25" i="26"/>
  <c r="G26" i="26" s="1"/>
  <c r="F25" i="26"/>
  <c r="F25" i="25" l="1"/>
  <c r="G25" i="25"/>
  <c r="F26" i="25"/>
  <c r="G26" i="25"/>
  <c r="N11" i="23" l="1"/>
  <c r="N9" i="23"/>
  <c r="K11" i="23"/>
  <c r="K9" i="23"/>
  <c r="J11" i="23"/>
  <c r="J9" i="23"/>
  <c r="I11" i="23"/>
  <c r="I9" i="23"/>
  <c r="D11" i="23"/>
  <c r="D9" i="23"/>
  <c r="F42" i="23" l="1"/>
  <c r="G41" i="23"/>
  <c r="G42" i="23" s="1"/>
  <c r="F41" i="23"/>
  <c r="K24" i="23"/>
  <c r="F24" i="23"/>
  <c r="L23" i="23"/>
  <c r="L24" i="23" s="1"/>
  <c r="K23" i="23"/>
  <c r="G23" i="23"/>
  <c r="G24" i="23" s="1"/>
  <c r="F23" i="23"/>
  <c r="O11" i="23"/>
  <c r="L11" i="23"/>
  <c r="O9" i="23"/>
  <c r="L9" i="23"/>
  <c r="P219" i="21"/>
  <c r="P220" i="21"/>
  <c r="P221" i="21"/>
  <c r="P222" i="21"/>
  <c r="P223" i="21"/>
  <c r="P224" i="21"/>
  <c r="P225" i="21"/>
  <c r="P226" i="21"/>
  <c r="P227" i="21"/>
  <c r="P228" i="21"/>
  <c r="P229" i="21"/>
  <c r="P230" i="21"/>
  <c r="P231" i="21"/>
  <c r="P232" i="21"/>
  <c r="P233" i="21"/>
  <c r="P234" i="21"/>
  <c r="P235" i="21"/>
  <c r="P236" i="21"/>
  <c r="P237" i="21"/>
  <c r="P238" i="21"/>
  <c r="P239" i="21"/>
  <c r="P240" i="21"/>
  <c r="P241" i="21"/>
  <c r="P242" i="21"/>
  <c r="P243" i="21"/>
  <c r="P244" i="21"/>
  <c r="P245" i="21"/>
  <c r="P246" i="21"/>
  <c r="P247" i="21"/>
  <c r="P248" i="21"/>
  <c r="P249" i="21"/>
  <c r="P250" i="21"/>
  <c r="P251" i="21"/>
  <c r="P252" i="21"/>
  <c r="P253" i="21"/>
  <c r="P254" i="21"/>
  <c r="P255" i="21"/>
  <c r="P256" i="21"/>
  <c r="P257" i="21"/>
  <c r="P258" i="21"/>
  <c r="P259" i="21"/>
  <c r="P260" i="21"/>
  <c r="P261" i="21"/>
  <c r="P262" i="21"/>
  <c r="P263" i="21"/>
  <c r="P264" i="21"/>
  <c r="P265" i="21"/>
  <c r="P266" i="21"/>
  <c r="P267" i="21"/>
  <c r="P268" i="21"/>
  <c r="P269" i="21"/>
  <c r="P270" i="21"/>
  <c r="P271" i="21"/>
  <c r="P272" i="21"/>
  <c r="P273" i="21"/>
  <c r="P274" i="21"/>
  <c r="P275" i="21"/>
  <c r="P276" i="21"/>
  <c r="P277" i="21"/>
  <c r="P278" i="21"/>
  <c r="O219" i="21"/>
  <c r="O220" i="21"/>
  <c r="O221" i="21"/>
  <c r="O222" i="21"/>
  <c r="O223" i="21"/>
  <c r="O224" i="21"/>
  <c r="O225" i="21"/>
  <c r="O226" i="21"/>
  <c r="O227" i="21"/>
  <c r="O228" i="21"/>
  <c r="O229" i="21"/>
  <c r="O230" i="21"/>
  <c r="O231" i="21"/>
  <c r="O232" i="21"/>
  <c r="O233" i="21"/>
  <c r="O234" i="21"/>
  <c r="O235" i="21"/>
  <c r="O236" i="21"/>
  <c r="O237" i="21"/>
  <c r="O238" i="21"/>
  <c r="O239" i="21"/>
  <c r="O240" i="21"/>
  <c r="O241" i="21"/>
  <c r="O242" i="21"/>
  <c r="O243" i="21"/>
  <c r="O244" i="21"/>
  <c r="O245" i="21"/>
  <c r="O246" i="21"/>
  <c r="O247" i="21"/>
  <c r="O248" i="21"/>
  <c r="O249" i="21"/>
  <c r="O250" i="21"/>
  <c r="O251" i="21"/>
  <c r="O252" i="21"/>
  <c r="O253" i="21"/>
  <c r="O254" i="21"/>
  <c r="O255" i="21"/>
  <c r="O256" i="21"/>
  <c r="O257" i="21"/>
  <c r="O258" i="21"/>
  <c r="O259" i="21"/>
  <c r="O260" i="21"/>
  <c r="O261" i="21"/>
  <c r="O262" i="21"/>
  <c r="O263" i="21"/>
  <c r="O264" i="21"/>
  <c r="O265" i="21"/>
  <c r="O266" i="21"/>
  <c r="O267" i="21"/>
  <c r="O268" i="21"/>
  <c r="O269" i="21"/>
  <c r="O270" i="21"/>
  <c r="O271" i="21"/>
  <c r="O272" i="21"/>
  <c r="O273" i="21"/>
  <c r="O274" i="21"/>
  <c r="O275" i="21"/>
  <c r="O276" i="21"/>
  <c r="O277" i="21"/>
  <c r="O278" i="21"/>
  <c r="M219" i="21"/>
  <c r="M220" i="21"/>
  <c r="M221" i="21"/>
  <c r="M222" i="21"/>
  <c r="M223" i="21"/>
  <c r="M224" i="21"/>
  <c r="M225" i="21"/>
  <c r="M226" i="21"/>
  <c r="M227" i="21"/>
  <c r="M228" i="21"/>
  <c r="M229" i="21"/>
  <c r="M230" i="21"/>
  <c r="M231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G219" i="21"/>
  <c r="N219" i="21" s="1"/>
  <c r="G220" i="21"/>
  <c r="N220" i="21" s="1"/>
  <c r="G221" i="21"/>
  <c r="N221" i="21" s="1"/>
  <c r="G222" i="21"/>
  <c r="N222" i="21" s="1"/>
  <c r="G223" i="21"/>
  <c r="N223" i="21" s="1"/>
  <c r="G224" i="21"/>
  <c r="N224" i="21" s="1"/>
  <c r="G225" i="21"/>
  <c r="N225" i="21" s="1"/>
  <c r="G226" i="21"/>
  <c r="N226" i="21" s="1"/>
  <c r="G227" i="21"/>
  <c r="N227" i="21" s="1"/>
  <c r="G228" i="21"/>
  <c r="N228" i="21" s="1"/>
  <c r="G229" i="21"/>
  <c r="N229" i="21" s="1"/>
  <c r="G230" i="21"/>
  <c r="N230" i="21" s="1"/>
  <c r="G231" i="21"/>
  <c r="N231" i="21" s="1"/>
  <c r="G232" i="21"/>
  <c r="N232" i="21" s="1"/>
  <c r="G233" i="21"/>
  <c r="N233" i="21" s="1"/>
  <c r="G234" i="21"/>
  <c r="N234" i="21" s="1"/>
  <c r="G235" i="21"/>
  <c r="N235" i="21" s="1"/>
  <c r="G236" i="21"/>
  <c r="N236" i="21" s="1"/>
  <c r="G237" i="21"/>
  <c r="N237" i="21" s="1"/>
  <c r="G238" i="21"/>
  <c r="N238" i="21" s="1"/>
  <c r="G239" i="21"/>
  <c r="N239" i="21" s="1"/>
  <c r="G240" i="21"/>
  <c r="N240" i="21" s="1"/>
  <c r="G241" i="21"/>
  <c r="N241" i="21" s="1"/>
  <c r="G242" i="21"/>
  <c r="N242" i="21" s="1"/>
  <c r="G243" i="21"/>
  <c r="N243" i="21" s="1"/>
  <c r="G244" i="21"/>
  <c r="N244" i="21" s="1"/>
  <c r="G245" i="21"/>
  <c r="N245" i="21" s="1"/>
  <c r="G246" i="21"/>
  <c r="N246" i="21" s="1"/>
  <c r="G247" i="21"/>
  <c r="N247" i="21" s="1"/>
  <c r="G248" i="21"/>
  <c r="N248" i="21" s="1"/>
  <c r="G249" i="21"/>
  <c r="N249" i="21" s="1"/>
  <c r="G250" i="21"/>
  <c r="N250" i="21" s="1"/>
  <c r="G251" i="21"/>
  <c r="N251" i="21" s="1"/>
  <c r="G252" i="21"/>
  <c r="N252" i="21" s="1"/>
  <c r="G253" i="21"/>
  <c r="N253" i="21" s="1"/>
  <c r="G254" i="21"/>
  <c r="N254" i="21" s="1"/>
  <c r="G255" i="21"/>
  <c r="N255" i="21" s="1"/>
  <c r="G256" i="21"/>
  <c r="N256" i="21" s="1"/>
  <c r="G257" i="21"/>
  <c r="N257" i="21" s="1"/>
  <c r="G258" i="21"/>
  <c r="N258" i="21" s="1"/>
  <c r="G259" i="21"/>
  <c r="N259" i="21" s="1"/>
  <c r="G260" i="21"/>
  <c r="N260" i="21" s="1"/>
  <c r="G261" i="21"/>
  <c r="N261" i="21" s="1"/>
  <c r="G262" i="21"/>
  <c r="N262" i="21" s="1"/>
  <c r="G263" i="21"/>
  <c r="N263" i="21" s="1"/>
  <c r="G264" i="21"/>
  <c r="N264" i="21" s="1"/>
  <c r="G265" i="21"/>
  <c r="N265" i="21" s="1"/>
  <c r="G266" i="21"/>
  <c r="N266" i="21" s="1"/>
  <c r="G267" i="21"/>
  <c r="N267" i="21" s="1"/>
  <c r="G268" i="21"/>
  <c r="N268" i="21" s="1"/>
  <c r="G269" i="21"/>
  <c r="N269" i="21" s="1"/>
  <c r="G270" i="21"/>
  <c r="N270" i="21" s="1"/>
  <c r="G271" i="21"/>
  <c r="N271" i="21" s="1"/>
  <c r="G272" i="21"/>
  <c r="N272" i="21" s="1"/>
  <c r="G273" i="21"/>
  <c r="N273" i="21" s="1"/>
  <c r="G274" i="21"/>
  <c r="N274" i="21" s="1"/>
  <c r="G275" i="21"/>
  <c r="N275" i="21" s="1"/>
  <c r="G276" i="21"/>
  <c r="N276" i="21" s="1"/>
  <c r="G277" i="21"/>
  <c r="N277" i="21" s="1"/>
  <c r="G278" i="21"/>
  <c r="N278" i="21" s="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P185" i="21"/>
  <c r="P186" i="21"/>
  <c r="P187" i="21"/>
  <c r="P188" i="21"/>
  <c r="P189" i="21"/>
  <c r="P190" i="21"/>
  <c r="P191" i="21"/>
  <c r="P192" i="21"/>
  <c r="P193" i="21"/>
  <c r="P194" i="21"/>
  <c r="P195" i="21"/>
  <c r="P196" i="21"/>
  <c r="P197" i="21"/>
  <c r="P198" i="21"/>
  <c r="P199" i="21"/>
  <c r="P200" i="21"/>
  <c r="P201" i="21"/>
  <c r="P202" i="21"/>
  <c r="P203" i="21"/>
  <c r="P204" i="21"/>
  <c r="P205" i="21"/>
  <c r="P206" i="21"/>
  <c r="P207" i="21"/>
  <c r="P208" i="21"/>
  <c r="P209" i="21"/>
  <c r="P210" i="21"/>
  <c r="P211" i="21"/>
  <c r="P212" i="21"/>
  <c r="P213" i="21"/>
  <c r="P214" i="21"/>
  <c r="P215" i="21"/>
  <c r="P216" i="21"/>
  <c r="P217" i="21"/>
  <c r="P218" i="21"/>
  <c r="O185" i="21"/>
  <c r="O186" i="21"/>
  <c r="O187" i="21"/>
  <c r="O188" i="21"/>
  <c r="O189" i="21"/>
  <c r="O190" i="21"/>
  <c r="O191" i="21"/>
  <c r="O192" i="21"/>
  <c r="O193" i="21"/>
  <c r="O194" i="21"/>
  <c r="O195" i="21"/>
  <c r="O196" i="21"/>
  <c r="O197" i="21"/>
  <c r="O198" i="21"/>
  <c r="O199" i="21"/>
  <c r="O200" i="21"/>
  <c r="O201" i="21"/>
  <c r="O202" i="21"/>
  <c r="O203" i="21"/>
  <c r="O204" i="21"/>
  <c r="O205" i="21"/>
  <c r="O206" i="21"/>
  <c r="O207" i="21"/>
  <c r="O208" i="21"/>
  <c r="O209" i="21"/>
  <c r="O210" i="21"/>
  <c r="O211" i="21"/>
  <c r="O212" i="21"/>
  <c r="O213" i="21"/>
  <c r="O214" i="21"/>
  <c r="O215" i="21"/>
  <c r="O216" i="21"/>
  <c r="O217" i="21"/>
  <c r="O218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07" i="21"/>
  <c r="M208" i="21"/>
  <c r="M209" i="21"/>
  <c r="M210" i="21"/>
  <c r="M211" i="21"/>
  <c r="M212" i="21"/>
  <c r="M213" i="21"/>
  <c r="M214" i="21"/>
  <c r="M215" i="21"/>
  <c r="M216" i="21"/>
  <c r="M217" i="21"/>
  <c r="M218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7" i="21"/>
  <c r="K198" i="21"/>
  <c r="K199" i="21"/>
  <c r="K200" i="21"/>
  <c r="K201" i="21"/>
  <c r="K202" i="21"/>
  <c r="K203" i="21"/>
  <c r="K204" i="21"/>
  <c r="K205" i="21"/>
  <c r="K206" i="21"/>
  <c r="K207" i="21"/>
  <c r="K208" i="21"/>
  <c r="K209" i="21"/>
  <c r="K210" i="21"/>
  <c r="K211" i="21"/>
  <c r="K212" i="21"/>
  <c r="K213" i="21"/>
  <c r="K214" i="21"/>
  <c r="K215" i="21"/>
  <c r="K216" i="21"/>
  <c r="K217" i="21"/>
  <c r="K218" i="21"/>
  <c r="G185" i="21"/>
  <c r="N185" i="21" s="1"/>
  <c r="G186" i="21"/>
  <c r="N186" i="21" s="1"/>
  <c r="G187" i="21"/>
  <c r="N187" i="21" s="1"/>
  <c r="G188" i="21"/>
  <c r="N188" i="21" s="1"/>
  <c r="G189" i="21"/>
  <c r="N189" i="21" s="1"/>
  <c r="G190" i="21"/>
  <c r="N190" i="21" s="1"/>
  <c r="G191" i="21"/>
  <c r="N191" i="21" s="1"/>
  <c r="G192" i="21"/>
  <c r="N192" i="21" s="1"/>
  <c r="G193" i="21"/>
  <c r="N193" i="21" s="1"/>
  <c r="G194" i="21"/>
  <c r="N194" i="21" s="1"/>
  <c r="G195" i="21"/>
  <c r="N195" i="21" s="1"/>
  <c r="G196" i="21"/>
  <c r="N196" i="21" s="1"/>
  <c r="G197" i="21"/>
  <c r="N197" i="21" s="1"/>
  <c r="G198" i="21"/>
  <c r="N198" i="21" s="1"/>
  <c r="G199" i="21"/>
  <c r="N199" i="21" s="1"/>
  <c r="G200" i="21"/>
  <c r="N200" i="21" s="1"/>
  <c r="G201" i="21"/>
  <c r="N201" i="21" s="1"/>
  <c r="G202" i="21"/>
  <c r="N202" i="21" s="1"/>
  <c r="G203" i="21"/>
  <c r="N203" i="21" s="1"/>
  <c r="G204" i="21"/>
  <c r="N204" i="21" s="1"/>
  <c r="G205" i="21"/>
  <c r="N205" i="21" s="1"/>
  <c r="G206" i="21"/>
  <c r="N206" i="21" s="1"/>
  <c r="G207" i="21"/>
  <c r="N207" i="21" s="1"/>
  <c r="G208" i="21"/>
  <c r="N208" i="21" s="1"/>
  <c r="G209" i="21"/>
  <c r="N209" i="21" s="1"/>
  <c r="G210" i="21"/>
  <c r="N210" i="21" s="1"/>
  <c r="G211" i="21"/>
  <c r="N211" i="21" s="1"/>
  <c r="G212" i="21"/>
  <c r="N212" i="21" s="1"/>
  <c r="G213" i="21"/>
  <c r="N213" i="21" s="1"/>
  <c r="G214" i="21"/>
  <c r="N214" i="21" s="1"/>
  <c r="G215" i="21"/>
  <c r="N215" i="21" s="1"/>
  <c r="G216" i="21"/>
  <c r="N216" i="21" s="1"/>
  <c r="G217" i="21"/>
  <c r="N217" i="21" s="1"/>
  <c r="G218" i="21"/>
  <c r="N218" i="21" s="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7" i="21"/>
  <c r="N7" i="21" s="1"/>
  <c r="F8" i="21"/>
  <c r="N8" i="21" s="1"/>
  <c r="F9" i="21"/>
  <c r="N9" i="21" s="1"/>
  <c r="F10" i="21"/>
  <c r="N10" i="21" s="1"/>
  <c r="F11" i="21"/>
  <c r="N11" i="21" s="1"/>
  <c r="F12" i="21"/>
  <c r="N12" i="21" s="1"/>
  <c r="F13" i="21"/>
  <c r="N13" i="21" s="1"/>
  <c r="F14" i="21"/>
  <c r="N14" i="21" s="1"/>
  <c r="F15" i="21"/>
  <c r="N15" i="21" s="1"/>
  <c r="F16" i="21"/>
  <c r="N16" i="21" s="1"/>
  <c r="F17" i="21"/>
  <c r="N17" i="21" s="1"/>
  <c r="F18" i="21"/>
  <c r="N18" i="21" s="1"/>
  <c r="F19" i="21"/>
  <c r="N19" i="21" s="1"/>
  <c r="F20" i="21"/>
  <c r="N20" i="21" s="1"/>
  <c r="F21" i="21"/>
  <c r="N21" i="21" s="1"/>
  <c r="F22" i="21"/>
  <c r="N22" i="21" s="1"/>
  <c r="F23" i="21"/>
  <c r="N23" i="21" s="1"/>
  <c r="F24" i="21"/>
  <c r="N24" i="21" s="1"/>
  <c r="F25" i="21"/>
  <c r="N25" i="21" s="1"/>
  <c r="F26" i="21"/>
  <c r="N26" i="21" s="1"/>
  <c r="F27" i="21"/>
  <c r="N27" i="21" s="1"/>
  <c r="F28" i="21"/>
  <c r="N28" i="21" s="1"/>
  <c r="F29" i="21"/>
  <c r="N29" i="21" s="1"/>
  <c r="F30" i="21"/>
  <c r="N30" i="21" s="1"/>
  <c r="F31" i="21"/>
  <c r="N31" i="21" s="1"/>
  <c r="F32" i="21"/>
  <c r="N32" i="21" s="1"/>
  <c r="F33" i="21"/>
  <c r="N33" i="21" s="1"/>
  <c r="F34" i="21"/>
  <c r="N34" i="21" s="1"/>
  <c r="F35" i="21"/>
  <c r="N35" i="21" s="1"/>
  <c r="F36" i="21"/>
  <c r="N36" i="21" s="1"/>
  <c r="F37" i="21"/>
  <c r="N37" i="21" s="1"/>
  <c r="F38" i="21"/>
  <c r="N38" i="21" s="1"/>
  <c r="F39" i="21"/>
  <c r="N39" i="21" s="1"/>
  <c r="F40" i="21"/>
  <c r="N40" i="21" s="1"/>
  <c r="F41" i="21"/>
  <c r="N41" i="21" s="1"/>
  <c r="F42" i="21"/>
  <c r="N42" i="21" s="1"/>
  <c r="F43" i="21"/>
  <c r="N43" i="21" s="1"/>
  <c r="F44" i="21"/>
  <c r="N44" i="21" s="1"/>
  <c r="F45" i="21"/>
  <c r="N45" i="21" s="1"/>
  <c r="F46" i="21"/>
  <c r="N46" i="21" s="1"/>
  <c r="F47" i="21"/>
  <c r="N47" i="21" s="1"/>
  <c r="F48" i="21"/>
  <c r="N48" i="21" s="1"/>
  <c r="F49" i="21"/>
  <c r="N49" i="21" s="1"/>
  <c r="F50" i="21"/>
  <c r="N50" i="21" s="1"/>
  <c r="F51" i="21"/>
  <c r="N51" i="21" s="1"/>
  <c r="F52" i="21"/>
  <c r="N52" i="21" s="1"/>
  <c r="F53" i="21"/>
  <c r="N53" i="21" s="1"/>
  <c r="F54" i="21"/>
  <c r="N54" i="21" s="1"/>
  <c r="F55" i="21"/>
  <c r="N55" i="21" s="1"/>
  <c r="F56" i="21"/>
  <c r="N56" i="21" s="1"/>
  <c r="F57" i="21"/>
  <c r="N57" i="21" s="1"/>
  <c r="F58" i="21"/>
  <c r="N58" i="21" s="1"/>
  <c r="F59" i="21"/>
  <c r="N59" i="21" s="1"/>
  <c r="F60" i="21"/>
  <c r="N60" i="21" s="1"/>
  <c r="F61" i="21"/>
  <c r="N61" i="21" s="1"/>
  <c r="F62" i="21"/>
  <c r="N62" i="21" s="1"/>
  <c r="F63" i="21"/>
  <c r="N63" i="21" s="1"/>
  <c r="F64" i="21"/>
  <c r="N64" i="21" s="1"/>
  <c r="F65" i="21"/>
  <c r="N65" i="21" s="1"/>
  <c r="F66" i="21"/>
  <c r="N66" i="21" s="1"/>
  <c r="F67" i="21"/>
  <c r="N67" i="21" s="1"/>
  <c r="F68" i="21"/>
  <c r="N68" i="21" s="1"/>
  <c r="F69" i="21"/>
  <c r="N69" i="21" s="1"/>
  <c r="F70" i="21"/>
  <c r="N70" i="21" s="1"/>
  <c r="F71" i="21"/>
  <c r="N71" i="21" s="1"/>
  <c r="F72" i="21"/>
  <c r="N72" i="21" s="1"/>
  <c r="F73" i="21"/>
  <c r="N73" i="21" s="1"/>
  <c r="F74" i="21"/>
  <c r="N74" i="21" s="1"/>
  <c r="F75" i="21"/>
  <c r="N75" i="21" s="1"/>
  <c r="F76" i="21"/>
  <c r="N76" i="21" s="1"/>
  <c r="F77" i="21"/>
  <c r="N77" i="21" s="1"/>
  <c r="F78" i="21"/>
  <c r="N78" i="21" s="1"/>
  <c r="F79" i="21"/>
  <c r="N79" i="21" s="1"/>
  <c r="F80" i="21"/>
  <c r="N80" i="21" s="1"/>
  <c r="F81" i="21"/>
  <c r="N81" i="21" s="1"/>
  <c r="F82" i="21"/>
  <c r="N82" i="21" s="1"/>
  <c r="F83" i="21"/>
  <c r="N83" i="21" s="1"/>
  <c r="F84" i="21"/>
  <c r="N84" i="21" s="1"/>
  <c r="F85" i="21"/>
  <c r="N85" i="21" s="1"/>
  <c r="F86" i="21"/>
  <c r="N86" i="21" s="1"/>
  <c r="F87" i="21"/>
  <c r="N87" i="21" s="1"/>
  <c r="F88" i="21"/>
  <c r="N88" i="21" s="1"/>
  <c r="F89" i="21"/>
  <c r="N89" i="21" s="1"/>
  <c r="F90" i="21"/>
  <c r="N90" i="21" s="1"/>
  <c r="F91" i="21"/>
  <c r="N91" i="21" s="1"/>
  <c r="F92" i="21"/>
  <c r="N92" i="21" s="1"/>
  <c r="F93" i="21"/>
  <c r="N93" i="21" s="1"/>
  <c r="F94" i="21"/>
  <c r="N94" i="21" s="1"/>
  <c r="F95" i="21"/>
  <c r="N95" i="21" s="1"/>
  <c r="F96" i="21"/>
  <c r="N96" i="21" s="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6" i="2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1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7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101" i="21"/>
  <c r="O102" i="21"/>
  <c r="O103" i="21"/>
  <c r="O104" i="21"/>
  <c r="O105" i="21"/>
  <c r="O106" i="21"/>
  <c r="O107" i="21"/>
  <c r="O108" i="21"/>
  <c r="O109" i="21"/>
  <c r="O110" i="21"/>
  <c r="O111" i="21"/>
  <c r="O112" i="21"/>
  <c r="O113" i="21"/>
  <c r="O114" i="21"/>
  <c r="O115" i="21"/>
  <c r="O116" i="21"/>
  <c r="O117" i="21"/>
  <c r="O118" i="21"/>
  <c r="O119" i="21"/>
  <c r="O120" i="21"/>
  <c r="O121" i="21"/>
  <c r="O122" i="21"/>
  <c r="O123" i="21"/>
  <c r="O124" i="21"/>
  <c r="O125" i="21"/>
  <c r="O126" i="21"/>
  <c r="O127" i="21"/>
  <c r="O128" i="21"/>
  <c r="O129" i="21"/>
  <c r="O130" i="21"/>
  <c r="O131" i="21"/>
  <c r="O132" i="21"/>
  <c r="O133" i="21"/>
  <c r="O134" i="21"/>
  <c r="O135" i="21"/>
  <c r="O136" i="21"/>
  <c r="O137" i="21"/>
  <c r="O138" i="21"/>
  <c r="O139" i="21"/>
  <c r="O140" i="21"/>
  <c r="O141" i="21"/>
  <c r="O142" i="21"/>
  <c r="O143" i="21"/>
  <c r="O144" i="21"/>
  <c r="O145" i="21"/>
  <c r="O146" i="21"/>
  <c r="O147" i="21"/>
  <c r="O148" i="21"/>
  <c r="O149" i="21"/>
  <c r="O150" i="21"/>
  <c r="O151" i="21"/>
  <c r="O152" i="21"/>
  <c r="O153" i="21"/>
  <c r="O154" i="21"/>
  <c r="O155" i="21"/>
  <c r="O156" i="21"/>
  <c r="O157" i="21"/>
  <c r="O158" i="21"/>
  <c r="O159" i="21"/>
  <c r="O160" i="21"/>
  <c r="O161" i="21"/>
  <c r="O162" i="21"/>
  <c r="O163" i="21"/>
  <c r="O164" i="21"/>
  <c r="O165" i="21"/>
  <c r="O166" i="21"/>
  <c r="O167" i="21"/>
  <c r="O168" i="21"/>
  <c r="O169" i="21"/>
  <c r="O170" i="21"/>
  <c r="O171" i="21"/>
  <c r="O172" i="21"/>
  <c r="O173" i="21"/>
  <c r="O174" i="21"/>
  <c r="O175" i="21"/>
  <c r="O176" i="21"/>
  <c r="O177" i="21"/>
  <c r="O178" i="21"/>
  <c r="O179" i="21"/>
  <c r="O180" i="21"/>
  <c r="O181" i="21"/>
  <c r="O182" i="21"/>
  <c r="O183" i="21"/>
  <c r="O184" i="21"/>
  <c r="O6" i="21"/>
  <c r="P184" i="21"/>
  <c r="G184" i="21"/>
  <c r="P183" i="21"/>
  <c r="G183" i="21"/>
  <c r="P182" i="21"/>
  <c r="G182" i="21"/>
  <c r="N182" i="21" s="1"/>
  <c r="P181" i="21"/>
  <c r="G181" i="21"/>
  <c r="P180" i="21"/>
  <c r="G180" i="21"/>
  <c r="P179" i="21"/>
  <c r="G179" i="21"/>
  <c r="P178" i="21"/>
  <c r="G178" i="21"/>
  <c r="N178" i="21" s="1"/>
  <c r="P177" i="21"/>
  <c r="G177" i="21"/>
  <c r="P176" i="21"/>
  <c r="G176" i="21"/>
  <c r="P175" i="21"/>
  <c r="G175" i="21"/>
  <c r="P174" i="21"/>
  <c r="G174" i="21"/>
  <c r="N174" i="21" s="1"/>
  <c r="P173" i="21"/>
  <c r="G173" i="21"/>
  <c r="P172" i="21"/>
  <c r="G172" i="21"/>
  <c r="P171" i="21"/>
  <c r="G171" i="21"/>
  <c r="P170" i="21"/>
  <c r="G170" i="21"/>
  <c r="N170" i="21" s="1"/>
  <c r="P169" i="21"/>
  <c r="G169" i="21"/>
  <c r="P168" i="21"/>
  <c r="G168" i="21"/>
  <c r="P167" i="21"/>
  <c r="G167" i="21"/>
  <c r="P166" i="21"/>
  <c r="G166" i="21"/>
  <c r="N166" i="21" s="1"/>
  <c r="P165" i="21"/>
  <c r="G165" i="21"/>
  <c r="P164" i="21"/>
  <c r="G164" i="21"/>
  <c r="P163" i="21"/>
  <c r="G163" i="21"/>
  <c r="P162" i="21"/>
  <c r="G162" i="21"/>
  <c r="N162" i="21" s="1"/>
  <c r="P161" i="21"/>
  <c r="G161" i="21"/>
  <c r="P160" i="21"/>
  <c r="G160" i="21"/>
  <c r="P159" i="21"/>
  <c r="G159" i="21"/>
  <c r="P158" i="21"/>
  <c r="G158" i="21"/>
  <c r="N158" i="21" s="1"/>
  <c r="P157" i="21"/>
  <c r="G157" i="21"/>
  <c r="P156" i="21"/>
  <c r="G156" i="21"/>
  <c r="P155" i="21"/>
  <c r="G155" i="21"/>
  <c r="P154" i="21"/>
  <c r="G154" i="21"/>
  <c r="N154" i="21" s="1"/>
  <c r="P153" i="21"/>
  <c r="G153" i="21"/>
  <c r="P152" i="21"/>
  <c r="G152" i="21"/>
  <c r="P151" i="21"/>
  <c r="G151" i="21"/>
  <c r="P150" i="21"/>
  <c r="G150" i="21"/>
  <c r="N150" i="21" s="1"/>
  <c r="P149" i="21"/>
  <c r="G149" i="21"/>
  <c r="P148" i="21"/>
  <c r="G148" i="21"/>
  <c r="P147" i="21"/>
  <c r="G147" i="21"/>
  <c r="P146" i="21"/>
  <c r="G146" i="21"/>
  <c r="N146" i="21" s="1"/>
  <c r="P145" i="21"/>
  <c r="G145" i="21"/>
  <c r="P144" i="21"/>
  <c r="G144" i="21"/>
  <c r="P143" i="21"/>
  <c r="G143" i="21"/>
  <c r="P142" i="21"/>
  <c r="G142" i="21"/>
  <c r="N142" i="21" s="1"/>
  <c r="P141" i="21"/>
  <c r="G141" i="21"/>
  <c r="P140" i="21"/>
  <c r="G140" i="21"/>
  <c r="P139" i="21"/>
  <c r="G139" i="21"/>
  <c r="P138" i="21"/>
  <c r="G138" i="21"/>
  <c r="N138" i="21" s="1"/>
  <c r="P137" i="21"/>
  <c r="G137" i="21"/>
  <c r="P136" i="21"/>
  <c r="G136" i="21"/>
  <c r="P135" i="21"/>
  <c r="G135" i="21"/>
  <c r="P134" i="21"/>
  <c r="G134" i="21"/>
  <c r="N134" i="21" s="1"/>
  <c r="P133" i="21"/>
  <c r="G133" i="21"/>
  <c r="P132" i="21"/>
  <c r="G132" i="21"/>
  <c r="P131" i="21"/>
  <c r="G131" i="21"/>
  <c r="P130" i="21"/>
  <c r="G130" i="21"/>
  <c r="N130" i="21" s="1"/>
  <c r="P129" i="21"/>
  <c r="G129" i="21"/>
  <c r="P128" i="21"/>
  <c r="G128" i="21"/>
  <c r="P127" i="21"/>
  <c r="G127" i="21"/>
  <c r="P126" i="21"/>
  <c r="G126" i="21"/>
  <c r="N126" i="21" s="1"/>
  <c r="P125" i="21"/>
  <c r="G125" i="21"/>
  <c r="P124" i="21"/>
  <c r="G124" i="21"/>
  <c r="P123" i="21"/>
  <c r="G123" i="21"/>
  <c r="P122" i="21"/>
  <c r="G122" i="21"/>
  <c r="N122" i="21" s="1"/>
  <c r="P121" i="21"/>
  <c r="G121" i="21"/>
  <c r="P120" i="21"/>
  <c r="G120" i="21"/>
  <c r="P119" i="21"/>
  <c r="G119" i="21"/>
  <c r="P118" i="21"/>
  <c r="G118" i="21"/>
  <c r="N118" i="21" s="1"/>
  <c r="P117" i="21"/>
  <c r="G117" i="21"/>
  <c r="P116" i="21"/>
  <c r="G116" i="21"/>
  <c r="P115" i="21"/>
  <c r="G115" i="21"/>
  <c r="P114" i="21"/>
  <c r="G114" i="21"/>
  <c r="N114" i="21" s="1"/>
  <c r="P113" i="21"/>
  <c r="G113" i="21"/>
  <c r="P112" i="21"/>
  <c r="G112" i="21"/>
  <c r="P111" i="21"/>
  <c r="G111" i="21"/>
  <c r="P110" i="21"/>
  <c r="G110" i="21"/>
  <c r="N110" i="21" s="1"/>
  <c r="P109" i="21"/>
  <c r="G109" i="21"/>
  <c r="P108" i="21"/>
  <c r="G108" i="21"/>
  <c r="P107" i="21"/>
  <c r="G107" i="21"/>
  <c r="P106" i="21"/>
  <c r="G106" i="21"/>
  <c r="N106" i="21" s="1"/>
  <c r="P105" i="21"/>
  <c r="G105" i="21"/>
  <c r="P104" i="21"/>
  <c r="G104" i="21"/>
  <c r="P103" i="21"/>
  <c r="G103" i="21"/>
  <c r="P102" i="21"/>
  <c r="G102" i="21"/>
  <c r="N102" i="21" s="1"/>
  <c r="P101" i="21"/>
  <c r="G101" i="21"/>
  <c r="P100" i="21"/>
  <c r="G100" i="21"/>
  <c r="P99" i="21"/>
  <c r="G99" i="21"/>
  <c r="P98" i="21"/>
  <c r="G98" i="21"/>
  <c r="N98" i="21" s="1"/>
  <c r="P97" i="21"/>
  <c r="G97" i="21"/>
  <c r="P96" i="21"/>
  <c r="G96" i="21"/>
  <c r="P95" i="21"/>
  <c r="G95" i="21"/>
  <c r="P94" i="21"/>
  <c r="G94" i="21"/>
  <c r="P93" i="21"/>
  <c r="G93" i="21"/>
  <c r="P92" i="21"/>
  <c r="G92" i="21"/>
  <c r="P91" i="21"/>
  <c r="G91" i="21"/>
  <c r="P90" i="21"/>
  <c r="G90" i="21"/>
  <c r="P89" i="21"/>
  <c r="G89" i="21"/>
  <c r="P88" i="21"/>
  <c r="G88" i="21"/>
  <c r="P87" i="21"/>
  <c r="G87" i="21"/>
  <c r="P86" i="21"/>
  <c r="G86" i="21"/>
  <c r="P85" i="21"/>
  <c r="G85" i="21"/>
  <c r="P84" i="21"/>
  <c r="G84" i="21"/>
  <c r="P83" i="21"/>
  <c r="G83" i="21"/>
  <c r="P82" i="21"/>
  <c r="G82" i="21"/>
  <c r="P81" i="21"/>
  <c r="G81" i="21"/>
  <c r="P80" i="21"/>
  <c r="G80" i="21"/>
  <c r="P79" i="21"/>
  <c r="G79" i="21"/>
  <c r="P78" i="21"/>
  <c r="G78" i="21"/>
  <c r="P77" i="21"/>
  <c r="G77" i="21"/>
  <c r="P76" i="21"/>
  <c r="G76" i="21"/>
  <c r="P75" i="21"/>
  <c r="G75" i="21"/>
  <c r="P74" i="21"/>
  <c r="G74" i="21"/>
  <c r="P73" i="21"/>
  <c r="G73" i="21"/>
  <c r="P72" i="21"/>
  <c r="G72" i="21"/>
  <c r="P71" i="21"/>
  <c r="G71" i="21"/>
  <c r="P70" i="21"/>
  <c r="G70" i="21"/>
  <c r="P69" i="21"/>
  <c r="G69" i="21"/>
  <c r="P68" i="21"/>
  <c r="G68" i="21"/>
  <c r="P67" i="21"/>
  <c r="G67" i="21"/>
  <c r="P66" i="21"/>
  <c r="G66" i="21"/>
  <c r="P65" i="21"/>
  <c r="G65" i="21"/>
  <c r="P64" i="21"/>
  <c r="G64" i="21"/>
  <c r="P63" i="21"/>
  <c r="G63" i="21"/>
  <c r="P62" i="21"/>
  <c r="G62" i="21"/>
  <c r="P61" i="21"/>
  <c r="G61" i="21"/>
  <c r="P60" i="21"/>
  <c r="G60" i="21"/>
  <c r="P59" i="21"/>
  <c r="G59" i="21"/>
  <c r="P58" i="21"/>
  <c r="G58" i="21"/>
  <c r="P57" i="21"/>
  <c r="G57" i="21"/>
  <c r="P56" i="21"/>
  <c r="G56" i="21"/>
  <c r="P55" i="21"/>
  <c r="G55" i="21"/>
  <c r="P54" i="21"/>
  <c r="G54" i="21"/>
  <c r="P53" i="21"/>
  <c r="G53" i="21"/>
  <c r="P52" i="21"/>
  <c r="G52" i="21"/>
  <c r="P51" i="21"/>
  <c r="G51" i="21"/>
  <c r="P50" i="21"/>
  <c r="G50" i="21"/>
  <c r="P49" i="21"/>
  <c r="G49" i="21"/>
  <c r="P48" i="21"/>
  <c r="G48" i="21"/>
  <c r="P47" i="21"/>
  <c r="G47" i="21"/>
  <c r="P46" i="21"/>
  <c r="G46" i="21"/>
  <c r="P45" i="21"/>
  <c r="G45" i="21"/>
  <c r="P44" i="21"/>
  <c r="G44" i="21"/>
  <c r="P43" i="21"/>
  <c r="G43" i="21"/>
  <c r="P42" i="21"/>
  <c r="G42" i="21"/>
  <c r="P41" i="21"/>
  <c r="G41" i="21"/>
  <c r="P40" i="21"/>
  <c r="G40" i="21"/>
  <c r="P39" i="21"/>
  <c r="G39" i="21"/>
  <c r="P38" i="21"/>
  <c r="G38" i="21"/>
  <c r="P37" i="21"/>
  <c r="G37" i="21"/>
  <c r="P36" i="21"/>
  <c r="G36" i="21"/>
  <c r="P35" i="21"/>
  <c r="G35" i="21"/>
  <c r="P34" i="21"/>
  <c r="G34" i="21"/>
  <c r="P33" i="21"/>
  <c r="G33" i="21"/>
  <c r="P32" i="21"/>
  <c r="G32" i="21"/>
  <c r="P31" i="21"/>
  <c r="G31" i="21"/>
  <c r="P30" i="21"/>
  <c r="G30" i="21"/>
  <c r="P29" i="21"/>
  <c r="G29" i="21"/>
  <c r="P28" i="21"/>
  <c r="G28" i="21"/>
  <c r="P27" i="21"/>
  <c r="G27" i="21"/>
  <c r="P26" i="21"/>
  <c r="G26" i="21"/>
  <c r="P25" i="21"/>
  <c r="G25" i="21"/>
  <c r="P24" i="21"/>
  <c r="G24" i="21"/>
  <c r="P23" i="21"/>
  <c r="G23" i="21"/>
  <c r="P22" i="21"/>
  <c r="G22" i="21"/>
  <c r="P21" i="21"/>
  <c r="G21" i="21"/>
  <c r="P20" i="21"/>
  <c r="G20" i="21"/>
  <c r="P19" i="21"/>
  <c r="G19" i="21"/>
  <c r="P18" i="21"/>
  <c r="G18" i="21"/>
  <c r="P17" i="21"/>
  <c r="G17" i="21"/>
  <c r="P16" i="21"/>
  <c r="G16" i="21"/>
  <c r="P15" i="21"/>
  <c r="G15" i="21"/>
  <c r="P14" i="21"/>
  <c r="G14" i="21"/>
  <c r="P13" i="21"/>
  <c r="G13" i="21"/>
  <c r="P12" i="21"/>
  <c r="G12" i="21"/>
  <c r="P11" i="21"/>
  <c r="G11" i="21"/>
  <c r="P10" i="21"/>
  <c r="G10" i="21"/>
  <c r="P9" i="21"/>
  <c r="G9" i="21"/>
  <c r="P8" i="21"/>
  <c r="G8" i="21"/>
  <c r="P7" i="21"/>
  <c r="G7" i="21"/>
  <c r="P6" i="21"/>
  <c r="G6" i="21"/>
  <c r="B2954" i="19"/>
  <c r="B2953" i="19"/>
  <c r="B2952" i="19"/>
  <c r="B2951" i="19"/>
  <c r="B2950" i="19"/>
  <c r="B2949" i="19"/>
  <c r="B2948" i="19"/>
  <c r="B2947" i="19"/>
  <c r="B2946" i="19"/>
  <c r="B2945" i="19"/>
  <c r="B2944" i="19"/>
  <c r="B2943" i="19"/>
  <c r="B2942" i="19"/>
  <c r="B2941" i="19"/>
  <c r="B2940" i="19"/>
  <c r="B2939" i="19"/>
  <c r="B2938" i="19"/>
  <c r="B2937" i="19"/>
  <c r="B2936" i="19"/>
  <c r="B2935" i="19"/>
  <c r="B2934" i="19"/>
  <c r="B2933" i="19"/>
  <c r="B2932" i="19"/>
  <c r="B2931" i="19"/>
  <c r="B2930" i="19"/>
  <c r="B2929" i="19"/>
  <c r="B2928" i="19"/>
  <c r="B2927" i="19"/>
  <c r="B2926" i="19"/>
  <c r="B2925" i="19"/>
  <c r="B2924" i="19"/>
  <c r="B2923" i="19"/>
  <c r="B2922" i="19"/>
  <c r="B2921" i="19"/>
  <c r="B2920" i="19"/>
  <c r="B2919" i="19"/>
  <c r="B2918" i="19"/>
  <c r="B2917" i="19"/>
  <c r="B2916" i="19"/>
  <c r="B2915" i="19"/>
  <c r="B2914" i="19"/>
  <c r="B2913" i="19"/>
  <c r="B2912" i="19"/>
  <c r="B2911" i="19"/>
  <c r="B2910" i="19"/>
  <c r="B2909" i="19"/>
  <c r="B2908" i="19"/>
  <c r="B2907" i="19"/>
  <c r="B2906" i="19"/>
  <c r="B2905" i="19"/>
  <c r="B2904" i="19"/>
  <c r="B2903" i="19"/>
  <c r="B2902" i="19"/>
  <c r="B2901" i="19"/>
  <c r="B2900" i="19"/>
  <c r="B2899" i="19"/>
  <c r="B2898" i="19"/>
  <c r="B2897" i="19"/>
  <c r="B2896" i="19"/>
  <c r="B2895" i="19"/>
  <c r="B2894" i="19"/>
  <c r="B2893" i="19"/>
  <c r="B2892" i="19"/>
  <c r="B2891" i="19"/>
  <c r="B2890" i="19"/>
  <c r="B2889" i="19"/>
  <c r="B2888" i="19"/>
  <c r="B2887" i="19"/>
  <c r="B2886" i="19"/>
  <c r="B2885" i="19"/>
  <c r="B2884" i="19"/>
  <c r="B2883" i="19"/>
  <c r="B2882" i="19"/>
  <c r="B2881" i="19"/>
  <c r="B2880" i="19"/>
  <c r="B2879" i="19"/>
  <c r="B2878" i="19"/>
  <c r="B2877" i="19"/>
  <c r="B2876" i="19"/>
  <c r="B2875" i="19"/>
  <c r="B2874" i="19"/>
  <c r="B2873" i="19"/>
  <c r="B2872" i="19"/>
  <c r="B2871" i="19"/>
  <c r="B2870" i="19"/>
  <c r="B2869" i="19"/>
  <c r="B2868" i="19"/>
  <c r="B2867" i="19"/>
  <c r="B2866" i="19"/>
  <c r="B2865" i="19"/>
  <c r="B2864" i="19"/>
  <c r="B2863" i="19"/>
  <c r="B2862" i="19"/>
  <c r="B2861" i="19"/>
  <c r="B2860" i="19"/>
  <c r="B2859" i="19"/>
  <c r="B2858" i="19"/>
  <c r="B2857" i="19"/>
  <c r="B2856" i="19"/>
  <c r="B2855" i="19"/>
  <c r="B2854" i="19"/>
  <c r="B2853" i="19"/>
  <c r="B2852" i="19"/>
  <c r="B2851" i="19"/>
  <c r="B2850" i="19"/>
  <c r="B2849" i="19"/>
  <c r="B2848" i="19"/>
  <c r="B2847" i="19"/>
  <c r="B2846" i="19"/>
  <c r="B2845" i="19"/>
  <c r="B2844" i="19"/>
  <c r="B2843" i="19"/>
  <c r="B2842" i="19"/>
  <c r="B2841" i="19"/>
  <c r="B2840" i="19"/>
  <c r="B2839" i="19"/>
  <c r="B2838" i="19"/>
  <c r="B2837" i="19"/>
  <c r="B2836" i="19"/>
  <c r="B2835" i="19"/>
  <c r="B2834" i="19"/>
  <c r="B2833" i="19"/>
  <c r="B2832" i="19"/>
  <c r="B2831" i="19"/>
  <c r="B2830" i="19"/>
  <c r="B2829" i="19"/>
  <c r="B2828" i="19"/>
  <c r="B2827" i="19"/>
  <c r="B2826" i="19"/>
  <c r="B2825" i="19"/>
  <c r="B2824" i="19"/>
  <c r="B2823" i="19"/>
  <c r="B2822" i="19"/>
  <c r="B2821" i="19"/>
  <c r="B2820" i="19"/>
  <c r="B2819" i="19"/>
  <c r="B2818" i="19"/>
  <c r="B2817" i="19"/>
  <c r="B2816" i="19"/>
  <c r="B2815" i="19"/>
  <c r="B2814" i="19"/>
  <c r="B2813" i="19"/>
  <c r="B2812" i="19"/>
  <c r="B2811" i="19"/>
  <c r="B2810" i="19"/>
  <c r="B2809" i="19"/>
  <c r="B2808" i="19"/>
  <c r="B2807" i="19"/>
  <c r="B2806" i="19"/>
  <c r="B2805" i="19"/>
  <c r="B2804" i="19"/>
  <c r="B2803" i="19"/>
  <c r="B2802" i="19"/>
  <c r="B2801" i="19"/>
  <c r="B2800" i="19"/>
  <c r="B2799" i="19"/>
  <c r="B2798" i="19"/>
  <c r="B2797" i="19"/>
  <c r="B2796" i="19"/>
  <c r="B2795" i="19"/>
  <c r="B2794" i="19"/>
  <c r="B2793" i="19"/>
  <c r="B2792" i="19"/>
  <c r="B2791" i="19"/>
  <c r="B2790" i="19"/>
  <c r="B2789" i="19"/>
  <c r="B2788" i="19"/>
  <c r="B2787" i="19"/>
  <c r="B2786" i="19"/>
  <c r="B2785" i="19"/>
  <c r="B2784" i="19"/>
  <c r="B2783" i="19"/>
  <c r="B2782" i="19"/>
  <c r="B2781" i="19"/>
  <c r="B2780" i="19"/>
  <c r="B2779" i="19"/>
  <c r="B2778" i="19"/>
  <c r="B2777" i="19"/>
  <c r="B2776" i="19"/>
  <c r="B2775" i="19"/>
  <c r="B2774" i="19"/>
  <c r="B2773" i="19"/>
  <c r="B2772" i="19"/>
  <c r="B2771" i="19"/>
  <c r="B2770" i="19"/>
  <c r="B2769" i="19"/>
  <c r="B2768" i="19"/>
  <c r="B2767" i="19"/>
  <c r="B2766" i="19"/>
  <c r="B2765" i="19"/>
  <c r="B2764" i="19"/>
  <c r="B2763" i="19"/>
  <c r="B2762" i="19"/>
  <c r="B2761" i="19"/>
  <c r="B2760" i="19"/>
  <c r="B2759" i="19"/>
  <c r="B2758" i="19"/>
  <c r="B2757" i="19"/>
  <c r="B2756" i="19"/>
  <c r="B2755" i="19"/>
  <c r="B2754" i="19"/>
  <c r="B2753" i="19"/>
  <c r="B2752" i="19"/>
  <c r="B2751" i="19"/>
  <c r="B2750" i="19"/>
  <c r="B2749" i="19"/>
  <c r="B2748" i="19"/>
  <c r="B2747" i="19"/>
  <c r="B2746" i="19"/>
  <c r="B2745" i="19"/>
  <c r="B2744" i="19"/>
  <c r="B2743" i="19"/>
  <c r="B2742" i="19"/>
  <c r="B2741" i="19"/>
  <c r="B2740" i="19"/>
  <c r="B2739" i="19"/>
  <c r="B2738" i="19"/>
  <c r="B2737" i="19"/>
  <c r="B2736" i="19"/>
  <c r="B2735" i="19"/>
  <c r="B2734" i="19"/>
  <c r="B2733" i="19"/>
  <c r="B2732" i="19"/>
  <c r="B2731" i="19"/>
  <c r="B2730" i="19"/>
  <c r="B2729" i="19"/>
  <c r="B2728" i="19"/>
  <c r="B2727" i="19"/>
  <c r="B2726" i="19"/>
  <c r="B2725" i="19"/>
  <c r="B2724" i="19"/>
  <c r="B2723" i="19"/>
  <c r="B2722" i="19"/>
  <c r="B2721" i="19"/>
  <c r="B2720" i="19"/>
  <c r="B2719" i="19"/>
  <c r="B2718" i="19"/>
  <c r="B2717" i="19"/>
  <c r="B2716" i="19"/>
  <c r="B2715" i="19"/>
  <c r="B2714" i="19"/>
  <c r="B2713" i="19"/>
  <c r="B2712" i="19"/>
  <c r="B2711" i="19"/>
  <c r="B2710" i="19"/>
  <c r="B2709" i="19"/>
  <c r="B2708" i="19"/>
  <c r="B2707" i="19"/>
  <c r="B2706" i="19"/>
  <c r="B2705" i="19"/>
  <c r="B2704" i="19"/>
  <c r="B2703" i="19"/>
  <c r="B2702" i="19"/>
  <c r="B2701" i="19"/>
  <c r="B2700" i="19"/>
  <c r="B2699" i="19"/>
  <c r="B2698" i="19"/>
  <c r="B2697" i="19"/>
  <c r="B2696" i="19"/>
  <c r="B2695" i="19"/>
  <c r="B2694" i="19"/>
  <c r="B2693" i="19"/>
  <c r="B2692" i="19"/>
  <c r="B2691" i="19"/>
  <c r="B2690" i="19"/>
  <c r="B2689" i="19"/>
  <c r="B2688" i="19"/>
  <c r="B2687" i="19"/>
  <c r="B2686" i="19"/>
  <c r="B2685" i="19"/>
  <c r="B2684" i="19"/>
  <c r="B2683" i="19"/>
  <c r="B2682" i="19"/>
  <c r="B2681" i="19"/>
  <c r="B2680" i="19"/>
  <c r="B2679" i="19"/>
  <c r="B2678" i="19"/>
  <c r="B2677" i="19"/>
  <c r="B2676" i="19"/>
  <c r="B2675" i="19"/>
  <c r="B2674" i="19"/>
  <c r="B2673" i="19"/>
  <c r="B2672" i="19"/>
  <c r="B2671" i="19"/>
  <c r="B2670" i="19"/>
  <c r="B2669" i="19"/>
  <c r="B2668" i="19"/>
  <c r="B2667" i="19"/>
  <c r="B2666" i="19"/>
  <c r="B2665" i="19"/>
  <c r="B2664" i="19"/>
  <c r="B2663" i="19"/>
  <c r="B2662" i="19"/>
  <c r="B2661" i="19"/>
  <c r="B2660" i="19"/>
  <c r="B2659" i="19"/>
  <c r="B2658" i="19"/>
  <c r="B2657" i="19"/>
  <c r="B2656" i="19"/>
  <c r="B2655" i="19"/>
  <c r="B2654" i="19"/>
  <c r="B2653" i="19"/>
  <c r="B2652" i="19"/>
  <c r="B2651" i="19"/>
  <c r="B2650" i="19"/>
  <c r="B2649" i="19"/>
  <c r="B2648" i="19"/>
  <c r="B2647" i="19"/>
  <c r="B2646" i="19"/>
  <c r="B2645" i="19"/>
  <c r="B2644" i="19"/>
  <c r="B2643" i="19"/>
  <c r="B2642" i="19"/>
  <c r="B2641" i="19"/>
  <c r="B2640" i="19"/>
  <c r="B2639" i="19"/>
  <c r="B2638" i="19"/>
  <c r="B2637" i="19"/>
  <c r="B2636" i="19"/>
  <c r="B2635" i="19"/>
  <c r="B2634" i="19"/>
  <c r="B2633" i="19"/>
  <c r="B2632" i="19"/>
  <c r="B2631" i="19"/>
  <c r="B2630" i="19"/>
  <c r="B2629" i="19"/>
  <c r="B2628" i="19"/>
  <c r="B2627" i="19"/>
  <c r="B2626" i="19"/>
  <c r="B2625" i="19"/>
  <c r="B2624" i="19"/>
  <c r="B2623" i="19"/>
  <c r="B2622" i="19"/>
  <c r="B2621" i="19"/>
  <c r="B2620" i="19"/>
  <c r="B2619" i="19"/>
  <c r="B2618" i="19"/>
  <c r="B2617" i="19"/>
  <c r="B2616" i="19"/>
  <c r="B2615" i="19"/>
  <c r="B2614" i="19"/>
  <c r="B2613" i="19"/>
  <c r="B2612" i="19"/>
  <c r="B2611" i="19"/>
  <c r="B2610" i="19"/>
  <c r="B2609" i="19"/>
  <c r="B2608" i="19"/>
  <c r="B2607" i="19"/>
  <c r="B2606" i="19"/>
  <c r="B2605" i="19"/>
  <c r="B2604" i="19"/>
  <c r="B2603" i="19"/>
  <c r="B2602" i="19"/>
  <c r="B2601" i="19"/>
  <c r="B2600" i="19"/>
  <c r="B2599" i="19"/>
  <c r="B2598" i="19"/>
  <c r="B2597" i="19"/>
  <c r="B2596" i="19"/>
  <c r="B2595" i="19"/>
  <c r="B2594" i="19"/>
  <c r="B2593" i="19"/>
  <c r="B2592" i="19"/>
  <c r="B2591" i="19"/>
  <c r="B2590" i="19"/>
  <c r="B2589" i="19"/>
  <c r="B2588" i="19"/>
  <c r="B2587" i="19"/>
  <c r="B2586" i="19"/>
  <c r="B2585" i="19"/>
  <c r="B2584" i="19"/>
  <c r="B2583" i="19"/>
  <c r="B2582" i="19"/>
  <c r="B2581" i="19"/>
  <c r="B2580" i="19"/>
  <c r="B2579" i="19"/>
  <c r="B2578" i="19"/>
  <c r="B2577" i="19"/>
  <c r="B2576" i="19"/>
  <c r="B2575" i="19"/>
  <c r="B2574" i="19"/>
  <c r="B2573" i="19"/>
  <c r="B2572" i="19"/>
  <c r="B2571" i="19"/>
  <c r="B2570" i="19"/>
  <c r="B2569" i="19"/>
  <c r="B2568" i="19"/>
  <c r="B2567" i="19"/>
  <c r="B2566" i="19"/>
  <c r="B2565" i="19"/>
  <c r="B2564" i="19"/>
  <c r="B2563" i="19"/>
  <c r="B2562" i="19"/>
  <c r="B2561" i="19"/>
  <c r="B2560" i="19"/>
  <c r="B2559" i="19"/>
  <c r="B2558" i="19"/>
  <c r="B2557" i="19"/>
  <c r="B2556" i="19"/>
  <c r="B2555" i="19"/>
  <c r="B2554" i="19"/>
  <c r="B2553" i="19"/>
  <c r="B2552" i="19"/>
  <c r="B2551" i="19"/>
  <c r="B2550" i="19"/>
  <c r="B2549" i="19"/>
  <c r="B2548" i="19"/>
  <c r="B2547" i="19"/>
  <c r="B2546" i="19"/>
  <c r="B2545" i="19"/>
  <c r="B2544" i="19"/>
  <c r="B2543" i="19"/>
  <c r="B2542" i="19"/>
  <c r="B2541" i="19"/>
  <c r="B2540" i="19"/>
  <c r="B2539" i="19"/>
  <c r="B2538" i="19"/>
  <c r="B2537" i="19"/>
  <c r="B2536" i="19"/>
  <c r="B2535" i="19"/>
  <c r="B2534" i="19"/>
  <c r="B2533" i="19"/>
  <c r="B2532" i="19"/>
  <c r="B2531" i="19"/>
  <c r="B2530" i="19"/>
  <c r="B2529" i="19"/>
  <c r="B2528" i="19"/>
  <c r="B2527" i="19"/>
  <c r="B2526" i="19"/>
  <c r="B2525" i="19"/>
  <c r="B2524" i="19"/>
  <c r="B2523" i="19"/>
  <c r="B2522" i="19"/>
  <c r="B2521" i="19"/>
  <c r="B2520" i="19"/>
  <c r="B2519" i="19"/>
  <c r="B2518" i="19"/>
  <c r="B2517" i="19"/>
  <c r="B2516" i="19"/>
  <c r="B2515" i="19"/>
  <c r="B2514" i="19"/>
  <c r="B2513" i="19"/>
  <c r="B2512" i="19"/>
  <c r="B2511" i="19"/>
  <c r="B2510" i="19"/>
  <c r="B2509" i="19"/>
  <c r="B2508" i="19"/>
  <c r="B2507" i="19"/>
  <c r="B2506" i="19"/>
  <c r="B2505" i="19"/>
  <c r="B2504" i="19"/>
  <c r="B2503" i="19"/>
  <c r="B2502" i="19"/>
  <c r="B2501" i="19"/>
  <c r="B2500" i="19"/>
  <c r="B2499" i="19"/>
  <c r="B2498" i="19"/>
  <c r="B2497" i="19"/>
  <c r="B2496" i="19"/>
  <c r="B2495" i="19"/>
  <c r="B2494" i="19"/>
  <c r="B2493" i="19"/>
  <c r="B2492" i="19"/>
  <c r="B2491" i="19"/>
  <c r="B2490" i="19"/>
  <c r="B2489" i="19"/>
  <c r="B2488" i="19"/>
  <c r="B2487" i="19"/>
  <c r="B2486" i="19"/>
  <c r="B2485" i="19"/>
  <c r="B2484" i="19"/>
  <c r="B2483" i="19"/>
  <c r="B2482" i="19"/>
  <c r="B2481" i="19"/>
  <c r="B2480" i="19"/>
  <c r="B2479" i="19"/>
  <c r="B2478" i="19"/>
  <c r="B2477" i="19"/>
  <c r="B2476" i="19"/>
  <c r="B2475" i="19"/>
  <c r="B2474" i="19"/>
  <c r="B2473" i="19"/>
  <c r="B2472" i="19"/>
  <c r="B2471" i="19"/>
  <c r="B2470" i="19"/>
  <c r="B2469" i="19"/>
  <c r="B2468" i="19"/>
  <c r="B2467" i="19"/>
  <c r="B2466" i="19"/>
  <c r="B2465" i="19"/>
  <c r="B2464" i="19"/>
  <c r="B2463" i="19"/>
  <c r="B2462" i="19"/>
  <c r="B2461" i="19"/>
  <c r="B2460" i="19"/>
  <c r="B2459" i="19"/>
  <c r="B2458" i="19"/>
  <c r="B2457" i="19"/>
  <c r="B2456" i="19"/>
  <c r="B2455" i="19"/>
  <c r="B2454" i="19"/>
  <c r="B2453" i="19"/>
  <c r="B2452" i="19"/>
  <c r="B2451" i="19"/>
  <c r="B2450" i="19"/>
  <c r="B2449" i="19"/>
  <c r="B2448" i="19"/>
  <c r="B2447" i="19"/>
  <c r="B2446" i="19"/>
  <c r="B2445" i="19"/>
  <c r="B2444" i="19"/>
  <c r="B2443" i="19"/>
  <c r="B2442" i="19"/>
  <c r="B2441" i="19"/>
  <c r="B2440" i="19"/>
  <c r="B2439" i="19"/>
  <c r="B2438" i="19"/>
  <c r="B2437" i="19"/>
  <c r="B2436" i="19"/>
  <c r="B2435" i="19"/>
  <c r="B2434" i="19"/>
  <c r="B2433" i="19"/>
  <c r="B2432" i="19"/>
  <c r="B2431" i="19"/>
  <c r="B2430" i="19"/>
  <c r="B2429" i="19"/>
  <c r="B2428" i="19"/>
  <c r="B2427" i="19"/>
  <c r="B2426" i="19"/>
  <c r="B2425" i="19"/>
  <c r="B2424" i="19"/>
  <c r="B2423" i="19"/>
  <c r="B2422" i="19"/>
  <c r="B2421" i="19"/>
  <c r="B2420" i="19"/>
  <c r="B2419" i="19"/>
  <c r="B2418" i="19"/>
  <c r="B2417" i="19"/>
  <c r="B2416" i="19"/>
  <c r="B2415" i="19"/>
  <c r="B2414" i="19"/>
  <c r="B2413" i="19"/>
  <c r="B2412" i="19"/>
  <c r="B2411" i="19"/>
  <c r="B2410" i="19"/>
  <c r="B2409" i="19"/>
  <c r="B2408" i="19"/>
  <c r="B2407" i="19"/>
  <c r="B2406" i="19"/>
  <c r="B2405" i="19"/>
  <c r="B2404" i="19"/>
  <c r="B2403" i="19"/>
  <c r="B2402" i="19"/>
  <c r="B2401" i="19"/>
  <c r="B2400" i="19"/>
  <c r="B2399" i="19"/>
  <c r="B2398" i="19"/>
  <c r="B2397" i="19"/>
  <c r="B2396" i="19"/>
  <c r="B2395" i="19"/>
  <c r="B2394" i="19"/>
  <c r="B2393" i="19"/>
  <c r="B2392" i="19"/>
  <c r="B2391" i="19"/>
  <c r="B2390" i="19"/>
  <c r="B2389" i="19"/>
  <c r="B2388" i="19"/>
  <c r="B2387" i="19"/>
  <c r="B2386" i="19"/>
  <c r="B2385" i="19"/>
  <c r="B2384" i="19"/>
  <c r="B2383" i="19"/>
  <c r="B2382" i="19"/>
  <c r="B2381" i="19"/>
  <c r="B2380" i="19"/>
  <c r="B2379" i="19"/>
  <c r="B2378" i="19"/>
  <c r="B2377" i="19"/>
  <c r="B2376" i="19"/>
  <c r="B2375" i="19"/>
  <c r="B2374" i="19"/>
  <c r="B2373" i="19"/>
  <c r="B2372" i="19"/>
  <c r="B2371" i="19"/>
  <c r="B2370" i="19"/>
  <c r="B2369" i="19"/>
  <c r="B2368" i="19"/>
  <c r="B2367" i="19"/>
  <c r="B2366" i="19"/>
  <c r="B2365" i="19"/>
  <c r="B2364" i="19"/>
  <c r="B2363" i="19"/>
  <c r="B2362" i="19"/>
  <c r="B2361" i="19"/>
  <c r="B2360" i="19"/>
  <c r="B2359" i="19"/>
  <c r="B2358" i="19"/>
  <c r="B2357" i="19"/>
  <c r="B2356" i="19"/>
  <c r="B2355" i="19"/>
  <c r="B2354" i="19"/>
  <c r="B2353" i="19"/>
  <c r="B2352" i="19"/>
  <c r="B2351" i="19"/>
  <c r="B2350" i="19"/>
  <c r="B2349" i="19"/>
  <c r="B2348" i="19"/>
  <c r="B2347" i="19"/>
  <c r="B2346" i="19"/>
  <c r="B2345" i="19"/>
  <c r="B2344" i="19"/>
  <c r="B2343" i="19"/>
  <c r="B2342" i="19"/>
  <c r="B2341" i="19"/>
  <c r="B2340" i="19"/>
  <c r="B2339" i="19"/>
  <c r="B2338" i="19"/>
  <c r="B2337" i="19"/>
  <c r="B2336" i="19"/>
  <c r="B2335" i="19"/>
  <c r="B2334" i="19"/>
  <c r="B2333" i="19"/>
  <c r="B2332" i="19"/>
  <c r="B2331" i="19"/>
  <c r="B2330" i="19"/>
  <c r="B2329" i="19"/>
  <c r="B2328" i="19"/>
  <c r="B2327" i="19"/>
  <c r="B2326" i="19"/>
  <c r="B2325" i="19"/>
  <c r="B2324" i="19"/>
  <c r="B2323" i="19"/>
  <c r="B2322" i="19"/>
  <c r="B2321" i="19"/>
  <c r="B2320" i="19"/>
  <c r="B2319" i="19"/>
  <c r="B2318" i="19"/>
  <c r="B2317" i="19"/>
  <c r="B2316" i="19"/>
  <c r="B2315" i="19"/>
  <c r="B2314" i="19"/>
  <c r="B2313" i="19"/>
  <c r="B2312" i="19"/>
  <c r="B2311" i="19"/>
  <c r="B2310" i="19"/>
  <c r="B2309" i="19"/>
  <c r="B2308" i="19"/>
  <c r="B2307" i="19"/>
  <c r="B2306" i="19"/>
  <c r="B2305" i="19"/>
  <c r="B2304" i="19"/>
  <c r="B2303" i="19"/>
  <c r="B2302" i="19"/>
  <c r="B2301" i="19"/>
  <c r="B2300" i="19"/>
  <c r="B2299" i="19"/>
  <c r="B2298" i="19"/>
  <c r="B2297" i="19"/>
  <c r="B2296" i="19"/>
  <c r="B2295" i="19"/>
  <c r="B2294" i="19"/>
  <c r="B2293" i="19"/>
  <c r="B2292" i="19"/>
  <c r="B2291" i="19"/>
  <c r="B2290" i="19"/>
  <c r="B2289" i="19"/>
  <c r="B2288" i="19"/>
  <c r="B2287" i="19"/>
  <c r="B2286" i="19"/>
  <c r="B2285" i="19"/>
  <c r="B2284" i="19"/>
  <c r="B2283" i="19"/>
  <c r="B2282" i="19"/>
  <c r="B2281" i="19"/>
  <c r="B2280" i="19"/>
  <c r="B2279" i="19"/>
  <c r="B2278" i="19"/>
  <c r="B2277" i="19"/>
  <c r="B2276" i="19"/>
  <c r="B2275" i="19"/>
  <c r="B2274" i="19"/>
  <c r="B2273" i="19"/>
  <c r="B2272" i="19"/>
  <c r="B2271" i="19"/>
  <c r="B2270" i="19"/>
  <c r="B2269" i="19"/>
  <c r="B2268" i="19"/>
  <c r="B2267" i="19"/>
  <c r="B2266" i="19"/>
  <c r="B2265" i="19"/>
  <c r="B2264" i="19"/>
  <c r="B2263" i="19"/>
  <c r="B2262" i="19"/>
  <c r="B2261" i="19"/>
  <c r="B2260" i="19"/>
  <c r="B2259" i="19"/>
  <c r="B2258" i="19"/>
  <c r="B2257" i="19"/>
  <c r="B2256" i="19"/>
  <c r="B2255" i="19"/>
  <c r="B2254" i="19"/>
  <c r="B2253" i="19"/>
  <c r="B2252" i="19"/>
  <c r="B2251" i="19"/>
  <c r="B2250" i="19"/>
  <c r="B2249" i="19"/>
  <c r="B2248" i="19"/>
  <c r="B2247" i="19"/>
  <c r="B2246" i="19"/>
  <c r="B2245" i="19"/>
  <c r="B2244" i="19"/>
  <c r="B2243" i="19"/>
  <c r="B2242" i="19"/>
  <c r="B2241" i="19"/>
  <c r="B2240" i="19"/>
  <c r="B2239" i="19"/>
  <c r="B2238" i="19"/>
  <c r="B2237" i="19"/>
  <c r="B2236" i="19"/>
  <c r="B2235" i="19"/>
  <c r="B2234" i="19"/>
  <c r="B2233" i="19"/>
  <c r="B2232" i="19"/>
  <c r="B2231" i="19"/>
  <c r="B2230" i="19"/>
  <c r="B2229" i="19"/>
  <c r="B2228" i="19"/>
  <c r="B2227" i="19"/>
  <c r="B2226" i="19"/>
  <c r="B2225" i="19"/>
  <c r="B2224" i="19"/>
  <c r="B2223" i="19"/>
  <c r="B2222" i="19"/>
  <c r="B2221" i="19"/>
  <c r="B2220" i="19"/>
  <c r="B2219" i="19"/>
  <c r="B2218" i="19"/>
  <c r="B2217" i="19"/>
  <c r="B2216" i="19"/>
  <c r="B2215" i="19"/>
  <c r="B2214" i="19"/>
  <c r="B2213" i="19"/>
  <c r="B2212" i="19"/>
  <c r="B2211" i="19"/>
  <c r="B2210" i="19"/>
  <c r="B2209" i="19"/>
  <c r="B2208" i="19"/>
  <c r="B2207" i="19"/>
  <c r="B2206" i="19"/>
  <c r="B2205" i="19"/>
  <c r="B2204" i="19"/>
  <c r="B2203" i="19"/>
  <c r="B2202" i="19"/>
  <c r="B2201" i="19"/>
  <c r="B2200" i="19"/>
  <c r="B2199" i="19"/>
  <c r="B2198" i="19"/>
  <c r="B2197" i="19"/>
  <c r="B2196" i="19"/>
  <c r="B2195" i="19"/>
  <c r="B2194" i="19"/>
  <c r="B2193" i="19"/>
  <c r="B2192" i="19"/>
  <c r="B2191" i="19"/>
  <c r="B2190" i="19"/>
  <c r="B2189" i="19"/>
  <c r="B2188" i="19"/>
  <c r="B2187" i="19"/>
  <c r="B2186" i="19"/>
  <c r="B2185" i="19"/>
  <c r="B2184" i="19"/>
  <c r="B2183" i="19"/>
  <c r="B2182" i="19"/>
  <c r="B2181" i="19"/>
  <c r="B2180" i="19"/>
  <c r="B2179" i="19"/>
  <c r="B2178" i="19"/>
  <c r="B2177" i="19"/>
  <c r="B2176" i="19"/>
  <c r="B2175" i="19"/>
  <c r="B2174" i="19"/>
  <c r="B2173" i="19"/>
  <c r="B2172" i="19"/>
  <c r="B2171" i="19"/>
  <c r="B2170" i="19"/>
  <c r="B2169" i="19"/>
  <c r="B2168" i="19"/>
  <c r="B2167" i="19"/>
  <c r="B2166" i="19"/>
  <c r="B2165" i="19"/>
  <c r="B2164" i="19"/>
  <c r="B2163" i="19"/>
  <c r="B2162" i="19"/>
  <c r="B2161" i="19"/>
  <c r="B2160" i="19"/>
  <c r="B2159" i="19"/>
  <c r="B2158" i="19"/>
  <c r="B2157" i="19"/>
  <c r="B2156" i="19"/>
  <c r="B2155" i="19"/>
  <c r="B2154" i="19"/>
  <c r="B2153" i="19"/>
  <c r="B2152" i="19"/>
  <c r="B2151" i="19"/>
  <c r="B2150" i="19"/>
  <c r="B2149" i="19"/>
  <c r="B2148" i="19"/>
  <c r="B2147" i="19"/>
  <c r="B2146" i="19"/>
  <c r="B2145" i="19"/>
  <c r="B2144" i="19"/>
  <c r="B2143" i="19"/>
  <c r="B2142" i="19"/>
  <c r="B2141" i="19"/>
  <c r="B2140" i="19"/>
  <c r="B2139" i="19"/>
  <c r="B2138" i="19"/>
  <c r="B2137" i="19"/>
  <c r="B2136" i="19"/>
  <c r="B2135" i="19"/>
  <c r="B2134" i="19"/>
  <c r="B2133" i="19"/>
  <c r="B2132" i="19"/>
  <c r="B2131" i="19"/>
  <c r="B2130" i="19"/>
  <c r="B2129" i="19"/>
  <c r="B2128" i="19"/>
  <c r="B2127" i="19"/>
  <c r="B2126" i="19"/>
  <c r="B2125" i="19"/>
  <c r="B2124" i="19"/>
  <c r="B2123" i="19"/>
  <c r="B2122" i="19"/>
  <c r="B2121" i="19"/>
  <c r="B2120" i="19"/>
  <c r="B2119" i="19"/>
  <c r="B2118" i="19"/>
  <c r="B2117" i="19"/>
  <c r="B2116" i="19"/>
  <c r="B2115" i="19"/>
  <c r="B2114" i="19"/>
  <c r="B2113" i="19"/>
  <c r="B2112" i="19"/>
  <c r="B2111" i="19"/>
  <c r="B2110" i="19"/>
  <c r="B2109" i="19"/>
  <c r="B2108" i="19"/>
  <c r="B2107" i="19"/>
  <c r="B2106" i="19"/>
  <c r="B2105" i="19"/>
  <c r="B2104" i="19"/>
  <c r="B2103" i="19"/>
  <c r="B2102" i="19"/>
  <c r="B2101" i="19"/>
  <c r="B2100" i="19"/>
  <c r="B2099" i="19"/>
  <c r="B2098" i="19"/>
  <c r="B2097" i="19"/>
  <c r="B2096" i="19"/>
  <c r="B2095" i="19"/>
  <c r="B2094" i="19"/>
  <c r="B2093" i="19"/>
  <c r="B2092" i="19"/>
  <c r="B2091" i="19"/>
  <c r="B2090" i="19"/>
  <c r="B2089" i="19"/>
  <c r="B2088" i="19"/>
  <c r="B2087" i="19"/>
  <c r="B2086" i="19"/>
  <c r="B2085" i="19"/>
  <c r="B2084" i="19"/>
  <c r="B2083" i="19"/>
  <c r="B2082" i="19"/>
  <c r="B2081" i="19"/>
  <c r="B2080" i="19"/>
  <c r="B2079" i="19"/>
  <c r="B2078" i="19"/>
  <c r="B2077" i="19"/>
  <c r="B2076" i="19"/>
  <c r="B2075" i="19"/>
  <c r="B2074" i="19"/>
  <c r="B2073" i="19"/>
  <c r="B2072" i="19"/>
  <c r="B2071" i="19"/>
  <c r="B2070" i="19"/>
  <c r="B2069" i="19"/>
  <c r="B2068" i="19"/>
  <c r="B2067" i="19"/>
  <c r="B2066" i="19"/>
  <c r="B2065" i="19"/>
  <c r="B2064" i="19"/>
  <c r="B2063" i="19"/>
  <c r="B2062" i="19"/>
  <c r="B2061" i="19"/>
  <c r="B2060" i="19"/>
  <c r="B2059" i="19"/>
  <c r="B2058" i="19"/>
  <c r="B2057" i="19"/>
  <c r="B2056" i="19"/>
  <c r="B2055" i="19"/>
  <c r="B2054" i="19"/>
  <c r="B2053" i="19"/>
  <c r="B2052" i="19"/>
  <c r="B2051" i="19"/>
  <c r="B2050" i="19"/>
  <c r="B2049" i="19"/>
  <c r="B2048" i="19"/>
  <c r="B2047" i="19"/>
  <c r="B2046" i="19"/>
  <c r="B2045" i="19"/>
  <c r="B2044" i="19"/>
  <c r="B2043" i="19"/>
  <c r="B2042" i="19"/>
  <c r="B2041" i="19"/>
  <c r="B2040" i="19"/>
  <c r="B2039" i="19"/>
  <c r="B2038" i="19"/>
  <c r="B2037" i="19"/>
  <c r="B2036" i="19"/>
  <c r="B2035" i="19"/>
  <c r="B2034" i="19"/>
  <c r="B2033" i="19"/>
  <c r="B2032" i="19"/>
  <c r="B2031" i="19"/>
  <c r="B2030" i="19"/>
  <c r="B2029" i="19"/>
  <c r="B2028" i="19"/>
  <c r="B2027" i="19"/>
  <c r="B2026" i="19"/>
  <c r="B2025" i="19"/>
  <c r="B2024" i="19"/>
  <c r="B2023" i="19"/>
  <c r="B2022" i="19"/>
  <c r="B2021" i="19"/>
  <c r="B2020" i="19"/>
  <c r="B2019" i="19"/>
  <c r="B2018" i="19"/>
  <c r="B2017" i="19"/>
  <c r="B2016" i="19"/>
  <c r="B2015" i="19"/>
  <c r="B2014" i="19"/>
  <c r="B2013" i="19"/>
  <c r="B2012" i="19"/>
  <c r="B2011" i="19"/>
  <c r="B2010" i="19"/>
  <c r="B2009" i="19"/>
  <c r="B2008" i="19"/>
  <c r="B2007" i="19"/>
  <c r="B2006" i="19"/>
  <c r="B2005" i="19"/>
  <c r="B2004" i="19"/>
  <c r="B2003" i="19"/>
  <c r="B2002" i="19"/>
  <c r="B2001" i="19"/>
  <c r="B2000" i="19"/>
  <c r="B1999" i="19"/>
  <c r="B1998" i="19"/>
  <c r="B1997" i="19"/>
  <c r="B1996" i="19"/>
  <c r="B1995" i="19"/>
  <c r="B1994" i="19"/>
  <c r="B1993" i="19"/>
  <c r="B1992" i="19"/>
  <c r="B1991" i="19"/>
  <c r="B1990" i="19"/>
  <c r="B1989" i="19"/>
  <c r="B1988" i="19"/>
  <c r="B1987" i="19"/>
  <c r="B1986" i="19"/>
  <c r="B1985" i="19"/>
  <c r="B1984" i="19"/>
  <c r="B1983" i="19"/>
  <c r="B1982" i="19"/>
  <c r="B1981" i="19"/>
  <c r="B1980" i="19"/>
  <c r="B1979" i="19"/>
  <c r="B1978" i="19"/>
  <c r="B1977" i="19"/>
  <c r="B1976" i="19"/>
  <c r="B1975" i="19"/>
  <c r="B1974" i="19"/>
  <c r="B1973" i="19"/>
  <c r="B1972" i="19"/>
  <c r="B1971" i="19"/>
  <c r="B1970" i="19"/>
  <c r="B1969" i="19"/>
  <c r="B1968" i="19"/>
  <c r="B1967" i="19"/>
  <c r="B1966" i="19"/>
  <c r="B1965" i="19"/>
  <c r="B1964" i="19"/>
  <c r="B1963" i="19"/>
  <c r="B1962" i="19"/>
  <c r="B1961" i="19"/>
  <c r="B1960" i="19"/>
  <c r="B1959" i="19"/>
  <c r="B1958" i="19"/>
  <c r="B1957" i="19"/>
  <c r="B1956" i="19"/>
  <c r="B1955" i="19"/>
  <c r="B1954" i="19"/>
  <c r="B1953" i="19"/>
  <c r="B1952" i="19"/>
  <c r="B1951" i="19"/>
  <c r="B1950" i="19"/>
  <c r="B1949" i="19"/>
  <c r="B1948" i="19"/>
  <c r="B1947" i="19"/>
  <c r="B1946" i="19"/>
  <c r="B1945" i="19"/>
  <c r="B1944" i="19"/>
  <c r="B1943" i="19"/>
  <c r="B1942" i="19"/>
  <c r="B1941" i="19"/>
  <c r="B1940" i="19"/>
  <c r="B1939" i="19"/>
  <c r="B1938" i="19"/>
  <c r="B1937" i="19"/>
  <c r="B1936" i="19"/>
  <c r="B1935" i="19"/>
  <c r="B1934" i="19"/>
  <c r="B1933" i="19"/>
  <c r="B1932" i="19"/>
  <c r="B1931" i="19"/>
  <c r="B1930" i="19"/>
  <c r="B1929" i="19"/>
  <c r="B1928" i="19"/>
  <c r="B1927" i="19"/>
  <c r="B1926" i="19"/>
  <c r="B1925" i="19"/>
  <c r="B1924" i="19"/>
  <c r="B1923" i="19"/>
  <c r="B1922" i="19"/>
  <c r="B1921" i="19"/>
  <c r="B1920" i="19"/>
  <c r="B1919" i="19"/>
  <c r="B1918" i="19"/>
  <c r="B1917" i="19"/>
  <c r="B1916" i="19"/>
  <c r="B1915" i="19"/>
  <c r="B1914" i="19"/>
  <c r="B1913" i="19"/>
  <c r="B1912" i="19"/>
  <c r="B1911" i="19"/>
  <c r="B1910" i="19"/>
  <c r="B1909" i="19"/>
  <c r="B1908" i="19"/>
  <c r="B1907" i="19"/>
  <c r="B1906" i="19"/>
  <c r="B1905" i="19"/>
  <c r="B1904" i="19"/>
  <c r="B1903" i="19"/>
  <c r="B1902" i="19"/>
  <c r="B1901" i="19"/>
  <c r="B1900" i="19"/>
  <c r="B1899" i="19"/>
  <c r="B1898" i="19"/>
  <c r="B1897" i="19"/>
  <c r="B1896" i="19"/>
  <c r="B1895" i="19"/>
  <c r="B1894" i="19"/>
  <c r="B1893" i="19"/>
  <c r="B1892" i="19"/>
  <c r="B1891" i="19"/>
  <c r="B1890" i="19"/>
  <c r="B1889" i="19"/>
  <c r="B1888" i="19"/>
  <c r="B1887" i="19"/>
  <c r="B1886" i="19"/>
  <c r="B1885" i="19"/>
  <c r="B1884" i="19"/>
  <c r="B1883" i="19"/>
  <c r="B1882" i="19"/>
  <c r="B1881" i="19"/>
  <c r="B1880" i="19"/>
  <c r="B1879" i="19"/>
  <c r="B1878" i="19"/>
  <c r="B1877" i="19"/>
  <c r="B1876" i="19"/>
  <c r="B1875" i="19"/>
  <c r="B1874" i="19"/>
  <c r="B1873" i="19"/>
  <c r="B1872" i="19"/>
  <c r="B1871" i="19"/>
  <c r="B1870" i="19"/>
  <c r="B1869" i="19"/>
  <c r="B1868" i="19"/>
  <c r="B1867" i="19"/>
  <c r="B1866" i="19"/>
  <c r="B1865" i="19"/>
  <c r="B1864" i="19"/>
  <c r="B1863" i="19"/>
  <c r="B1862" i="19"/>
  <c r="B1861" i="19"/>
  <c r="B1860" i="19"/>
  <c r="B1859" i="19"/>
  <c r="B1858" i="19"/>
  <c r="B1857" i="19"/>
  <c r="B1856" i="19"/>
  <c r="B1855" i="19"/>
  <c r="B1854" i="19"/>
  <c r="B1853" i="19"/>
  <c r="B1852" i="19"/>
  <c r="B1851" i="19"/>
  <c r="B1850" i="19"/>
  <c r="B1849" i="19"/>
  <c r="B1848" i="19"/>
  <c r="B1847" i="19"/>
  <c r="B1846" i="19"/>
  <c r="B1845" i="19"/>
  <c r="B1844" i="19"/>
  <c r="B1843" i="19"/>
  <c r="B1842" i="19"/>
  <c r="B1841" i="19"/>
  <c r="B1840" i="19"/>
  <c r="B1839" i="19"/>
  <c r="B1838" i="19"/>
  <c r="B1837" i="19"/>
  <c r="B1836" i="19"/>
  <c r="B1835" i="19"/>
  <c r="B1834" i="19"/>
  <c r="B1833" i="19"/>
  <c r="B1832" i="19"/>
  <c r="B1831" i="19"/>
  <c r="B1830" i="19"/>
  <c r="B1829" i="19"/>
  <c r="B1828" i="19"/>
  <c r="B1827" i="19"/>
  <c r="B1826" i="19"/>
  <c r="B1825" i="19"/>
  <c r="B1824" i="19"/>
  <c r="B1823" i="19"/>
  <c r="B1822" i="19"/>
  <c r="B1821" i="19"/>
  <c r="B1820" i="19"/>
  <c r="B1819" i="19"/>
  <c r="B1818" i="19"/>
  <c r="B1817" i="19"/>
  <c r="B1816" i="19"/>
  <c r="B1815" i="19"/>
  <c r="B1814" i="19"/>
  <c r="B1813" i="19"/>
  <c r="B1812" i="19"/>
  <c r="B1811" i="19"/>
  <c r="B1810" i="19"/>
  <c r="B1809" i="19"/>
  <c r="B1808" i="19"/>
  <c r="B1807" i="19"/>
  <c r="B1806" i="19"/>
  <c r="B1805" i="19"/>
  <c r="B1804" i="19"/>
  <c r="B1803" i="19"/>
  <c r="B1802" i="19"/>
  <c r="B1801" i="19"/>
  <c r="B1800" i="19"/>
  <c r="B1799" i="19"/>
  <c r="B1798" i="19"/>
  <c r="B1797" i="19"/>
  <c r="B1796" i="19"/>
  <c r="B1795" i="19"/>
  <c r="B1794" i="19"/>
  <c r="B1793" i="19"/>
  <c r="B1792" i="19"/>
  <c r="B1791" i="19"/>
  <c r="B1790" i="19"/>
  <c r="B1789" i="19"/>
  <c r="B1788" i="19"/>
  <c r="B1787" i="19"/>
  <c r="B1786" i="19"/>
  <c r="B1785" i="19"/>
  <c r="B1784" i="19"/>
  <c r="B1783" i="19"/>
  <c r="B1782" i="19"/>
  <c r="B1781" i="19"/>
  <c r="B1780" i="19"/>
  <c r="B1779" i="19"/>
  <c r="B1778" i="19"/>
  <c r="B1777" i="19"/>
  <c r="B1776" i="19"/>
  <c r="B1775" i="19"/>
  <c r="B1774" i="19"/>
  <c r="B1773" i="19"/>
  <c r="B1772" i="19"/>
  <c r="B1771" i="19"/>
  <c r="B1770" i="19"/>
  <c r="B1769" i="19"/>
  <c r="B1768" i="19"/>
  <c r="B1767" i="19"/>
  <c r="B1766" i="19"/>
  <c r="B1765" i="19"/>
  <c r="B1764" i="19"/>
  <c r="B1763" i="19"/>
  <c r="B1762" i="19"/>
  <c r="B1761" i="19"/>
  <c r="B1760" i="19"/>
  <c r="B1759" i="19"/>
  <c r="B1758" i="19"/>
  <c r="B1757" i="19"/>
  <c r="B1756" i="19"/>
  <c r="B1755" i="19"/>
  <c r="B1754" i="19"/>
  <c r="B1753" i="19"/>
  <c r="B1752" i="19"/>
  <c r="B1751" i="19"/>
  <c r="B1750" i="19"/>
  <c r="B1749" i="19"/>
  <c r="B1748" i="19"/>
  <c r="B1747" i="19"/>
  <c r="B1746" i="19"/>
  <c r="B1745" i="19"/>
  <c r="B1744" i="19"/>
  <c r="B1743" i="19"/>
  <c r="B1742" i="19"/>
  <c r="B1741" i="19"/>
  <c r="B1740" i="19"/>
  <c r="B1739" i="19"/>
  <c r="B1738" i="19"/>
  <c r="B1737" i="19"/>
  <c r="B1736" i="19"/>
  <c r="B1735" i="19"/>
  <c r="B1734" i="19"/>
  <c r="B1733" i="19"/>
  <c r="B1732" i="19"/>
  <c r="B1731" i="19"/>
  <c r="B1730" i="19"/>
  <c r="B1729" i="19"/>
  <c r="B1728" i="19"/>
  <c r="B1727" i="19"/>
  <c r="B1726" i="19"/>
  <c r="B1725" i="19"/>
  <c r="B1724" i="19"/>
  <c r="B1723" i="19"/>
  <c r="B1722" i="19"/>
  <c r="B1721" i="19"/>
  <c r="B1720" i="19"/>
  <c r="B1719" i="19"/>
  <c r="B1718" i="19"/>
  <c r="B1717" i="19"/>
  <c r="B1716" i="19"/>
  <c r="B1715" i="19"/>
  <c r="B1714" i="19"/>
  <c r="B1713" i="19"/>
  <c r="B1712" i="19"/>
  <c r="B1711" i="19"/>
  <c r="B1710" i="19"/>
  <c r="B1709" i="19"/>
  <c r="B1708" i="19"/>
  <c r="B1707" i="19"/>
  <c r="B1706" i="19"/>
  <c r="B1705" i="19"/>
  <c r="B1704" i="19"/>
  <c r="B1703" i="19"/>
  <c r="B1702" i="19"/>
  <c r="B1701" i="19"/>
  <c r="B1700" i="19"/>
  <c r="B1699" i="19"/>
  <c r="B1698" i="19"/>
  <c r="B1697" i="19"/>
  <c r="B1696" i="19"/>
  <c r="B1695" i="19"/>
  <c r="B1694" i="19"/>
  <c r="B1693" i="19"/>
  <c r="B1692" i="19"/>
  <c r="B1691" i="19"/>
  <c r="B1690" i="19"/>
  <c r="B1689" i="19"/>
  <c r="B1688" i="19"/>
  <c r="B1687" i="19"/>
  <c r="B1686" i="19"/>
  <c r="B1685" i="19"/>
  <c r="B1684" i="19"/>
  <c r="B1683" i="19"/>
  <c r="B1682" i="19"/>
  <c r="B1681" i="19"/>
  <c r="B1680" i="19"/>
  <c r="B1679" i="19"/>
  <c r="B1678" i="19"/>
  <c r="B1677" i="19"/>
  <c r="B1676" i="19"/>
  <c r="B1675" i="19"/>
  <c r="B1674" i="19"/>
  <c r="B1673" i="19"/>
  <c r="B1672" i="19"/>
  <c r="B1671" i="19"/>
  <c r="B1670" i="19"/>
  <c r="B1669" i="19"/>
  <c r="B1668" i="19"/>
  <c r="B1667" i="19"/>
  <c r="B1666" i="19"/>
  <c r="B1665" i="19"/>
  <c r="B1664" i="19"/>
  <c r="B1663" i="19"/>
  <c r="B1662" i="19"/>
  <c r="B1661" i="19"/>
  <c r="B1660" i="19"/>
  <c r="B1659" i="19"/>
  <c r="B1658" i="19"/>
  <c r="B1657" i="19"/>
  <c r="B1656" i="19"/>
  <c r="B1655" i="19"/>
  <c r="B1654" i="19"/>
  <c r="B1653" i="19"/>
  <c r="B1652" i="19"/>
  <c r="B1651" i="19"/>
  <c r="B1650" i="19"/>
  <c r="B1649" i="19"/>
  <c r="B1648" i="19"/>
  <c r="B1647" i="19"/>
  <c r="B1646" i="19"/>
  <c r="B1645" i="19"/>
  <c r="B1644" i="19"/>
  <c r="B1643" i="19"/>
  <c r="B1642" i="19"/>
  <c r="B1641" i="19"/>
  <c r="B1640" i="19"/>
  <c r="B1639" i="19"/>
  <c r="B1638" i="19"/>
  <c r="B1637" i="19"/>
  <c r="B1636" i="19"/>
  <c r="B1635" i="19"/>
  <c r="B1634" i="19"/>
  <c r="B1633" i="19"/>
  <c r="B1632" i="19"/>
  <c r="B1631" i="19"/>
  <c r="B1630" i="19"/>
  <c r="B1629" i="19"/>
  <c r="B1628" i="19"/>
  <c r="B1627" i="19"/>
  <c r="B1626" i="19"/>
  <c r="B1625" i="19"/>
  <c r="B1624" i="19"/>
  <c r="B1623" i="19"/>
  <c r="B1622" i="19"/>
  <c r="B1621" i="19"/>
  <c r="B1620" i="19"/>
  <c r="B1619" i="19"/>
  <c r="B1618" i="19"/>
  <c r="B1617" i="19"/>
  <c r="B1616" i="19"/>
  <c r="B1615" i="19"/>
  <c r="B1614" i="19"/>
  <c r="B1613" i="19"/>
  <c r="B1612" i="19"/>
  <c r="B1611" i="19"/>
  <c r="B1610" i="19"/>
  <c r="B1609" i="19"/>
  <c r="B1608" i="19"/>
  <c r="B1607" i="19"/>
  <c r="B1606" i="19"/>
  <c r="B1605" i="19"/>
  <c r="B1604" i="19"/>
  <c r="B1603" i="19"/>
  <c r="B1602" i="19"/>
  <c r="B1601" i="19"/>
  <c r="B1600" i="19"/>
  <c r="B1599" i="19"/>
  <c r="B1598" i="19"/>
  <c r="B1597" i="19"/>
  <c r="B1596" i="19"/>
  <c r="B1595" i="19"/>
  <c r="B1594" i="19"/>
  <c r="B1593" i="19"/>
  <c r="B1592" i="19"/>
  <c r="B1591" i="19"/>
  <c r="B1590" i="19"/>
  <c r="B1589" i="19"/>
  <c r="B1588" i="19"/>
  <c r="B1587" i="19"/>
  <c r="B1586" i="19"/>
  <c r="B1585" i="19"/>
  <c r="B1584" i="19"/>
  <c r="B1583" i="19"/>
  <c r="B1582" i="19"/>
  <c r="B1581" i="19"/>
  <c r="B1580" i="19"/>
  <c r="B1579" i="19"/>
  <c r="B1578" i="19"/>
  <c r="B1577" i="19"/>
  <c r="B1576" i="19"/>
  <c r="B1575" i="19"/>
  <c r="B1574" i="19"/>
  <c r="B1573" i="19"/>
  <c r="B1572" i="19"/>
  <c r="B1571" i="19"/>
  <c r="B1570" i="19"/>
  <c r="B1569" i="19"/>
  <c r="B1568" i="19"/>
  <c r="B1567" i="19"/>
  <c r="B1566" i="19"/>
  <c r="B1565" i="19"/>
  <c r="B1564" i="19"/>
  <c r="B1563" i="19"/>
  <c r="B1562" i="19"/>
  <c r="B1561" i="19"/>
  <c r="B1560" i="19"/>
  <c r="B1559" i="19"/>
  <c r="B1558" i="19"/>
  <c r="B1557" i="19"/>
  <c r="B1556" i="19"/>
  <c r="B1555" i="19"/>
  <c r="B1554" i="19"/>
  <c r="B1553" i="19"/>
  <c r="B1552" i="19"/>
  <c r="B1551" i="19"/>
  <c r="B1550" i="19"/>
  <c r="B1549" i="19"/>
  <c r="B1548" i="19"/>
  <c r="B1547" i="19"/>
  <c r="B1546" i="19"/>
  <c r="B1545" i="19"/>
  <c r="B1544" i="19"/>
  <c r="B1543" i="19"/>
  <c r="B1542" i="19"/>
  <c r="B1541" i="19"/>
  <c r="B1540" i="19"/>
  <c r="B1539" i="19"/>
  <c r="B1538" i="19"/>
  <c r="B1537" i="19"/>
  <c r="B1536" i="19"/>
  <c r="B1535" i="19"/>
  <c r="B1534" i="19"/>
  <c r="B1533" i="19"/>
  <c r="B1532" i="19"/>
  <c r="B1531" i="19"/>
  <c r="B1530" i="19"/>
  <c r="B1529" i="19"/>
  <c r="B1528" i="19"/>
  <c r="B1527" i="19"/>
  <c r="B1526" i="19"/>
  <c r="B1525" i="19"/>
  <c r="B1524" i="19"/>
  <c r="B1523" i="19"/>
  <c r="B1522" i="19"/>
  <c r="B1521" i="19"/>
  <c r="B1520" i="19"/>
  <c r="B1519" i="19"/>
  <c r="B1518" i="19"/>
  <c r="B1517" i="19"/>
  <c r="B1516" i="19"/>
  <c r="B1515" i="19"/>
  <c r="B1514" i="19"/>
  <c r="B1513" i="19"/>
  <c r="B1512" i="19"/>
  <c r="B1511" i="19"/>
  <c r="B1510" i="19"/>
  <c r="B1509" i="19"/>
  <c r="B1508" i="19"/>
  <c r="B1507" i="19"/>
  <c r="B1506" i="19"/>
  <c r="B1505" i="19"/>
  <c r="B1504" i="19"/>
  <c r="B1503" i="19"/>
  <c r="B1502" i="19"/>
  <c r="B1501" i="19"/>
  <c r="B1500" i="19"/>
  <c r="B1499" i="19"/>
  <c r="B1498" i="19"/>
  <c r="B1497" i="19"/>
  <c r="B1496" i="19"/>
  <c r="B1495" i="19"/>
  <c r="B1494" i="19"/>
  <c r="B1493" i="19"/>
  <c r="B1492" i="19"/>
  <c r="B1491" i="19"/>
  <c r="B1490" i="19"/>
  <c r="B1489" i="19"/>
  <c r="B1488" i="19"/>
  <c r="B1487" i="19"/>
  <c r="B1486" i="19"/>
  <c r="B1485" i="19"/>
  <c r="B1484" i="19"/>
  <c r="B1483" i="19"/>
  <c r="B1482" i="19"/>
  <c r="B1481" i="19"/>
  <c r="B1480" i="19"/>
  <c r="B1479" i="19"/>
  <c r="B1478" i="19"/>
  <c r="B1477" i="19"/>
  <c r="B1476" i="19"/>
  <c r="B1475" i="19"/>
  <c r="B1474" i="19"/>
  <c r="B1473" i="19"/>
  <c r="B1472" i="19"/>
  <c r="B1471" i="19"/>
  <c r="B1470" i="19"/>
  <c r="B1469" i="19"/>
  <c r="B1468" i="19"/>
  <c r="B1467" i="19"/>
  <c r="B1466" i="19"/>
  <c r="B1465" i="19"/>
  <c r="B1464" i="19"/>
  <c r="B1463" i="19"/>
  <c r="B1462" i="19"/>
  <c r="B1461" i="19"/>
  <c r="B1460" i="19"/>
  <c r="B1459" i="19"/>
  <c r="B1458" i="19"/>
  <c r="B1457" i="19"/>
  <c r="B1456" i="19"/>
  <c r="B1455" i="19"/>
  <c r="B1454" i="19"/>
  <c r="B1453" i="19"/>
  <c r="B1452" i="19"/>
  <c r="B1451" i="19"/>
  <c r="B1450" i="19"/>
  <c r="B1449" i="19"/>
  <c r="B1448" i="19"/>
  <c r="B1447" i="19"/>
  <c r="B1446" i="19"/>
  <c r="B1445" i="19"/>
  <c r="B1444" i="19"/>
  <c r="B1443" i="19"/>
  <c r="B1442" i="19"/>
  <c r="B1441" i="19"/>
  <c r="B1440" i="19"/>
  <c r="B1439" i="19"/>
  <c r="B1438" i="19"/>
  <c r="B1437" i="19"/>
  <c r="B1436" i="19"/>
  <c r="B1435" i="19"/>
  <c r="B1434" i="19"/>
  <c r="B1433" i="19"/>
  <c r="B1432" i="19"/>
  <c r="B1431" i="19"/>
  <c r="B1430" i="19"/>
  <c r="B1429" i="19"/>
  <c r="B1428" i="19"/>
  <c r="B1427" i="19"/>
  <c r="B1426" i="19"/>
  <c r="B1425" i="19"/>
  <c r="B1424" i="19"/>
  <c r="B1423" i="19"/>
  <c r="B1422" i="19"/>
  <c r="B1421" i="19"/>
  <c r="B1420" i="19"/>
  <c r="B1419" i="19"/>
  <c r="B1418" i="19"/>
  <c r="B1417" i="19"/>
  <c r="B1416" i="19"/>
  <c r="B1415" i="19"/>
  <c r="B1414" i="19"/>
  <c r="B1413" i="19"/>
  <c r="B1412" i="19"/>
  <c r="B1411" i="19"/>
  <c r="B1410" i="19"/>
  <c r="B1409" i="19"/>
  <c r="B1408" i="19"/>
  <c r="B1407" i="19"/>
  <c r="B1406" i="19"/>
  <c r="B1405" i="19"/>
  <c r="B1404" i="19"/>
  <c r="B1403" i="19"/>
  <c r="B1402" i="19"/>
  <c r="B1401" i="19"/>
  <c r="B1400" i="19"/>
  <c r="B1399" i="19"/>
  <c r="B1398" i="19"/>
  <c r="B1397" i="19"/>
  <c r="B1396" i="19"/>
  <c r="B1395" i="19"/>
  <c r="B1394" i="19"/>
  <c r="B1393" i="19"/>
  <c r="B1392" i="19"/>
  <c r="B1391" i="19"/>
  <c r="B1390" i="19"/>
  <c r="B1389" i="19"/>
  <c r="B1388" i="19"/>
  <c r="B1387" i="19"/>
  <c r="B1386" i="19"/>
  <c r="B1385" i="19"/>
  <c r="B1384" i="19"/>
  <c r="B1383" i="19"/>
  <c r="B1382" i="19"/>
  <c r="B1381" i="19"/>
  <c r="B1380" i="19"/>
  <c r="B1379" i="19"/>
  <c r="B1378" i="19"/>
  <c r="B1377" i="19"/>
  <c r="B1376" i="19"/>
  <c r="B1375" i="19"/>
  <c r="B1374" i="19"/>
  <c r="B1373" i="19"/>
  <c r="B1372" i="19"/>
  <c r="B1371" i="19"/>
  <c r="B1370" i="19"/>
  <c r="B1369" i="19"/>
  <c r="B1368" i="19"/>
  <c r="B1367" i="19"/>
  <c r="B1366" i="19"/>
  <c r="B1365" i="19"/>
  <c r="B1364" i="19"/>
  <c r="B1363" i="19"/>
  <c r="B1362" i="19"/>
  <c r="B1361" i="19"/>
  <c r="B1360" i="19"/>
  <c r="B1359" i="19"/>
  <c r="B1358" i="19"/>
  <c r="B1357" i="19"/>
  <c r="B1356" i="19"/>
  <c r="B1355" i="19"/>
  <c r="B1354" i="19"/>
  <c r="B1353" i="19"/>
  <c r="B1352" i="19"/>
  <c r="B1351" i="19"/>
  <c r="B1350" i="19"/>
  <c r="B1349" i="19"/>
  <c r="B1348" i="19"/>
  <c r="B1347" i="19"/>
  <c r="B1346" i="19"/>
  <c r="B1345" i="19"/>
  <c r="B1344" i="19"/>
  <c r="B1343" i="19"/>
  <c r="B1342" i="19"/>
  <c r="B1341" i="19"/>
  <c r="B1340" i="19"/>
  <c r="B1339" i="19"/>
  <c r="B1338" i="19"/>
  <c r="B1337" i="19"/>
  <c r="B1336" i="19"/>
  <c r="B1335" i="19"/>
  <c r="B1334" i="19"/>
  <c r="B1333" i="19"/>
  <c r="B1332" i="19"/>
  <c r="B1331" i="19"/>
  <c r="B1330" i="19"/>
  <c r="B1329" i="19"/>
  <c r="B1328" i="19"/>
  <c r="B1327" i="19"/>
  <c r="B1326" i="19"/>
  <c r="B1325" i="19"/>
  <c r="B1324" i="19"/>
  <c r="B1323" i="19"/>
  <c r="B1322" i="19"/>
  <c r="B1321" i="19"/>
  <c r="B1320" i="19"/>
  <c r="B1319" i="19"/>
  <c r="B1318" i="19"/>
  <c r="B1317" i="19"/>
  <c r="B1316" i="19"/>
  <c r="B1315" i="19"/>
  <c r="B1314" i="19"/>
  <c r="B1313" i="19"/>
  <c r="B1312" i="19"/>
  <c r="B1311" i="19"/>
  <c r="B1310" i="19"/>
  <c r="B1309" i="19"/>
  <c r="B1308" i="19"/>
  <c r="B1307" i="19"/>
  <c r="B1306" i="19"/>
  <c r="B1305" i="19"/>
  <c r="B1304" i="19"/>
  <c r="B1303" i="19"/>
  <c r="B1302" i="19"/>
  <c r="B1301" i="19"/>
  <c r="B1300" i="19"/>
  <c r="B1299" i="19"/>
  <c r="B1298" i="19"/>
  <c r="B1297" i="19"/>
  <c r="B1296" i="19"/>
  <c r="B1295" i="19"/>
  <c r="B1294" i="19"/>
  <c r="B1293" i="19"/>
  <c r="B1292" i="19"/>
  <c r="B1291" i="19"/>
  <c r="B1290" i="19"/>
  <c r="B1289" i="19"/>
  <c r="B1288" i="19"/>
  <c r="B1287" i="19"/>
  <c r="B1286" i="19"/>
  <c r="B1285" i="19"/>
  <c r="B1284" i="19"/>
  <c r="B1283" i="19"/>
  <c r="B1282" i="19"/>
  <c r="B1281" i="19"/>
  <c r="B1280" i="19"/>
  <c r="B1279" i="19"/>
  <c r="B1278" i="19"/>
  <c r="B1277" i="19"/>
  <c r="B1276" i="19"/>
  <c r="B1275" i="19"/>
  <c r="B1274" i="19"/>
  <c r="B1273" i="19"/>
  <c r="B1272" i="19"/>
  <c r="B1271" i="19"/>
  <c r="B1270" i="19"/>
  <c r="B1269" i="19"/>
  <c r="B1268" i="19"/>
  <c r="B1267" i="19"/>
  <c r="B1266" i="19"/>
  <c r="B1265" i="19"/>
  <c r="B1264" i="19"/>
  <c r="B1263" i="19"/>
  <c r="B1262" i="19"/>
  <c r="B1261" i="19"/>
  <c r="B1260" i="19"/>
  <c r="B1259" i="19"/>
  <c r="B1258" i="19"/>
  <c r="B1257" i="19"/>
  <c r="B1256" i="19"/>
  <c r="B1255" i="19"/>
  <c r="B1254" i="19"/>
  <c r="B1253" i="19"/>
  <c r="B1252" i="19"/>
  <c r="B1251" i="19"/>
  <c r="B1250" i="19"/>
  <c r="B1249" i="19"/>
  <c r="B1248" i="19"/>
  <c r="B1247" i="19"/>
  <c r="B1246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75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030" i="19"/>
  <c r="B1029" i="19"/>
  <c r="B1028" i="19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8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887" i="19"/>
  <c r="B886" i="19"/>
  <c r="B885" i="19"/>
  <c r="B884" i="19"/>
  <c r="B883" i="19"/>
  <c r="B882" i="19"/>
  <c r="B881" i="19"/>
  <c r="B880" i="19"/>
  <c r="B879" i="19"/>
  <c r="B878" i="19"/>
  <c r="B877" i="19"/>
  <c r="B876" i="19"/>
  <c r="B875" i="19"/>
  <c r="B874" i="19"/>
  <c r="B873" i="19"/>
  <c r="B872" i="19"/>
  <c r="B871" i="19"/>
  <c r="B870" i="19"/>
  <c r="B869" i="19"/>
  <c r="B868" i="19"/>
  <c r="B867" i="19"/>
  <c r="B866" i="19"/>
  <c r="B865" i="19"/>
  <c r="B864" i="19"/>
  <c r="B863" i="19"/>
  <c r="B862" i="19"/>
  <c r="B861" i="19"/>
  <c r="B860" i="19"/>
  <c r="B859" i="19"/>
  <c r="B858" i="19"/>
  <c r="B857" i="19"/>
  <c r="B856" i="19"/>
  <c r="B855" i="19"/>
  <c r="B854" i="19"/>
  <c r="B853" i="19"/>
  <c r="B852" i="19"/>
  <c r="B851" i="19"/>
  <c r="B850" i="19"/>
  <c r="B849" i="19"/>
  <c r="B848" i="19"/>
  <c r="B847" i="19"/>
  <c r="B846" i="19"/>
  <c r="B845" i="19"/>
  <c r="B844" i="19"/>
  <c r="B843" i="19"/>
  <c r="B842" i="19"/>
  <c r="B841" i="19"/>
  <c r="B840" i="19"/>
  <c r="B839" i="19"/>
  <c r="B838" i="19"/>
  <c r="B837" i="19"/>
  <c r="B836" i="19"/>
  <c r="B835" i="19"/>
  <c r="B834" i="19"/>
  <c r="B833" i="19"/>
  <c r="B832" i="19"/>
  <c r="B831" i="19"/>
  <c r="B830" i="19"/>
  <c r="B829" i="19"/>
  <c r="B828" i="19"/>
  <c r="B827" i="19"/>
  <c r="B826" i="19"/>
  <c r="B825" i="19"/>
  <c r="B824" i="19"/>
  <c r="B823" i="19"/>
  <c r="B822" i="19"/>
  <c r="B821" i="19"/>
  <c r="B820" i="19"/>
  <c r="B819" i="19"/>
  <c r="B818" i="19"/>
  <c r="B817" i="19"/>
  <c r="B816" i="19"/>
  <c r="B815" i="19"/>
  <c r="B814" i="19"/>
  <c r="B813" i="19"/>
  <c r="B812" i="19"/>
  <c r="B811" i="19"/>
  <c r="B810" i="19"/>
  <c r="B809" i="19"/>
  <c r="B808" i="19"/>
  <c r="B807" i="19"/>
  <c r="B806" i="19"/>
  <c r="B805" i="19"/>
  <c r="B804" i="19"/>
  <c r="B803" i="19"/>
  <c r="B802" i="19"/>
  <c r="B801" i="19"/>
  <c r="B800" i="19"/>
  <c r="B799" i="19"/>
  <c r="B798" i="19"/>
  <c r="B797" i="19"/>
  <c r="B796" i="19"/>
  <c r="B795" i="19"/>
  <c r="B794" i="19"/>
  <c r="B793" i="19"/>
  <c r="B792" i="19"/>
  <c r="B791" i="19"/>
  <c r="B790" i="19"/>
  <c r="B789" i="19"/>
  <c r="B788" i="19"/>
  <c r="B787" i="19"/>
  <c r="B786" i="19"/>
  <c r="B785" i="19"/>
  <c r="B784" i="19"/>
  <c r="B783" i="19"/>
  <c r="B782" i="19"/>
  <c r="B781" i="19"/>
  <c r="B780" i="19"/>
  <c r="B779" i="19"/>
  <c r="B778" i="19"/>
  <c r="B777" i="19"/>
  <c r="B776" i="19"/>
  <c r="B775" i="19"/>
  <c r="B774" i="19"/>
  <c r="B773" i="19"/>
  <c r="B772" i="19"/>
  <c r="B771" i="19"/>
  <c r="B770" i="19"/>
  <c r="B769" i="19"/>
  <c r="B768" i="19"/>
  <c r="B767" i="19"/>
  <c r="B766" i="19"/>
  <c r="B765" i="19"/>
  <c r="B764" i="19"/>
  <c r="B763" i="19"/>
  <c r="B762" i="19"/>
  <c r="B761" i="19"/>
  <c r="B760" i="19"/>
  <c r="B759" i="19"/>
  <c r="B758" i="19"/>
  <c r="B757" i="19"/>
  <c r="B756" i="19"/>
  <c r="B755" i="19"/>
  <c r="B754" i="19"/>
  <c r="B753" i="19"/>
  <c r="B752" i="19"/>
  <c r="B751" i="19"/>
  <c r="B750" i="19"/>
  <c r="B749" i="19"/>
  <c r="B748" i="19"/>
  <c r="B747" i="19"/>
  <c r="B746" i="19"/>
  <c r="B745" i="19"/>
  <c r="B744" i="19"/>
  <c r="B743" i="19"/>
  <c r="B742" i="19"/>
  <c r="B741" i="19"/>
  <c r="B740" i="19"/>
  <c r="B739" i="19"/>
  <c r="B738" i="19"/>
  <c r="B737" i="19"/>
  <c r="B736" i="19"/>
  <c r="B735" i="19"/>
  <c r="B734" i="19"/>
  <c r="B733" i="19"/>
  <c r="B732" i="19"/>
  <c r="B731" i="19"/>
  <c r="B730" i="19"/>
  <c r="B729" i="19"/>
  <c r="B728" i="19"/>
  <c r="B727" i="19"/>
  <c r="B726" i="19"/>
  <c r="B725" i="19"/>
  <c r="B724" i="19"/>
  <c r="B723" i="19"/>
  <c r="B722" i="19"/>
  <c r="B721" i="19"/>
  <c r="B720" i="19"/>
  <c r="B719" i="19"/>
  <c r="B718" i="19"/>
  <c r="B717" i="19"/>
  <c r="B716" i="19"/>
  <c r="B715" i="19"/>
  <c r="B714" i="19"/>
  <c r="B713" i="19"/>
  <c r="B712" i="19"/>
  <c r="B711" i="19"/>
  <c r="B710" i="19"/>
  <c r="B709" i="19"/>
  <c r="B708" i="19"/>
  <c r="B707" i="19"/>
  <c r="B706" i="19"/>
  <c r="B705" i="19"/>
  <c r="B704" i="19"/>
  <c r="B703" i="19"/>
  <c r="B702" i="19"/>
  <c r="B701" i="19"/>
  <c r="B700" i="19"/>
  <c r="B699" i="19"/>
  <c r="B698" i="19"/>
  <c r="B697" i="19"/>
  <c r="B696" i="19"/>
  <c r="B695" i="19"/>
  <c r="B694" i="19"/>
  <c r="B693" i="19"/>
  <c r="B692" i="19"/>
  <c r="B691" i="19"/>
  <c r="B690" i="19"/>
  <c r="B689" i="19"/>
  <c r="B688" i="19"/>
  <c r="B687" i="19"/>
  <c r="B686" i="19"/>
  <c r="B685" i="19"/>
  <c r="B684" i="19"/>
  <c r="B683" i="19"/>
  <c r="B682" i="19"/>
  <c r="B681" i="19"/>
  <c r="B680" i="19"/>
  <c r="B679" i="19"/>
  <c r="B678" i="19"/>
  <c r="B677" i="19"/>
  <c r="B676" i="19"/>
  <c r="B675" i="19"/>
  <c r="B674" i="19"/>
  <c r="B673" i="19"/>
  <c r="B672" i="19"/>
  <c r="B671" i="19"/>
  <c r="B670" i="19"/>
  <c r="B669" i="19"/>
  <c r="B668" i="19"/>
  <c r="B667" i="19"/>
  <c r="B666" i="19"/>
  <c r="B665" i="19"/>
  <c r="B664" i="19"/>
  <c r="B663" i="19"/>
  <c r="B662" i="19"/>
  <c r="B661" i="19"/>
  <c r="B660" i="19"/>
  <c r="B659" i="19"/>
  <c r="B658" i="19"/>
  <c r="B657" i="19"/>
  <c r="B656" i="19"/>
  <c r="B655" i="19"/>
  <c r="B654" i="19"/>
  <c r="B653" i="19"/>
  <c r="B652" i="19"/>
  <c r="B651" i="19"/>
  <c r="B650" i="19"/>
  <c r="B649" i="19"/>
  <c r="B648" i="19"/>
  <c r="B647" i="19"/>
  <c r="B646" i="19"/>
  <c r="B645" i="19"/>
  <c r="B644" i="19"/>
  <c r="B643" i="19"/>
  <c r="B642" i="19"/>
  <c r="B641" i="19"/>
  <c r="B640" i="19"/>
  <c r="B639" i="19"/>
  <c r="B638" i="19"/>
  <c r="B637" i="19"/>
  <c r="B636" i="19"/>
  <c r="B635" i="19"/>
  <c r="B634" i="19"/>
  <c r="B633" i="19"/>
  <c r="B632" i="19"/>
  <c r="B631" i="19"/>
  <c r="B630" i="19"/>
  <c r="B629" i="19"/>
  <c r="B628" i="19"/>
  <c r="B627" i="19"/>
  <c r="B626" i="19"/>
  <c r="B625" i="19"/>
  <c r="B624" i="19"/>
  <c r="B623" i="19"/>
  <c r="B622" i="19"/>
  <c r="B621" i="19"/>
  <c r="B620" i="19"/>
  <c r="B619" i="19"/>
  <c r="B618" i="19"/>
  <c r="B617" i="19"/>
  <c r="B616" i="19"/>
  <c r="B615" i="19"/>
  <c r="B614" i="19"/>
  <c r="B613" i="19"/>
  <c r="B612" i="19"/>
  <c r="B611" i="19"/>
  <c r="B610" i="19"/>
  <c r="B609" i="19"/>
  <c r="B608" i="19"/>
  <c r="B607" i="19"/>
  <c r="B606" i="19"/>
  <c r="B605" i="19"/>
  <c r="B604" i="19"/>
  <c r="B603" i="19"/>
  <c r="B602" i="19"/>
  <c r="B601" i="19"/>
  <c r="B600" i="19"/>
  <c r="B599" i="19"/>
  <c r="B598" i="19"/>
  <c r="B597" i="19"/>
  <c r="B596" i="19"/>
  <c r="B595" i="19"/>
  <c r="B594" i="19"/>
  <c r="B593" i="19"/>
  <c r="B592" i="19"/>
  <c r="B591" i="19"/>
  <c r="B590" i="19"/>
  <c r="B589" i="19"/>
  <c r="B588" i="19"/>
  <c r="B587" i="19"/>
  <c r="B586" i="19"/>
  <c r="B585" i="19"/>
  <c r="B584" i="19"/>
  <c r="B583" i="19"/>
  <c r="B582" i="19"/>
  <c r="B581" i="19"/>
  <c r="B580" i="19"/>
  <c r="B579" i="19"/>
  <c r="B578" i="19"/>
  <c r="B577" i="19"/>
  <c r="B576" i="19"/>
  <c r="B575" i="19"/>
  <c r="B574" i="19"/>
  <c r="B573" i="19"/>
  <c r="B572" i="19"/>
  <c r="B571" i="19"/>
  <c r="B570" i="19"/>
  <c r="B569" i="19"/>
  <c r="B568" i="19"/>
  <c r="B567" i="19"/>
  <c r="B566" i="19"/>
  <c r="B565" i="19"/>
  <c r="B564" i="19"/>
  <c r="B563" i="19"/>
  <c r="B562" i="19"/>
  <c r="B561" i="19"/>
  <c r="B560" i="19"/>
  <c r="B559" i="19"/>
  <c r="B558" i="19"/>
  <c r="B557" i="19"/>
  <c r="B556" i="19"/>
  <c r="B555" i="19"/>
  <c r="B554" i="19"/>
  <c r="B553" i="19"/>
  <c r="B552" i="19"/>
  <c r="B551" i="19"/>
  <c r="B550" i="19"/>
  <c r="B549" i="19"/>
  <c r="B548" i="19"/>
  <c r="B547" i="19"/>
  <c r="B546" i="19"/>
  <c r="B545" i="19"/>
  <c r="B544" i="19"/>
  <c r="B543" i="19"/>
  <c r="B542" i="19"/>
  <c r="B541" i="19"/>
  <c r="B540" i="19"/>
  <c r="B539" i="19"/>
  <c r="B538" i="19"/>
  <c r="B537" i="19"/>
  <c r="B536" i="19"/>
  <c r="B535" i="19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4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287" i="19"/>
  <c r="B286" i="19"/>
  <c r="B285" i="19"/>
  <c r="B284" i="19"/>
  <c r="B283" i="19"/>
  <c r="B282" i="19"/>
  <c r="B281" i="19"/>
  <c r="B280" i="19"/>
  <c r="B279" i="19"/>
  <c r="B278" i="19"/>
  <c r="B277" i="19"/>
  <c r="B276" i="19"/>
  <c r="B275" i="19"/>
  <c r="B274" i="19"/>
  <c r="B273" i="19"/>
  <c r="B272" i="19"/>
  <c r="B271" i="19"/>
  <c r="B270" i="19"/>
  <c r="B269" i="19"/>
  <c r="B268" i="19"/>
  <c r="B267" i="19"/>
  <c r="B266" i="19"/>
  <c r="B265" i="19"/>
  <c r="B264" i="19"/>
  <c r="B263" i="19"/>
  <c r="B262" i="19"/>
  <c r="B261" i="19"/>
  <c r="B260" i="19"/>
  <c r="B259" i="19"/>
  <c r="B258" i="19"/>
  <c r="B257" i="19"/>
  <c r="B256" i="19"/>
  <c r="B255" i="19"/>
  <c r="B254" i="19"/>
  <c r="B253" i="19"/>
  <c r="B252" i="19"/>
  <c r="B251" i="19"/>
  <c r="B250" i="19"/>
  <c r="B249" i="19"/>
  <c r="B248" i="19"/>
  <c r="B247" i="19"/>
  <c r="B246" i="19"/>
  <c r="B245" i="19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1" i="18"/>
  <c r="B552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4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2" i="18"/>
  <c r="B663" i="18"/>
  <c r="B664" i="18"/>
  <c r="B665" i="18"/>
  <c r="B666" i="18"/>
  <c r="B667" i="18"/>
  <c r="B668" i="18"/>
  <c r="B669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2" i="18"/>
  <c r="B743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4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2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7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7" i="18"/>
  <c r="L838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L976" i="18"/>
  <c r="L977" i="18"/>
  <c r="L978" i="18"/>
  <c r="L979" i="18"/>
  <c r="L980" i="18"/>
  <c r="L981" i="18"/>
  <c r="L982" i="18"/>
  <c r="L983" i="18"/>
  <c r="L984" i="18"/>
  <c r="L985" i="18"/>
  <c r="L986" i="18"/>
  <c r="L987" i="18"/>
  <c r="L988" i="18"/>
  <c r="L989" i="18"/>
  <c r="L990" i="18"/>
  <c r="L991" i="18"/>
  <c r="L992" i="18"/>
  <c r="L993" i="18"/>
  <c r="L994" i="18"/>
  <c r="L995" i="18"/>
  <c r="L996" i="18"/>
  <c r="L997" i="18"/>
  <c r="L998" i="18"/>
  <c r="L999" i="18"/>
  <c r="L1000" i="18"/>
  <c r="L1001" i="18"/>
  <c r="L1002" i="18"/>
  <c r="L1003" i="18"/>
  <c r="L1004" i="18"/>
  <c r="L1005" i="18"/>
  <c r="L1006" i="18"/>
  <c r="L1007" i="18"/>
  <c r="L1008" i="18"/>
  <c r="L1009" i="18"/>
  <c r="L1010" i="18"/>
  <c r="L1011" i="18"/>
  <c r="L1012" i="18"/>
  <c r="L1013" i="18"/>
  <c r="L1014" i="18"/>
  <c r="L1015" i="18"/>
  <c r="L1016" i="18"/>
  <c r="L1017" i="18"/>
  <c r="L1018" i="18"/>
  <c r="L1019" i="18"/>
  <c r="L1020" i="18"/>
  <c r="L1021" i="18"/>
  <c r="L1022" i="18"/>
  <c r="L1023" i="18"/>
  <c r="L1024" i="18"/>
  <c r="L1025" i="18"/>
  <c r="L1026" i="18"/>
  <c r="L1027" i="18"/>
  <c r="L1028" i="18"/>
  <c r="L1029" i="18"/>
  <c r="L1030" i="18"/>
  <c r="L1031" i="18"/>
  <c r="L1032" i="18"/>
  <c r="L1033" i="18"/>
  <c r="L1034" i="18"/>
  <c r="L1035" i="18"/>
  <c r="L1036" i="18"/>
  <c r="L1037" i="18"/>
  <c r="L1038" i="18"/>
  <c r="L1039" i="18"/>
  <c r="L1040" i="18"/>
  <c r="L1041" i="18"/>
  <c r="L1042" i="18"/>
  <c r="L1043" i="18"/>
  <c r="L1044" i="18"/>
  <c r="L1045" i="18"/>
  <c r="L1046" i="18"/>
  <c r="L1047" i="18"/>
  <c r="L1048" i="18"/>
  <c r="L1049" i="18"/>
  <c r="L1050" i="18"/>
  <c r="L1051" i="18"/>
  <c r="L1052" i="18"/>
  <c r="L1053" i="18"/>
  <c r="L1054" i="18"/>
  <c r="L1055" i="18"/>
  <c r="L1056" i="18"/>
  <c r="L1057" i="18"/>
  <c r="L1058" i="18"/>
  <c r="L1059" i="18"/>
  <c r="L1060" i="18"/>
  <c r="L1061" i="18"/>
  <c r="L1062" i="18"/>
  <c r="L1063" i="18"/>
  <c r="L1064" i="18"/>
  <c r="L1065" i="18"/>
  <c r="L1066" i="18"/>
  <c r="L1067" i="18"/>
  <c r="L1068" i="18"/>
  <c r="L1069" i="18"/>
  <c r="L1070" i="18"/>
  <c r="L1071" i="18"/>
  <c r="L1072" i="18"/>
  <c r="L1073" i="18"/>
  <c r="L1074" i="18"/>
  <c r="L1075" i="18"/>
  <c r="L1076" i="18"/>
  <c r="L1077" i="18"/>
  <c r="L1078" i="18"/>
  <c r="L1079" i="18"/>
  <c r="L1080" i="18"/>
  <c r="L1081" i="18"/>
  <c r="L1082" i="18"/>
  <c r="L1083" i="18"/>
  <c r="L1084" i="18"/>
  <c r="L1085" i="18"/>
  <c r="L1086" i="18"/>
  <c r="L1087" i="18"/>
  <c r="L1088" i="18"/>
  <c r="L1089" i="18"/>
  <c r="L1090" i="18"/>
  <c r="L1091" i="18"/>
  <c r="L1092" i="18"/>
  <c r="L1093" i="18"/>
  <c r="L1094" i="18"/>
  <c r="L1095" i="18"/>
  <c r="L1096" i="18"/>
  <c r="L1097" i="18"/>
  <c r="L1098" i="18"/>
  <c r="L1099" i="18"/>
  <c r="L1100" i="18"/>
  <c r="L1101" i="18"/>
  <c r="L1102" i="18"/>
  <c r="L1103" i="18"/>
  <c r="L1104" i="18"/>
  <c r="L1105" i="18"/>
  <c r="L1106" i="18"/>
  <c r="L1107" i="18"/>
  <c r="L1108" i="18"/>
  <c r="L1109" i="18"/>
  <c r="L1110" i="18"/>
  <c r="L1111" i="18"/>
  <c r="L1112" i="18"/>
  <c r="L1113" i="18"/>
  <c r="L1114" i="18"/>
  <c r="L1115" i="18"/>
  <c r="L1116" i="18"/>
  <c r="L1117" i="18"/>
  <c r="L1118" i="18"/>
  <c r="L1119" i="18"/>
  <c r="L1120" i="18"/>
  <c r="L1121" i="18"/>
  <c r="L1122" i="18"/>
  <c r="L1123" i="18"/>
  <c r="L1124" i="18"/>
  <c r="L1125" i="18"/>
  <c r="L1126" i="18"/>
  <c r="L1127" i="18"/>
  <c r="L1128" i="18"/>
  <c r="L1129" i="18"/>
  <c r="L1130" i="18"/>
  <c r="L1131" i="18"/>
  <c r="L1132" i="18"/>
  <c r="L1133" i="18"/>
  <c r="L1134" i="18"/>
  <c r="L1135" i="18"/>
  <c r="L1136" i="18"/>
  <c r="L1137" i="18"/>
  <c r="L1138" i="18"/>
  <c r="L1139" i="18"/>
  <c r="L1140" i="18"/>
  <c r="L1141" i="18"/>
  <c r="L1142" i="18"/>
  <c r="L1143" i="18"/>
  <c r="L1144" i="18"/>
  <c r="L1145" i="18"/>
  <c r="L1146" i="18"/>
  <c r="L1147" i="18"/>
  <c r="L1148" i="18"/>
  <c r="L1149" i="18"/>
  <c r="L1150" i="18"/>
  <c r="L1151" i="18"/>
  <c r="L1152" i="18"/>
  <c r="L1153" i="18"/>
  <c r="L1154" i="18"/>
  <c r="L1155" i="18"/>
  <c r="L1156" i="18"/>
  <c r="L1157" i="18"/>
  <c r="L1158" i="18"/>
  <c r="L1159" i="18"/>
  <c r="L1160" i="18"/>
  <c r="L1161" i="18"/>
  <c r="L1162" i="18"/>
  <c r="L1163" i="18"/>
  <c r="L1164" i="18"/>
  <c r="L1165" i="18"/>
  <c r="L1166" i="18"/>
  <c r="L1167" i="18"/>
  <c r="L1168" i="18"/>
  <c r="L1169" i="18"/>
  <c r="L1170" i="18"/>
  <c r="L1171" i="18"/>
  <c r="L1172" i="18"/>
  <c r="L1173" i="18"/>
  <c r="L1174" i="18"/>
  <c r="L1175" i="18"/>
  <c r="L1176" i="18"/>
  <c r="L1177" i="18"/>
  <c r="L1178" i="18"/>
  <c r="L1179" i="18"/>
  <c r="L1180" i="18"/>
  <c r="L1181" i="18"/>
  <c r="L1182" i="18"/>
  <c r="L1183" i="18"/>
  <c r="L1184" i="18"/>
  <c r="L1185" i="18"/>
  <c r="L1186" i="18"/>
  <c r="L1187" i="18"/>
  <c r="L1188" i="18"/>
  <c r="L1189" i="18"/>
  <c r="L1190" i="18"/>
  <c r="L1191" i="18"/>
  <c r="L1192" i="18"/>
  <c r="L1193" i="18"/>
  <c r="L1194" i="18"/>
  <c r="L1195" i="18"/>
  <c r="L1196" i="18"/>
  <c r="L1197" i="18"/>
  <c r="L1198" i="18"/>
  <c r="L1199" i="18"/>
  <c r="L1200" i="18"/>
  <c r="L1201" i="18"/>
  <c r="L1202" i="18"/>
  <c r="L1203" i="18"/>
  <c r="L1204" i="18"/>
  <c r="L1205" i="18"/>
  <c r="L1206" i="18"/>
  <c r="L1207" i="18"/>
  <c r="L1208" i="18"/>
  <c r="L1209" i="18"/>
  <c r="L1210" i="18"/>
  <c r="L1211" i="18"/>
  <c r="L1212" i="18"/>
  <c r="L1213" i="18"/>
  <c r="L1214" i="18"/>
  <c r="L1215" i="18"/>
  <c r="L1216" i="18"/>
  <c r="L1217" i="18"/>
  <c r="L1218" i="18"/>
  <c r="L1219" i="18"/>
  <c r="L1220" i="18"/>
  <c r="L1221" i="18"/>
  <c r="L1222" i="18"/>
  <c r="L1223" i="18"/>
  <c r="L1224" i="18"/>
  <c r="L1225" i="18"/>
  <c r="L1226" i="18"/>
  <c r="L1227" i="18"/>
  <c r="L1228" i="18"/>
  <c r="L1229" i="18"/>
  <c r="L1230" i="18"/>
  <c r="L1231" i="18"/>
  <c r="L1232" i="18"/>
  <c r="L1233" i="18"/>
  <c r="L1234" i="18"/>
  <c r="L1235" i="18"/>
  <c r="L1236" i="18"/>
  <c r="L1237" i="18"/>
  <c r="L1238" i="18"/>
  <c r="L1239" i="18"/>
  <c r="L1240" i="18"/>
  <c r="L1241" i="18"/>
  <c r="L1242" i="18"/>
  <c r="L1243" i="18"/>
  <c r="L1244" i="18"/>
  <c r="L1245" i="18"/>
  <c r="L1246" i="18"/>
  <c r="L1247" i="18"/>
  <c r="L1248" i="18"/>
  <c r="L1249" i="18"/>
  <c r="L1250" i="18"/>
  <c r="L1251" i="18"/>
  <c r="L1252" i="18"/>
  <c r="L1253" i="18"/>
  <c r="L1254" i="18"/>
  <c r="L1255" i="18"/>
  <c r="L1256" i="18"/>
  <c r="L1257" i="18"/>
  <c r="L1258" i="18"/>
  <c r="L1259" i="18"/>
  <c r="L1260" i="18"/>
  <c r="L1261" i="18"/>
  <c r="L1262" i="18"/>
  <c r="L1263" i="18"/>
  <c r="L1264" i="18"/>
  <c r="L1265" i="18"/>
  <c r="L1266" i="18"/>
  <c r="L1267" i="18"/>
  <c r="L1268" i="18"/>
  <c r="L1269" i="18"/>
  <c r="L1270" i="18"/>
  <c r="L1271" i="18"/>
  <c r="L1272" i="18"/>
  <c r="L1273" i="18"/>
  <c r="L1274" i="18"/>
  <c r="L1275" i="18"/>
  <c r="L1276" i="18"/>
  <c r="L1277" i="18"/>
  <c r="L1278" i="18"/>
  <c r="L1279" i="18"/>
  <c r="L1280" i="18"/>
  <c r="L1281" i="18"/>
  <c r="L1282" i="18"/>
  <c r="L1283" i="18"/>
  <c r="L1284" i="18"/>
  <c r="L1285" i="18"/>
  <c r="L1286" i="18"/>
  <c r="L1287" i="18"/>
  <c r="L1288" i="18"/>
  <c r="L1289" i="18"/>
  <c r="L1290" i="18"/>
  <c r="L1291" i="18"/>
  <c r="L1292" i="18"/>
  <c r="L1293" i="18"/>
  <c r="L1294" i="18"/>
  <c r="L1295" i="18"/>
  <c r="L1296" i="18"/>
  <c r="L1297" i="18"/>
  <c r="L1298" i="18"/>
  <c r="L1299" i="18"/>
  <c r="L1300" i="18"/>
  <c r="L1301" i="18"/>
  <c r="L1302" i="18"/>
  <c r="L1303" i="18"/>
  <c r="L1304" i="18"/>
  <c r="L1305" i="18"/>
  <c r="L1306" i="18"/>
  <c r="L1307" i="18"/>
  <c r="L1308" i="18"/>
  <c r="L1309" i="18"/>
  <c r="L1310" i="18"/>
  <c r="L1311" i="18"/>
  <c r="L1312" i="18"/>
  <c r="L1313" i="18"/>
  <c r="L1314" i="18"/>
  <c r="L1315" i="18"/>
  <c r="L1316" i="18"/>
  <c r="L1317" i="18"/>
  <c r="L1318" i="18"/>
  <c r="L1319" i="18"/>
  <c r="L1320" i="18"/>
  <c r="L1321" i="18"/>
  <c r="L1322" i="18"/>
  <c r="L1323" i="18"/>
  <c r="L1324" i="18"/>
  <c r="L1325" i="18"/>
  <c r="L1326" i="18"/>
  <c r="L1327" i="18"/>
  <c r="L1328" i="18"/>
  <c r="L1329" i="18"/>
  <c r="L1330" i="18"/>
  <c r="L1331" i="18"/>
  <c r="L1332" i="18"/>
  <c r="L1333" i="18"/>
  <c r="F11" i="23" l="1"/>
  <c r="G11" i="23" s="1"/>
  <c r="F9" i="23"/>
  <c r="G9" i="23" s="1"/>
  <c r="N6" i="21"/>
  <c r="E11" i="23"/>
  <c r="E9" i="23"/>
  <c r="N181" i="21"/>
  <c r="N173" i="21"/>
  <c r="N161" i="21"/>
  <c r="N184" i="21"/>
  <c r="N180" i="21"/>
  <c r="N176" i="21"/>
  <c r="N172" i="21"/>
  <c r="N168" i="21"/>
  <c r="N164" i="21"/>
  <c r="N160" i="21"/>
  <c r="N177" i="21"/>
  <c r="N169" i="21"/>
  <c r="N165" i="21"/>
  <c r="N183" i="21"/>
  <c r="N179" i="21"/>
  <c r="N175" i="21"/>
  <c r="N171" i="21"/>
  <c r="N167" i="21"/>
  <c r="N163" i="21"/>
  <c r="N159" i="21"/>
  <c r="N157" i="21"/>
  <c r="N153" i="21"/>
  <c r="N149" i="21"/>
  <c r="N145" i="21"/>
  <c r="N141" i="21"/>
  <c r="N137" i="21"/>
  <c r="N133" i="21"/>
  <c r="N129" i="21"/>
  <c r="N125" i="21"/>
  <c r="N121" i="21"/>
  <c r="N117" i="21"/>
  <c r="N113" i="21"/>
  <c r="N109" i="21"/>
  <c r="N105" i="21"/>
  <c r="N101" i="21"/>
  <c r="N97" i="21"/>
  <c r="N156" i="21"/>
  <c r="N152" i="21"/>
  <c r="N148" i="21"/>
  <c r="N144" i="21"/>
  <c r="N140" i="21"/>
  <c r="N136" i="21"/>
  <c r="N132" i="21"/>
  <c r="N128" i="21"/>
  <c r="N124" i="21"/>
  <c r="N120" i="21"/>
  <c r="N116" i="21"/>
  <c r="N112" i="21"/>
  <c r="N108" i="21"/>
  <c r="N104" i="21"/>
  <c r="N100" i="21"/>
  <c r="N155" i="21"/>
  <c r="N151" i="21"/>
  <c r="N147" i="21"/>
  <c r="N143" i="21"/>
  <c r="N139" i="21"/>
  <c r="N135" i="21"/>
  <c r="N131" i="21"/>
  <c r="N127" i="21"/>
  <c r="N123" i="21"/>
  <c r="N119" i="21"/>
  <c r="N115" i="21"/>
  <c r="N111" i="21"/>
  <c r="N107" i="21"/>
  <c r="N103" i="21"/>
  <c r="N99" i="21"/>
  <c r="P5" i="19"/>
  <c r="E9" i="25" s="1"/>
  <c r="F9" i="25" s="1"/>
  <c r="P6" i="19"/>
  <c r="D9" i="25" s="1"/>
  <c r="O6" i="19"/>
  <c r="D13" i="25" s="1"/>
  <c r="N5" i="19"/>
  <c r="E11" i="25" s="1"/>
  <c r="N6" i="19"/>
  <c r="D11" i="25" s="1"/>
  <c r="O5" i="19"/>
  <c r="E13" i="25" s="1"/>
  <c r="R8" i="18"/>
  <c r="Q8" i="18"/>
  <c r="G13" i="26" s="1"/>
  <c r="H13" i="26" s="1"/>
  <c r="P8" i="18"/>
  <c r="R6" i="18"/>
  <c r="D9" i="26" s="1"/>
  <c r="Q5" i="18"/>
  <c r="E13" i="26" s="1"/>
  <c r="R5" i="18"/>
  <c r="E9" i="26" s="1"/>
  <c r="Q6" i="18"/>
  <c r="D13" i="26" s="1"/>
  <c r="P6" i="18"/>
  <c r="D11" i="26" s="1"/>
  <c r="P5" i="18"/>
  <c r="E11" i="26" s="1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J197" i="19"/>
  <c r="J198" i="19"/>
  <c r="J199" i="19"/>
  <c r="J200" i="19"/>
  <c r="J201" i="19"/>
  <c r="J202" i="19"/>
  <c r="J203" i="19"/>
  <c r="J204" i="19"/>
  <c r="J205" i="19"/>
  <c r="J206" i="19"/>
  <c r="J207" i="19"/>
  <c r="J208" i="19"/>
  <c r="J209" i="19"/>
  <c r="J210" i="19"/>
  <c r="J211" i="19"/>
  <c r="J212" i="19"/>
  <c r="J213" i="19"/>
  <c r="J214" i="19"/>
  <c r="J215" i="19"/>
  <c r="J216" i="19"/>
  <c r="J217" i="19"/>
  <c r="J218" i="19"/>
  <c r="J219" i="19"/>
  <c r="J220" i="19"/>
  <c r="J221" i="19"/>
  <c r="J222" i="19"/>
  <c r="J223" i="19"/>
  <c r="J224" i="19"/>
  <c r="J225" i="19"/>
  <c r="J226" i="19"/>
  <c r="J227" i="19"/>
  <c r="J228" i="19"/>
  <c r="J229" i="19"/>
  <c r="J230" i="19"/>
  <c r="J231" i="19"/>
  <c r="J232" i="19"/>
  <c r="J233" i="19"/>
  <c r="J234" i="19"/>
  <c r="J235" i="19"/>
  <c r="J236" i="19"/>
  <c r="J237" i="19"/>
  <c r="J238" i="19"/>
  <c r="J239" i="19"/>
  <c r="J240" i="19"/>
  <c r="J241" i="19"/>
  <c r="J242" i="19"/>
  <c r="J243" i="19"/>
  <c r="J244" i="19"/>
  <c r="J245" i="19"/>
  <c r="J246" i="19"/>
  <c r="J247" i="19"/>
  <c r="J248" i="19"/>
  <c r="J249" i="19"/>
  <c r="J250" i="19"/>
  <c r="J251" i="19"/>
  <c r="J252" i="19"/>
  <c r="J253" i="19"/>
  <c r="J254" i="19"/>
  <c r="J255" i="19"/>
  <c r="J256" i="19"/>
  <c r="J257" i="19"/>
  <c r="J258" i="19"/>
  <c r="J259" i="19"/>
  <c r="J260" i="19"/>
  <c r="J261" i="19"/>
  <c r="J262" i="19"/>
  <c r="J263" i="19"/>
  <c r="J264" i="19"/>
  <c r="J265" i="19"/>
  <c r="J266" i="19"/>
  <c r="J267" i="19"/>
  <c r="J268" i="19"/>
  <c r="J269" i="19"/>
  <c r="J270" i="19"/>
  <c r="J271" i="19"/>
  <c r="J272" i="19"/>
  <c r="J273" i="19"/>
  <c r="J274" i="19"/>
  <c r="J275" i="19"/>
  <c r="J276" i="19"/>
  <c r="J277" i="19"/>
  <c r="J278" i="19"/>
  <c r="J279" i="19"/>
  <c r="J280" i="19"/>
  <c r="J281" i="19"/>
  <c r="J282" i="19"/>
  <c r="J283" i="19"/>
  <c r="J284" i="19"/>
  <c r="J285" i="19"/>
  <c r="J286" i="19"/>
  <c r="J287" i="19"/>
  <c r="J288" i="19"/>
  <c r="J289" i="19"/>
  <c r="J290" i="19"/>
  <c r="J291" i="19"/>
  <c r="J292" i="19"/>
  <c r="J293" i="19"/>
  <c r="J294" i="19"/>
  <c r="J295" i="19"/>
  <c r="J296" i="19"/>
  <c r="J297" i="19"/>
  <c r="J298" i="19"/>
  <c r="J299" i="19"/>
  <c r="J300" i="19"/>
  <c r="J301" i="19"/>
  <c r="J302" i="19"/>
  <c r="J303" i="19"/>
  <c r="J304" i="19"/>
  <c r="J305" i="19"/>
  <c r="J306" i="19"/>
  <c r="J307" i="19"/>
  <c r="J308" i="19"/>
  <c r="J309" i="19"/>
  <c r="J310" i="19"/>
  <c r="J311" i="19"/>
  <c r="J312" i="19"/>
  <c r="J313" i="19"/>
  <c r="J314" i="19"/>
  <c r="J315" i="19"/>
  <c r="J316" i="19"/>
  <c r="J317" i="19"/>
  <c r="J318" i="19"/>
  <c r="J319" i="19"/>
  <c r="J320" i="19"/>
  <c r="J321" i="19"/>
  <c r="J322" i="19"/>
  <c r="J323" i="19"/>
  <c r="J324" i="19"/>
  <c r="J325" i="19"/>
  <c r="J326" i="19"/>
  <c r="J327" i="19"/>
  <c r="J328" i="19"/>
  <c r="J329" i="19"/>
  <c r="J330" i="19"/>
  <c r="J331" i="19"/>
  <c r="J332" i="19"/>
  <c r="J333" i="19"/>
  <c r="J334" i="19"/>
  <c r="J335" i="19"/>
  <c r="J336" i="19"/>
  <c r="J337" i="19"/>
  <c r="J338" i="19"/>
  <c r="J339" i="19"/>
  <c r="J340" i="19"/>
  <c r="J341" i="19"/>
  <c r="J342" i="19"/>
  <c r="J343" i="19"/>
  <c r="J344" i="19"/>
  <c r="J345" i="19"/>
  <c r="J346" i="19"/>
  <c r="J347" i="19"/>
  <c r="J348" i="19"/>
  <c r="J349" i="19"/>
  <c r="J350" i="19"/>
  <c r="J351" i="19"/>
  <c r="J352" i="19"/>
  <c r="J353" i="19"/>
  <c r="J354" i="19"/>
  <c r="J355" i="19"/>
  <c r="J356" i="19"/>
  <c r="J357" i="19"/>
  <c r="J358" i="19"/>
  <c r="J359" i="19"/>
  <c r="J360" i="19"/>
  <c r="J361" i="19"/>
  <c r="J362" i="19"/>
  <c r="J363" i="19"/>
  <c r="J364" i="19"/>
  <c r="J365" i="19"/>
  <c r="J366" i="19"/>
  <c r="J367" i="19"/>
  <c r="J368" i="19"/>
  <c r="J369" i="19"/>
  <c r="J370" i="19"/>
  <c r="J371" i="19"/>
  <c r="J372" i="19"/>
  <c r="J373" i="19"/>
  <c r="J374" i="19"/>
  <c r="J375" i="19"/>
  <c r="J376" i="19"/>
  <c r="J377" i="19"/>
  <c r="J378" i="19"/>
  <c r="J379" i="19"/>
  <c r="J380" i="19"/>
  <c r="J381" i="19"/>
  <c r="J382" i="19"/>
  <c r="J383" i="19"/>
  <c r="J384" i="19"/>
  <c r="J385" i="19"/>
  <c r="J386" i="19"/>
  <c r="J387" i="19"/>
  <c r="J388" i="19"/>
  <c r="J389" i="19"/>
  <c r="J390" i="19"/>
  <c r="J391" i="19"/>
  <c r="J392" i="19"/>
  <c r="J393" i="19"/>
  <c r="J394" i="19"/>
  <c r="J395" i="19"/>
  <c r="J396" i="19"/>
  <c r="J397" i="19"/>
  <c r="J398" i="19"/>
  <c r="J399" i="19"/>
  <c r="J400" i="19"/>
  <c r="J401" i="19"/>
  <c r="J402" i="19"/>
  <c r="J403" i="19"/>
  <c r="J404" i="19"/>
  <c r="J405" i="19"/>
  <c r="J406" i="19"/>
  <c r="J407" i="19"/>
  <c r="J408" i="19"/>
  <c r="J409" i="19"/>
  <c r="J410" i="19"/>
  <c r="J411" i="19"/>
  <c r="J412" i="19"/>
  <c r="J413" i="19"/>
  <c r="J414" i="19"/>
  <c r="J415" i="19"/>
  <c r="J416" i="19"/>
  <c r="J417" i="19"/>
  <c r="J418" i="19"/>
  <c r="J419" i="19"/>
  <c r="J420" i="19"/>
  <c r="J421" i="19"/>
  <c r="J422" i="19"/>
  <c r="J423" i="19"/>
  <c r="J424" i="19"/>
  <c r="J425" i="19"/>
  <c r="J426" i="19"/>
  <c r="J427" i="19"/>
  <c r="J428" i="19"/>
  <c r="J429" i="19"/>
  <c r="J430" i="19"/>
  <c r="J431" i="19"/>
  <c r="J432" i="19"/>
  <c r="J433" i="19"/>
  <c r="J434" i="19"/>
  <c r="J435" i="19"/>
  <c r="J436" i="19"/>
  <c r="J437" i="19"/>
  <c r="J438" i="19"/>
  <c r="J439" i="19"/>
  <c r="J440" i="19"/>
  <c r="J441" i="19"/>
  <c r="J442" i="19"/>
  <c r="J443" i="19"/>
  <c r="J444" i="19"/>
  <c r="J445" i="19"/>
  <c r="J446" i="19"/>
  <c r="J447" i="19"/>
  <c r="J448" i="19"/>
  <c r="J449" i="19"/>
  <c r="J450" i="19"/>
  <c r="J451" i="19"/>
  <c r="J452" i="19"/>
  <c r="J453" i="19"/>
  <c r="J454" i="19"/>
  <c r="J455" i="19"/>
  <c r="J456" i="19"/>
  <c r="J457" i="19"/>
  <c r="J458" i="19"/>
  <c r="J459" i="19"/>
  <c r="J460" i="19"/>
  <c r="J461" i="19"/>
  <c r="J462" i="19"/>
  <c r="J463" i="19"/>
  <c r="J464" i="19"/>
  <c r="J465" i="19"/>
  <c r="J466" i="19"/>
  <c r="J467" i="19"/>
  <c r="J468" i="19"/>
  <c r="J469" i="19"/>
  <c r="J470" i="19"/>
  <c r="J471" i="19"/>
  <c r="J472" i="19"/>
  <c r="J473" i="19"/>
  <c r="J474" i="19"/>
  <c r="J475" i="19"/>
  <c r="J476" i="19"/>
  <c r="J477" i="19"/>
  <c r="J478" i="19"/>
  <c r="J479" i="19"/>
  <c r="J480" i="19"/>
  <c r="J481" i="19"/>
  <c r="J482" i="19"/>
  <c r="J483" i="19"/>
  <c r="J484" i="19"/>
  <c r="J485" i="19"/>
  <c r="J486" i="19"/>
  <c r="J487" i="19"/>
  <c r="J488" i="19"/>
  <c r="J489" i="19"/>
  <c r="J490" i="19"/>
  <c r="J491" i="19"/>
  <c r="J492" i="19"/>
  <c r="J493" i="19"/>
  <c r="J494" i="19"/>
  <c r="J495" i="19"/>
  <c r="J496" i="19"/>
  <c r="J497" i="19"/>
  <c r="J498" i="19"/>
  <c r="J499" i="19"/>
  <c r="J500" i="19"/>
  <c r="J501" i="19"/>
  <c r="J502" i="19"/>
  <c r="J503" i="19"/>
  <c r="J504" i="19"/>
  <c r="J505" i="19"/>
  <c r="J506" i="19"/>
  <c r="J507" i="19"/>
  <c r="J508" i="19"/>
  <c r="J509" i="19"/>
  <c r="J510" i="19"/>
  <c r="J511" i="19"/>
  <c r="J512" i="19"/>
  <c r="J513" i="19"/>
  <c r="J514" i="19"/>
  <c r="J515" i="19"/>
  <c r="J516" i="19"/>
  <c r="J517" i="19"/>
  <c r="J518" i="19"/>
  <c r="J519" i="19"/>
  <c r="J520" i="19"/>
  <c r="J521" i="19"/>
  <c r="J522" i="19"/>
  <c r="J523" i="19"/>
  <c r="J524" i="19"/>
  <c r="J525" i="19"/>
  <c r="J526" i="19"/>
  <c r="J527" i="19"/>
  <c r="J528" i="19"/>
  <c r="J529" i="19"/>
  <c r="J530" i="19"/>
  <c r="J531" i="19"/>
  <c r="J532" i="19"/>
  <c r="J533" i="19"/>
  <c r="J534" i="19"/>
  <c r="J535" i="19"/>
  <c r="J536" i="19"/>
  <c r="J537" i="19"/>
  <c r="J538" i="19"/>
  <c r="J539" i="19"/>
  <c r="J540" i="19"/>
  <c r="J541" i="19"/>
  <c r="J542" i="19"/>
  <c r="J543" i="19"/>
  <c r="J544" i="19"/>
  <c r="J545" i="19"/>
  <c r="J546" i="19"/>
  <c r="J547" i="19"/>
  <c r="J548" i="19"/>
  <c r="J549" i="19"/>
  <c r="J550" i="19"/>
  <c r="J551" i="19"/>
  <c r="J552" i="19"/>
  <c r="J553" i="19"/>
  <c r="J554" i="19"/>
  <c r="J555" i="19"/>
  <c r="J556" i="19"/>
  <c r="J557" i="19"/>
  <c r="J558" i="19"/>
  <c r="J559" i="19"/>
  <c r="J560" i="19"/>
  <c r="J561" i="19"/>
  <c r="J562" i="19"/>
  <c r="J563" i="19"/>
  <c r="J564" i="19"/>
  <c r="J565" i="19"/>
  <c r="J566" i="19"/>
  <c r="J567" i="19"/>
  <c r="J568" i="19"/>
  <c r="J569" i="19"/>
  <c r="J570" i="19"/>
  <c r="J571" i="19"/>
  <c r="J572" i="19"/>
  <c r="J573" i="19"/>
  <c r="J574" i="19"/>
  <c r="J575" i="19"/>
  <c r="J576" i="19"/>
  <c r="J577" i="19"/>
  <c r="J578" i="19"/>
  <c r="J579" i="19"/>
  <c r="J580" i="19"/>
  <c r="J581" i="19"/>
  <c r="J582" i="19"/>
  <c r="J583" i="19"/>
  <c r="J584" i="19"/>
  <c r="J585" i="19"/>
  <c r="J586" i="19"/>
  <c r="J587" i="19"/>
  <c r="J588" i="19"/>
  <c r="J589" i="19"/>
  <c r="J590" i="19"/>
  <c r="J591" i="19"/>
  <c r="J592" i="19"/>
  <c r="J593" i="19"/>
  <c r="J594" i="19"/>
  <c r="J595" i="19"/>
  <c r="J596" i="19"/>
  <c r="J597" i="19"/>
  <c r="J598" i="19"/>
  <c r="J599" i="19"/>
  <c r="J600" i="19"/>
  <c r="J601" i="19"/>
  <c r="J602" i="19"/>
  <c r="J603" i="19"/>
  <c r="J604" i="19"/>
  <c r="J605" i="19"/>
  <c r="J606" i="19"/>
  <c r="J607" i="19"/>
  <c r="J608" i="19"/>
  <c r="J609" i="19"/>
  <c r="J610" i="19"/>
  <c r="J611" i="19"/>
  <c r="J612" i="19"/>
  <c r="J613" i="19"/>
  <c r="J614" i="19"/>
  <c r="J615" i="19"/>
  <c r="J616" i="19"/>
  <c r="J617" i="19"/>
  <c r="J618" i="19"/>
  <c r="J619" i="19"/>
  <c r="J620" i="19"/>
  <c r="J621" i="19"/>
  <c r="J622" i="19"/>
  <c r="J623" i="19"/>
  <c r="J624" i="19"/>
  <c r="J625" i="19"/>
  <c r="J626" i="19"/>
  <c r="J627" i="19"/>
  <c r="J628" i="19"/>
  <c r="J629" i="19"/>
  <c r="J630" i="19"/>
  <c r="J631" i="19"/>
  <c r="J632" i="19"/>
  <c r="J633" i="19"/>
  <c r="J634" i="19"/>
  <c r="J635" i="19"/>
  <c r="J636" i="19"/>
  <c r="J637" i="19"/>
  <c r="J638" i="19"/>
  <c r="J639" i="19"/>
  <c r="J640" i="19"/>
  <c r="J641" i="19"/>
  <c r="J642" i="19"/>
  <c r="J643" i="19"/>
  <c r="J644" i="19"/>
  <c r="J645" i="19"/>
  <c r="J646" i="19"/>
  <c r="J647" i="19"/>
  <c r="J648" i="19"/>
  <c r="J649" i="19"/>
  <c r="J650" i="19"/>
  <c r="J651" i="19"/>
  <c r="J652" i="19"/>
  <c r="J653" i="19"/>
  <c r="J654" i="19"/>
  <c r="J655" i="19"/>
  <c r="J656" i="19"/>
  <c r="J657" i="19"/>
  <c r="J658" i="19"/>
  <c r="J659" i="19"/>
  <c r="J660" i="19"/>
  <c r="J661" i="19"/>
  <c r="J662" i="19"/>
  <c r="J663" i="19"/>
  <c r="J664" i="19"/>
  <c r="J665" i="19"/>
  <c r="J666" i="19"/>
  <c r="J667" i="19"/>
  <c r="J668" i="19"/>
  <c r="J669" i="19"/>
  <c r="J670" i="19"/>
  <c r="J671" i="19"/>
  <c r="J672" i="19"/>
  <c r="J673" i="19"/>
  <c r="J674" i="19"/>
  <c r="J675" i="19"/>
  <c r="J676" i="19"/>
  <c r="J677" i="19"/>
  <c r="J678" i="19"/>
  <c r="J679" i="19"/>
  <c r="J680" i="19"/>
  <c r="J681" i="19"/>
  <c r="J682" i="19"/>
  <c r="J683" i="19"/>
  <c r="J684" i="19"/>
  <c r="J685" i="19"/>
  <c r="J686" i="19"/>
  <c r="J687" i="19"/>
  <c r="J688" i="19"/>
  <c r="J689" i="19"/>
  <c r="J690" i="19"/>
  <c r="J691" i="19"/>
  <c r="J692" i="19"/>
  <c r="J693" i="19"/>
  <c r="J694" i="19"/>
  <c r="J695" i="19"/>
  <c r="J696" i="19"/>
  <c r="J697" i="19"/>
  <c r="J698" i="19"/>
  <c r="J699" i="19"/>
  <c r="J700" i="19"/>
  <c r="J701" i="19"/>
  <c r="J702" i="19"/>
  <c r="J703" i="19"/>
  <c r="J704" i="19"/>
  <c r="J705" i="19"/>
  <c r="J706" i="19"/>
  <c r="J707" i="19"/>
  <c r="J708" i="19"/>
  <c r="J709" i="19"/>
  <c r="J710" i="19"/>
  <c r="J711" i="19"/>
  <c r="J712" i="19"/>
  <c r="J713" i="19"/>
  <c r="J714" i="19"/>
  <c r="J715" i="19"/>
  <c r="J716" i="19"/>
  <c r="J717" i="19"/>
  <c r="J718" i="19"/>
  <c r="J719" i="19"/>
  <c r="J720" i="19"/>
  <c r="J721" i="19"/>
  <c r="J722" i="19"/>
  <c r="J723" i="19"/>
  <c r="J724" i="19"/>
  <c r="J725" i="19"/>
  <c r="J726" i="19"/>
  <c r="J727" i="19"/>
  <c r="J728" i="19"/>
  <c r="J729" i="19"/>
  <c r="J730" i="19"/>
  <c r="J731" i="19"/>
  <c r="J732" i="19"/>
  <c r="J733" i="19"/>
  <c r="J734" i="19"/>
  <c r="J735" i="19"/>
  <c r="J736" i="19"/>
  <c r="J737" i="19"/>
  <c r="J738" i="19"/>
  <c r="J739" i="19"/>
  <c r="J740" i="19"/>
  <c r="J741" i="19"/>
  <c r="J742" i="19"/>
  <c r="J743" i="19"/>
  <c r="J744" i="19"/>
  <c r="J745" i="19"/>
  <c r="J746" i="19"/>
  <c r="J747" i="19"/>
  <c r="J748" i="19"/>
  <c r="J749" i="19"/>
  <c r="J750" i="19"/>
  <c r="J751" i="19"/>
  <c r="J752" i="19"/>
  <c r="J753" i="19"/>
  <c r="J754" i="19"/>
  <c r="J755" i="19"/>
  <c r="J756" i="19"/>
  <c r="J757" i="19"/>
  <c r="J758" i="19"/>
  <c r="J759" i="19"/>
  <c r="J760" i="19"/>
  <c r="J761" i="19"/>
  <c r="J762" i="19"/>
  <c r="J763" i="19"/>
  <c r="J764" i="19"/>
  <c r="J765" i="19"/>
  <c r="J766" i="19"/>
  <c r="J767" i="19"/>
  <c r="J768" i="19"/>
  <c r="J769" i="19"/>
  <c r="J770" i="19"/>
  <c r="J771" i="19"/>
  <c r="J772" i="19"/>
  <c r="J773" i="19"/>
  <c r="J774" i="19"/>
  <c r="J775" i="19"/>
  <c r="J776" i="19"/>
  <c r="J777" i="19"/>
  <c r="J778" i="19"/>
  <c r="J779" i="19"/>
  <c r="J780" i="19"/>
  <c r="J781" i="19"/>
  <c r="J782" i="19"/>
  <c r="J783" i="19"/>
  <c r="J784" i="19"/>
  <c r="J785" i="19"/>
  <c r="J786" i="19"/>
  <c r="J787" i="19"/>
  <c r="J788" i="19"/>
  <c r="J789" i="19"/>
  <c r="J790" i="19"/>
  <c r="J791" i="19"/>
  <c r="J792" i="19"/>
  <c r="J793" i="19"/>
  <c r="J794" i="19"/>
  <c r="J795" i="19"/>
  <c r="J796" i="19"/>
  <c r="J797" i="19"/>
  <c r="J798" i="19"/>
  <c r="J799" i="19"/>
  <c r="J800" i="19"/>
  <c r="J801" i="19"/>
  <c r="J802" i="19"/>
  <c r="J803" i="19"/>
  <c r="J804" i="19"/>
  <c r="J805" i="19"/>
  <c r="J806" i="19"/>
  <c r="J807" i="19"/>
  <c r="J808" i="19"/>
  <c r="J809" i="19"/>
  <c r="J810" i="19"/>
  <c r="J811" i="19"/>
  <c r="J812" i="19"/>
  <c r="J813" i="19"/>
  <c r="J814" i="19"/>
  <c r="J815" i="19"/>
  <c r="J816" i="19"/>
  <c r="J817" i="19"/>
  <c r="J818" i="19"/>
  <c r="J819" i="19"/>
  <c r="J820" i="19"/>
  <c r="J821" i="19"/>
  <c r="J822" i="19"/>
  <c r="J823" i="19"/>
  <c r="J824" i="19"/>
  <c r="J825" i="19"/>
  <c r="J826" i="19"/>
  <c r="J827" i="19"/>
  <c r="J828" i="19"/>
  <c r="J829" i="19"/>
  <c r="J830" i="19"/>
  <c r="J831" i="19"/>
  <c r="J832" i="19"/>
  <c r="J833" i="19"/>
  <c r="J834" i="19"/>
  <c r="J835" i="19"/>
  <c r="J836" i="19"/>
  <c r="J837" i="19"/>
  <c r="J838" i="19"/>
  <c r="J839" i="19"/>
  <c r="J840" i="19"/>
  <c r="J841" i="19"/>
  <c r="J842" i="19"/>
  <c r="J843" i="19"/>
  <c r="J844" i="19"/>
  <c r="J845" i="19"/>
  <c r="J846" i="19"/>
  <c r="J847" i="19"/>
  <c r="J848" i="19"/>
  <c r="J849" i="19"/>
  <c r="J850" i="19"/>
  <c r="J851" i="19"/>
  <c r="J852" i="19"/>
  <c r="J853" i="19"/>
  <c r="J854" i="19"/>
  <c r="J855" i="19"/>
  <c r="J856" i="19"/>
  <c r="J857" i="19"/>
  <c r="J858" i="19"/>
  <c r="J859" i="19"/>
  <c r="J860" i="19"/>
  <c r="J861" i="19"/>
  <c r="J862" i="19"/>
  <c r="J863" i="19"/>
  <c r="J864" i="19"/>
  <c r="J865" i="19"/>
  <c r="J866" i="19"/>
  <c r="J867" i="19"/>
  <c r="J868" i="19"/>
  <c r="J869" i="19"/>
  <c r="J870" i="19"/>
  <c r="J871" i="19"/>
  <c r="J872" i="19"/>
  <c r="J873" i="19"/>
  <c r="J874" i="19"/>
  <c r="J875" i="19"/>
  <c r="J876" i="19"/>
  <c r="J877" i="19"/>
  <c r="J878" i="19"/>
  <c r="J879" i="19"/>
  <c r="J880" i="19"/>
  <c r="J881" i="19"/>
  <c r="J882" i="19"/>
  <c r="J883" i="19"/>
  <c r="J884" i="19"/>
  <c r="J885" i="19"/>
  <c r="J886" i="19"/>
  <c r="J887" i="19"/>
  <c r="J888" i="19"/>
  <c r="J889" i="19"/>
  <c r="J890" i="19"/>
  <c r="J891" i="19"/>
  <c r="J892" i="19"/>
  <c r="J893" i="19"/>
  <c r="J894" i="19"/>
  <c r="J895" i="19"/>
  <c r="J896" i="19"/>
  <c r="J897" i="19"/>
  <c r="J898" i="19"/>
  <c r="J899" i="19"/>
  <c r="J900" i="19"/>
  <c r="J901" i="19"/>
  <c r="J902" i="19"/>
  <c r="J903" i="19"/>
  <c r="J904" i="19"/>
  <c r="J905" i="19"/>
  <c r="J906" i="19"/>
  <c r="J907" i="19"/>
  <c r="J908" i="19"/>
  <c r="J909" i="19"/>
  <c r="J910" i="19"/>
  <c r="J911" i="19"/>
  <c r="J912" i="19"/>
  <c r="J913" i="19"/>
  <c r="J914" i="19"/>
  <c r="J915" i="19"/>
  <c r="J916" i="19"/>
  <c r="J917" i="19"/>
  <c r="J918" i="19"/>
  <c r="J919" i="19"/>
  <c r="J920" i="19"/>
  <c r="J921" i="19"/>
  <c r="J922" i="19"/>
  <c r="J923" i="19"/>
  <c r="J924" i="19"/>
  <c r="J925" i="19"/>
  <c r="J926" i="19"/>
  <c r="J927" i="19"/>
  <c r="J928" i="19"/>
  <c r="J929" i="19"/>
  <c r="J930" i="19"/>
  <c r="J931" i="19"/>
  <c r="J932" i="19"/>
  <c r="J933" i="19"/>
  <c r="J934" i="19"/>
  <c r="J935" i="19"/>
  <c r="J936" i="19"/>
  <c r="J937" i="19"/>
  <c r="J938" i="19"/>
  <c r="J939" i="19"/>
  <c r="J940" i="19"/>
  <c r="J941" i="19"/>
  <c r="J942" i="19"/>
  <c r="J943" i="19"/>
  <c r="J944" i="19"/>
  <c r="J945" i="19"/>
  <c r="J946" i="19"/>
  <c r="J947" i="19"/>
  <c r="J948" i="19"/>
  <c r="J949" i="19"/>
  <c r="J950" i="19"/>
  <c r="J951" i="19"/>
  <c r="J952" i="19"/>
  <c r="J953" i="19"/>
  <c r="J954" i="19"/>
  <c r="J955" i="19"/>
  <c r="J956" i="19"/>
  <c r="J957" i="19"/>
  <c r="J958" i="19"/>
  <c r="J959" i="19"/>
  <c r="J960" i="19"/>
  <c r="J961" i="19"/>
  <c r="J962" i="19"/>
  <c r="J963" i="19"/>
  <c r="J964" i="19"/>
  <c r="J965" i="19"/>
  <c r="J966" i="19"/>
  <c r="J967" i="19"/>
  <c r="J968" i="19"/>
  <c r="J969" i="19"/>
  <c r="J970" i="19"/>
  <c r="J971" i="19"/>
  <c r="J972" i="19"/>
  <c r="J973" i="19"/>
  <c r="J974" i="19"/>
  <c r="J975" i="19"/>
  <c r="J976" i="19"/>
  <c r="J977" i="19"/>
  <c r="J978" i="19"/>
  <c r="J979" i="19"/>
  <c r="J980" i="19"/>
  <c r="J981" i="19"/>
  <c r="J982" i="19"/>
  <c r="J983" i="19"/>
  <c r="J984" i="19"/>
  <c r="J985" i="19"/>
  <c r="J986" i="19"/>
  <c r="J987" i="19"/>
  <c r="J988" i="19"/>
  <c r="J989" i="19"/>
  <c r="J990" i="19"/>
  <c r="J991" i="19"/>
  <c r="J992" i="19"/>
  <c r="J993" i="19"/>
  <c r="J994" i="19"/>
  <c r="J995" i="19"/>
  <c r="J996" i="19"/>
  <c r="J997" i="19"/>
  <c r="J998" i="19"/>
  <c r="J999" i="19"/>
  <c r="J1000" i="19"/>
  <c r="J1001" i="19"/>
  <c r="J1002" i="19"/>
  <c r="J1003" i="19"/>
  <c r="J1004" i="19"/>
  <c r="J1005" i="19"/>
  <c r="J1006" i="19"/>
  <c r="J1007" i="19"/>
  <c r="J1008" i="19"/>
  <c r="J1009" i="19"/>
  <c r="J1010" i="19"/>
  <c r="J1011" i="19"/>
  <c r="J1012" i="19"/>
  <c r="J1013" i="19"/>
  <c r="J1014" i="19"/>
  <c r="J1015" i="19"/>
  <c r="J1016" i="19"/>
  <c r="J1017" i="19"/>
  <c r="J1018" i="19"/>
  <c r="J1019" i="19"/>
  <c r="J1020" i="19"/>
  <c r="J1021" i="19"/>
  <c r="J1022" i="19"/>
  <c r="J1023" i="19"/>
  <c r="J1024" i="19"/>
  <c r="J1025" i="19"/>
  <c r="J1026" i="19"/>
  <c r="J1027" i="19"/>
  <c r="J1028" i="19"/>
  <c r="J1029" i="19"/>
  <c r="J1030" i="19"/>
  <c r="J1031" i="19"/>
  <c r="J1032" i="19"/>
  <c r="J1033" i="19"/>
  <c r="J1034" i="19"/>
  <c r="J1035" i="19"/>
  <c r="J1036" i="19"/>
  <c r="J1037" i="19"/>
  <c r="J1038" i="19"/>
  <c r="J1039" i="19"/>
  <c r="J1040" i="19"/>
  <c r="J1041" i="19"/>
  <c r="J1042" i="19"/>
  <c r="J1043" i="19"/>
  <c r="J1044" i="19"/>
  <c r="J1045" i="19"/>
  <c r="J1046" i="19"/>
  <c r="J1047" i="19"/>
  <c r="J1048" i="19"/>
  <c r="J1049" i="19"/>
  <c r="J1050" i="19"/>
  <c r="J1051" i="19"/>
  <c r="J1052" i="19"/>
  <c r="J1053" i="19"/>
  <c r="J1054" i="19"/>
  <c r="J1055" i="19"/>
  <c r="J1056" i="19"/>
  <c r="J1057" i="19"/>
  <c r="J1058" i="19"/>
  <c r="J1059" i="19"/>
  <c r="J1060" i="19"/>
  <c r="J1061" i="19"/>
  <c r="J1062" i="19"/>
  <c r="J1063" i="19"/>
  <c r="J1064" i="19"/>
  <c r="J1065" i="19"/>
  <c r="J1066" i="19"/>
  <c r="J1067" i="19"/>
  <c r="J1068" i="19"/>
  <c r="J1069" i="19"/>
  <c r="J1070" i="19"/>
  <c r="J1071" i="19"/>
  <c r="J1072" i="19"/>
  <c r="J1073" i="19"/>
  <c r="J1074" i="19"/>
  <c r="J1075" i="19"/>
  <c r="J1076" i="19"/>
  <c r="J1077" i="19"/>
  <c r="J1078" i="19"/>
  <c r="J1079" i="19"/>
  <c r="J1080" i="19"/>
  <c r="J1081" i="19"/>
  <c r="J1082" i="19"/>
  <c r="J1083" i="19"/>
  <c r="J1084" i="19"/>
  <c r="J1085" i="19"/>
  <c r="J1086" i="19"/>
  <c r="J1087" i="19"/>
  <c r="J1088" i="19"/>
  <c r="J1089" i="19"/>
  <c r="J1090" i="19"/>
  <c r="J1091" i="19"/>
  <c r="J1092" i="19"/>
  <c r="J1093" i="19"/>
  <c r="J1094" i="19"/>
  <c r="J1095" i="19"/>
  <c r="J1096" i="19"/>
  <c r="J1097" i="19"/>
  <c r="J1098" i="19"/>
  <c r="J1099" i="19"/>
  <c r="J1100" i="19"/>
  <c r="J1101" i="19"/>
  <c r="J1102" i="19"/>
  <c r="J1103" i="19"/>
  <c r="J1104" i="19"/>
  <c r="J1105" i="19"/>
  <c r="J1106" i="19"/>
  <c r="J1107" i="19"/>
  <c r="J1108" i="19"/>
  <c r="J1109" i="19"/>
  <c r="J1110" i="19"/>
  <c r="J1111" i="19"/>
  <c r="J1112" i="19"/>
  <c r="J1113" i="19"/>
  <c r="J1114" i="19"/>
  <c r="J1115" i="19"/>
  <c r="J1116" i="19"/>
  <c r="J1117" i="19"/>
  <c r="J1118" i="19"/>
  <c r="J1119" i="19"/>
  <c r="J1120" i="19"/>
  <c r="J1121" i="19"/>
  <c r="J1122" i="19"/>
  <c r="J1123" i="19"/>
  <c r="J1124" i="19"/>
  <c r="J1125" i="19"/>
  <c r="J1126" i="19"/>
  <c r="J1127" i="19"/>
  <c r="J1128" i="19"/>
  <c r="J1129" i="19"/>
  <c r="J1130" i="19"/>
  <c r="J1131" i="19"/>
  <c r="J1132" i="19"/>
  <c r="J1133" i="19"/>
  <c r="J1134" i="19"/>
  <c r="J1135" i="19"/>
  <c r="J1136" i="19"/>
  <c r="J1137" i="19"/>
  <c r="J1138" i="19"/>
  <c r="J1139" i="19"/>
  <c r="J1140" i="19"/>
  <c r="J1141" i="19"/>
  <c r="J1142" i="19"/>
  <c r="J1143" i="19"/>
  <c r="J1144" i="19"/>
  <c r="J1145" i="19"/>
  <c r="J1146" i="19"/>
  <c r="J1147" i="19"/>
  <c r="J1148" i="19"/>
  <c r="J1149" i="19"/>
  <c r="J1150" i="19"/>
  <c r="J1151" i="19"/>
  <c r="J1152" i="19"/>
  <c r="J1153" i="19"/>
  <c r="J1154" i="19"/>
  <c r="J1155" i="19"/>
  <c r="J1156" i="19"/>
  <c r="J1157" i="19"/>
  <c r="J1158" i="19"/>
  <c r="J1159" i="19"/>
  <c r="J1160" i="19"/>
  <c r="J1161" i="19"/>
  <c r="J1162" i="19"/>
  <c r="J1163" i="19"/>
  <c r="J1164" i="19"/>
  <c r="J1165" i="19"/>
  <c r="J1166" i="19"/>
  <c r="J1167" i="19"/>
  <c r="J1168" i="19"/>
  <c r="J1169" i="19"/>
  <c r="J1170" i="19"/>
  <c r="J1171" i="19"/>
  <c r="J1172" i="19"/>
  <c r="J1173" i="19"/>
  <c r="J1174" i="19"/>
  <c r="J1175" i="19"/>
  <c r="J1176" i="19"/>
  <c r="J1177" i="19"/>
  <c r="J1178" i="19"/>
  <c r="J1179" i="19"/>
  <c r="J1180" i="19"/>
  <c r="J1181" i="19"/>
  <c r="J1182" i="19"/>
  <c r="J1183" i="19"/>
  <c r="J1184" i="19"/>
  <c r="J1185" i="19"/>
  <c r="J1186" i="19"/>
  <c r="J1187" i="19"/>
  <c r="J1188" i="19"/>
  <c r="J1189" i="19"/>
  <c r="J1190" i="19"/>
  <c r="J1191" i="19"/>
  <c r="J1192" i="19"/>
  <c r="J1193" i="19"/>
  <c r="J1194" i="19"/>
  <c r="J1195" i="19"/>
  <c r="J1196" i="19"/>
  <c r="J1197" i="19"/>
  <c r="J1198" i="19"/>
  <c r="J1199" i="19"/>
  <c r="J1200" i="19"/>
  <c r="J1201" i="19"/>
  <c r="J1202" i="19"/>
  <c r="J1203" i="19"/>
  <c r="J1204" i="19"/>
  <c r="J1205" i="19"/>
  <c r="J1206" i="19"/>
  <c r="J1207" i="19"/>
  <c r="J1208" i="19"/>
  <c r="J1209" i="19"/>
  <c r="J1210" i="19"/>
  <c r="J1211" i="19"/>
  <c r="J1212" i="19"/>
  <c r="J1213" i="19"/>
  <c r="J1214" i="19"/>
  <c r="J1215" i="19"/>
  <c r="J1216" i="19"/>
  <c r="J1217" i="19"/>
  <c r="J1218" i="19"/>
  <c r="J1219" i="19"/>
  <c r="J1220" i="19"/>
  <c r="J1221" i="19"/>
  <c r="J1222" i="19"/>
  <c r="J1223" i="19"/>
  <c r="J1224" i="19"/>
  <c r="J1225" i="19"/>
  <c r="J1226" i="19"/>
  <c r="J1227" i="19"/>
  <c r="J1228" i="19"/>
  <c r="J1229" i="19"/>
  <c r="J1230" i="19"/>
  <c r="J1231" i="19"/>
  <c r="J1232" i="19"/>
  <c r="J1233" i="19"/>
  <c r="J1234" i="19"/>
  <c r="J1235" i="19"/>
  <c r="J1236" i="19"/>
  <c r="J1237" i="19"/>
  <c r="J1238" i="19"/>
  <c r="J1239" i="19"/>
  <c r="J1240" i="19"/>
  <c r="J1241" i="19"/>
  <c r="J1242" i="19"/>
  <c r="J1243" i="19"/>
  <c r="J1244" i="19"/>
  <c r="J1245" i="19"/>
  <c r="J1246" i="19"/>
  <c r="J1247" i="19"/>
  <c r="J1248" i="19"/>
  <c r="J1249" i="19"/>
  <c r="J1250" i="19"/>
  <c r="J1251" i="19"/>
  <c r="J1252" i="19"/>
  <c r="J1253" i="19"/>
  <c r="J1254" i="19"/>
  <c r="J1255" i="19"/>
  <c r="J1256" i="19"/>
  <c r="J1257" i="19"/>
  <c r="J1258" i="19"/>
  <c r="J1259" i="19"/>
  <c r="J1260" i="19"/>
  <c r="J1261" i="19"/>
  <c r="J1262" i="19"/>
  <c r="J1263" i="19"/>
  <c r="J1264" i="19"/>
  <c r="J1265" i="19"/>
  <c r="J1266" i="19"/>
  <c r="J1267" i="19"/>
  <c r="J1268" i="19"/>
  <c r="J1269" i="19"/>
  <c r="J1270" i="19"/>
  <c r="J1271" i="19"/>
  <c r="J1272" i="19"/>
  <c r="J1273" i="19"/>
  <c r="J1274" i="19"/>
  <c r="J1275" i="19"/>
  <c r="J1276" i="19"/>
  <c r="J1277" i="19"/>
  <c r="J1278" i="19"/>
  <c r="J1279" i="19"/>
  <c r="J1280" i="19"/>
  <c r="J1281" i="19"/>
  <c r="J1282" i="19"/>
  <c r="J1283" i="19"/>
  <c r="J1284" i="19"/>
  <c r="J1285" i="19"/>
  <c r="J1286" i="19"/>
  <c r="J1287" i="19"/>
  <c r="J1288" i="19"/>
  <c r="J1289" i="19"/>
  <c r="J1290" i="19"/>
  <c r="J1291" i="19"/>
  <c r="J1292" i="19"/>
  <c r="J1293" i="19"/>
  <c r="J1294" i="19"/>
  <c r="J1295" i="19"/>
  <c r="J1296" i="19"/>
  <c r="J1297" i="19"/>
  <c r="J1298" i="19"/>
  <c r="J1299" i="19"/>
  <c r="J1300" i="19"/>
  <c r="J1301" i="19"/>
  <c r="J1302" i="19"/>
  <c r="J1303" i="19"/>
  <c r="J1304" i="19"/>
  <c r="J1305" i="19"/>
  <c r="J1306" i="19"/>
  <c r="J1307" i="19"/>
  <c r="J1308" i="19"/>
  <c r="J1309" i="19"/>
  <c r="J1310" i="19"/>
  <c r="J1311" i="19"/>
  <c r="J1312" i="19"/>
  <c r="J1313" i="19"/>
  <c r="J1314" i="19"/>
  <c r="J1315" i="19"/>
  <c r="J1316" i="19"/>
  <c r="J1317" i="19"/>
  <c r="J1318" i="19"/>
  <c r="J1319" i="19"/>
  <c r="J1320" i="19"/>
  <c r="J1321" i="19"/>
  <c r="J1322" i="19"/>
  <c r="J1323" i="19"/>
  <c r="J1324" i="19"/>
  <c r="J1325" i="19"/>
  <c r="J1326" i="19"/>
  <c r="J1327" i="19"/>
  <c r="J1328" i="19"/>
  <c r="J1329" i="19"/>
  <c r="J1330" i="19"/>
  <c r="J1331" i="19"/>
  <c r="J1332" i="19"/>
  <c r="J1333" i="19"/>
  <c r="J1334" i="19"/>
  <c r="J1335" i="19"/>
  <c r="J1336" i="19"/>
  <c r="J1337" i="19"/>
  <c r="J1338" i="19"/>
  <c r="J1339" i="19"/>
  <c r="J1340" i="19"/>
  <c r="J1341" i="19"/>
  <c r="J1342" i="19"/>
  <c r="J1343" i="19"/>
  <c r="J1344" i="19"/>
  <c r="J1345" i="19"/>
  <c r="J1346" i="19"/>
  <c r="J1347" i="19"/>
  <c r="J1348" i="19"/>
  <c r="J1349" i="19"/>
  <c r="J1350" i="19"/>
  <c r="J1351" i="19"/>
  <c r="J1352" i="19"/>
  <c r="J1353" i="19"/>
  <c r="J1354" i="19"/>
  <c r="J1355" i="19"/>
  <c r="J1356" i="19"/>
  <c r="J1357" i="19"/>
  <c r="J1358" i="19"/>
  <c r="J1359" i="19"/>
  <c r="J1360" i="19"/>
  <c r="J1361" i="19"/>
  <c r="J1362" i="19"/>
  <c r="J1363" i="19"/>
  <c r="J1364" i="19"/>
  <c r="J1365" i="19"/>
  <c r="J1366" i="19"/>
  <c r="J1367" i="19"/>
  <c r="J1368" i="19"/>
  <c r="J1369" i="19"/>
  <c r="J1370" i="19"/>
  <c r="J1371" i="19"/>
  <c r="J1372" i="19"/>
  <c r="J1373" i="19"/>
  <c r="J1374" i="19"/>
  <c r="J1375" i="19"/>
  <c r="J1376" i="19"/>
  <c r="J1377" i="19"/>
  <c r="J1378" i="19"/>
  <c r="J1379" i="19"/>
  <c r="J1380" i="19"/>
  <c r="J1381" i="19"/>
  <c r="J1382" i="19"/>
  <c r="J1383" i="19"/>
  <c r="J1384" i="19"/>
  <c r="J1385" i="19"/>
  <c r="J1386" i="19"/>
  <c r="J1387" i="19"/>
  <c r="J1388" i="19"/>
  <c r="J1389" i="19"/>
  <c r="J1390" i="19"/>
  <c r="J1391" i="19"/>
  <c r="J1392" i="19"/>
  <c r="J1393" i="19"/>
  <c r="J1394" i="19"/>
  <c r="J1395" i="19"/>
  <c r="J1396" i="19"/>
  <c r="J1397" i="19"/>
  <c r="J1398" i="19"/>
  <c r="J1399" i="19"/>
  <c r="J1400" i="19"/>
  <c r="J1401" i="19"/>
  <c r="J1402" i="19"/>
  <c r="J1403" i="19"/>
  <c r="J1404" i="19"/>
  <c r="J1405" i="19"/>
  <c r="J1406" i="19"/>
  <c r="J1407" i="19"/>
  <c r="J1408" i="19"/>
  <c r="J1409" i="19"/>
  <c r="J1410" i="19"/>
  <c r="J1411" i="19"/>
  <c r="J1412" i="19"/>
  <c r="J1413" i="19"/>
  <c r="J1414" i="19"/>
  <c r="J1415" i="19"/>
  <c r="J1416" i="19"/>
  <c r="J1417" i="19"/>
  <c r="J1418" i="19"/>
  <c r="J1419" i="19"/>
  <c r="J1420" i="19"/>
  <c r="J1421" i="19"/>
  <c r="J1422" i="19"/>
  <c r="J1423" i="19"/>
  <c r="J1424" i="19"/>
  <c r="J1425" i="19"/>
  <c r="J1426" i="19"/>
  <c r="J1427" i="19"/>
  <c r="J1428" i="19"/>
  <c r="J1429" i="19"/>
  <c r="J1430" i="19"/>
  <c r="J1431" i="19"/>
  <c r="J1432" i="19"/>
  <c r="J1433" i="19"/>
  <c r="J1434" i="19"/>
  <c r="J1435" i="19"/>
  <c r="J1436" i="19"/>
  <c r="J1437" i="19"/>
  <c r="J1438" i="19"/>
  <c r="J1439" i="19"/>
  <c r="J1440" i="19"/>
  <c r="J1441" i="19"/>
  <c r="J1442" i="19"/>
  <c r="J1443" i="19"/>
  <c r="J1444" i="19"/>
  <c r="J1445" i="19"/>
  <c r="J1446" i="19"/>
  <c r="J1447" i="19"/>
  <c r="J1448" i="19"/>
  <c r="J1449" i="19"/>
  <c r="J1450" i="19"/>
  <c r="J1451" i="19"/>
  <c r="J1452" i="19"/>
  <c r="J1453" i="19"/>
  <c r="J1454" i="19"/>
  <c r="J1455" i="19"/>
  <c r="J1456" i="19"/>
  <c r="J1457" i="19"/>
  <c r="J1458" i="19"/>
  <c r="J1459" i="19"/>
  <c r="J1460" i="19"/>
  <c r="J1461" i="19"/>
  <c r="J1462" i="19"/>
  <c r="J1463" i="19"/>
  <c r="J1464" i="19"/>
  <c r="J1465" i="19"/>
  <c r="J1466" i="19"/>
  <c r="J1467" i="19"/>
  <c r="J1468" i="19"/>
  <c r="J1469" i="19"/>
  <c r="J1470" i="19"/>
  <c r="J1471" i="19"/>
  <c r="J1472" i="19"/>
  <c r="J1473" i="19"/>
  <c r="J1474" i="19"/>
  <c r="J1475" i="19"/>
  <c r="J1476" i="19"/>
  <c r="J1477" i="19"/>
  <c r="J1478" i="19"/>
  <c r="J1479" i="19"/>
  <c r="J1480" i="19"/>
  <c r="J1481" i="19"/>
  <c r="J1482" i="19"/>
  <c r="J1483" i="19"/>
  <c r="J1484" i="19"/>
  <c r="J1485" i="19"/>
  <c r="J1486" i="19"/>
  <c r="J1487" i="19"/>
  <c r="J1488" i="19"/>
  <c r="J1489" i="19"/>
  <c r="J1490" i="19"/>
  <c r="J1491" i="19"/>
  <c r="J1492" i="19"/>
  <c r="J1493" i="19"/>
  <c r="J1494" i="19"/>
  <c r="J1495" i="19"/>
  <c r="J1496" i="19"/>
  <c r="J1497" i="19"/>
  <c r="J1498" i="19"/>
  <c r="J1499" i="19"/>
  <c r="J1500" i="19"/>
  <c r="J1501" i="19"/>
  <c r="J1502" i="19"/>
  <c r="J1503" i="19"/>
  <c r="J1504" i="19"/>
  <c r="J1505" i="19"/>
  <c r="J1506" i="19"/>
  <c r="J1507" i="19"/>
  <c r="J1508" i="19"/>
  <c r="J1509" i="19"/>
  <c r="J1510" i="19"/>
  <c r="J1511" i="19"/>
  <c r="J1512" i="19"/>
  <c r="J1513" i="19"/>
  <c r="J1514" i="19"/>
  <c r="J1515" i="19"/>
  <c r="J1516" i="19"/>
  <c r="J1517" i="19"/>
  <c r="J1518" i="19"/>
  <c r="J1519" i="19"/>
  <c r="J1520" i="19"/>
  <c r="J1521" i="19"/>
  <c r="J1522" i="19"/>
  <c r="J1523" i="19"/>
  <c r="J1524" i="19"/>
  <c r="J1525" i="19"/>
  <c r="J1526" i="19"/>
  <c r="J1527" i="19"/>
  <c r="J1528" i="19"/>
  <c r="J1529" i="19"/>
  <c r="J1530" i="19"/>
  <c r="J1531" i="19"/>
  <c r="J1532" i="19"/>
  <c r="J1533" i="19"/>
  <c r="J1534" i="19"/>
  <c r="J1535" i="19"/>
  <c r="J1536" i="19"/>
  <c r="J1537" i="19"/>
  <c r="J1538" i="19"/>
  <c r="J1539" i="19"/>
  <c r="J1540" i="19"/>
  <c r="J1541" i="19"/>
  <c r="J1542" i="19"/>
  <c r="J1543" i="19"/>
  <c r="J1544" i="19"/>
  <c r="J1545" i="19"/>
  <c r="J1546" i="19"/>
  <c r="J1547" i="19"/>
  <c r="J1548" i="19"/>
  <c r="J1549" i="19"/>
  <c r="J1550" i="19"/>
  <c r="J1551" i="19"/>
  <c r="J1552" i="19"/>
  <c r="J1553" i="19"/>
  <c r="J1554" i="19"/>
  <c r="J1555" i="19"/>
  <c r="J1556" i="19"/>
  <c r="J1557" i="19"/>
  <c r="J1558" i="19"/>
  <c r="J1559" i="19"/>
  <c r="J1560" i="19"/>
  <c r="J1561" i="19"/>
  <c r="J1562" i="19"/>
  <c r="J1563" i="19"/>
  <c r="J1564" i="19"/>
  <c r="J1565" i="19"/>
  <c r="J1566" i="19"/>
  <c r="J1567" i="19"/>
  <c r="J1568" i="19"/>
  <c r="J1569" i="19"/>
  <c r="J1570" i="19"/>
  <c r="J1571" i="19"/>
  <c r="J1572" i="19"/>
  <c r="J1573" i="19"/>
  <c r="J1574" i="19"/>
  <c r="J1575" i="19"/>
  <c r="J1576" i="19"/>
  <c r="J1577" i="19"/>
  <c r="J1578" i="19"/>
  <c r="J1579" i="19"/>
  <c r="J1580" i="19"/>
  <c r="J1581" i="19"/>
  <c r="J1582" i="19"/>
  <c r="J1583" i="19"/>
  <c r="J1584" i="19"/>
  <c r="J1585" i="19"/>
  <c r="J1586" i="19"/>
  <c r="J1587" i="19"/>
  <c r="J1588" i="19"/>
  <c r="J1589" i="19"/>
  <c r="J1590" i="19"/>
  <c r="J1591" i="19"/>
  <c r="J1592" i="19"/>
  <c r="J1593" i="19"/>
  <c r="J1594" i="19"/>
  <c r="J1595" i="19"/>
  <c r="J1596" i="19"/>
  <c r="J1597" i="19"/>
  <c r="J1598" i="19"/>
  <c r="J1599" i="19"/>
  <c r="J1600" i="19"/>
  <c r="J1601" i="19"/>
  <c r="J1602" i="19"/>
  <c r="J1603" i="19"/>
  <c r="J1604" i="19"/>
  <c r="J1605" i="19"/>
  <c r="J1606" i="19"/>
  <c r="J1607" i="19"/>
  <c r="J1608" i="19"/>
  <c r="J1609" i="19"/>
  <c r="J1610" i="19"/>
  <c r="J1611" i="19"/>
  <c r="J1612" i="19"/>
  <c r="J1613" i="19"/>
  <c r="J1614" i="19"/>
  <c r="J1615" i="19"/>
  <c r="J1616" i="19"/>
  <c r="J1617" i="19"/>
  <c r="J1618" i="19"/>
  <c r="J1619" i="19"/>
  <c r="J1620" i="19"/>
  <c r="J1621" i="19"/>
  <c r="J1622" i="19"/>
  <c r="J1623" i="19"/>
  <c r="J1624" i="19"/>
  <c r="J1625" i="19"/>
  <c r="J1626" i="19"/>
  <c r="J1627" i="19"/>
  <c r="J1628" i="19"/>
  <c r="J1629" i="19"/>
  <c r="J1630" i="19"/>
  <c r="J1631" i="19"/>
  <c r="J1632" i="19"/>
  <c r="J1633" i="19"/>
  <c r="J1634" i="19"/>
  <c r="J1635" i="19"/>
  <c r="J1636" i="19"/>
  <c r="J1637" i="19"/>
  <c r="J1638" i="19"/>
  <c r="J1639" i="19"/>
  <c r="J1640" i="19"/>
  <c r="J1641" i="19"/>
  <c r="J1642" i="19"/>
  <c r="J1643" i="19"/>
  <c r="J1644" i="19"/>
  <c r="J1645" i="19"/>
  <c r="J1646" i="19"/>
  <c r="J1647" i="19"/>
  <c r="J1648" i="19"/>
  <c r="J1649" i="19"/>
  <c r="J1650" i="19"/>
  <c r="J1651" i="19"/>
  <c r="J1652" i="19"/>
  <c r="J1653" i="19"/>
  <c r="J1654" i="19"/>
  <c r="J1655" i="19"/>
  <c r="J1656" i="19"/>
  <c r="J1657" i="19"/>
  <c r="J1658" i="19"/>
  <c r="J1659" i="19"/>
  <c r="J1660" i="19"/>
  <c r="J1661" i="19"/>
  <c r="J1662" i="19"/>
  <c r="J1663" i="19"/>
  <c r="J1664" i="19"/>
  <c r="J1665" i="19"/>
  <c r="J1666" i="19"/>
  <c r="J1667" i="19"/>
  <c r="J1668" i="19"/>
  <c r="J1669" i="19"/>
  <c r="J1670" i="19"/>
  <c r="J1671" i="19"/>
  <c r="J1672" i="19"/>
  <c r="J1673" i="19"/>
  <c r="J1674" i="19"/>
  <c r="J1675" i="19"/>
  <c r="J1676" i="19"/>
  <c r="J1677" i="19"/>
  <c r="J1678" i="19"/>
  <c r="J1679" i="19"/>
  <c r="J1680" i="19"/>
  <c r="J1681" i="19"/>
  <c r="J1682" i="19"/>
  <c r="J1683" i="19"/>
  <c r="J1684" i="19"/>
  <c r="J1685" i="19"/>
  <c r="J1686" i="19"/>
  <c r="J1687" i="19"/>
  <c r="J1688" i="19"/>
  <c r="J1689" i="19"/>
  <c r="J1690" i="19"/>
  <c r="J1691" i="19"/>
  <c r="J1692" i="19"/>
  <c r="J1693" i="19"/>
  <c r="J1694" i="19"/>
  <c r="J1695" i="19"/>
  <c r="J1696" i="19"/>
  <c r="J1697" i="19"/>
  <c r="J1698" i="19"/>
  <c r="J1699" i="19"/>
  <c r="J1700" i="19"/>
  <c r="J1701" i="19"/>
  <c r="J1702" i="19"/>
  <c r="J1703" i="19"/>
  <c r="J1704" i="19"/>
  <c r="J1705" i="19"/>
  <c r="J1706" i="19"/>
  <c r="J1707" i="19"/>
  <c r="J1708" i="19"/>
  <c r="J1709" i="19"/>
  <c r="J1710" i="19"/>
  <c r="J1711" i="19"/>
  <c r="J1712" i="19"/>
  <c r="J1713" i="19"/>
  <c r="J1714" i="19"/>
  <c r="J1715" i="19"/>
  <c r="J1716" i="19"/>
  <c r="J1717" i="19"/>
  <c r="J1718" i="19"/>
  <c r="J1719" i="19"/>
  <c r="J1720" i="19"/>
  <c r="J1721" i="19"/>
  <c r="J1722" i="19"/>
  <c r="J1723" i="19"/>
  <c r="J1724" i="19"/>
  <c r="J1725" i="19"/>
  <c r="J1726" i="19"/>
  <c r="J1727" i="19"/>
  <c r="J1728" i="19"/>
  <c r="J1729" i="19"/>
  <c r="J1730" i="19"/>
  <c r="J1731" i="19"/>
  <c r="J1732" i="19"/>
  <c r="J1733" i="19"/>
  <c r="J1734" i="19"/>
  <c r="J1735" i="19"/>
  <c r="J1736" i="19"/>
  <c r="J1737" i="19"/>
  <c r="J1738" i="19"/>
  <c r="J1739" i="19"/>
  <c r="J1740" i="19"/>
  <c r="J1741" i="19"/>
  <c r="J1742" i="19"/>
  <c r="J1743" i="19"/>
  <c r="J1744" i="19"/>
  <c r="J1745" i="19"/>
  <c r="J1746" i="19"/>
  <c r="J1747" i="19"/>
  <c r="J1748" i="19"/>
  <c r="J1749" i="19"/>
  <c r="J1750" i="19"/>
  <c r="J1751" i="19"/>
  <c r="J1752" i="19"/>
  <c r="J1753" i="19"/>
  <c r="J1754" i="19"/>
  <c r="J1755" i="19"/>
  <c r="J1756" i="19"/>
  <c r="J1757" i="19"/>
  <c r="J1758" i="19"/>
  <c r="J1759" i="19"/>
  <c r="J1760" i="19"/>
  <c r="J1761" i="19"/>
  <c r="J1762" i="19"/>
  <c r="J1763" i="19"/>
  <c r="J1764" i="19"/>
  <c r="J1765" i="19"/>
  <c r="J1766" i="19"/>
  <c r="J1767" i="19"/>
  <c r="J1768" i="19"/>
  <c r="J1769" i="19"/>
  <c r="J1770" i="19"/>
  <c r="J1771" i="19"/>
  <c r="J1772" i="19"/>
  <c r="J1773" i="19"/>
  <c r="J1774" i="19"/>
  <c r="J1775" i="19"/>
  <c r="J1776" i="19"/>
  <c r="J1777" i="19"/>
  <c r="J1778" i="19"/>
  <c r="J1779" i="19"/>
  <c r="J1780" i="19"/>
  <c r="J1781" i="19"/>
  <c r="J1782" i="19"/>
  <c r="J1783" i="19"/>
  <c r="J1784" i="19"/>
  <c r="J1785" i="19"/>
  <c r="J1786" i="19"/>
  <c r="J1787" i="19"/>
  <c r="J1788" i="19"/>
  <c r="J1789" i="19"/>
  <c r="J1790" i="19"/>
  <c r="J1791" i="19"/>
  <c r="J1792" i="19"/>
  <c r="J1793" i="19"/>
  <c r="J1794" i="19"/>
  <c r="J1795" i="19"/>
  <c r="J1796" i="19"/>
  <c r="J1797" i="19"/>
  <c r="J1798" i="19"/>
  <c r="J1799" i="19"/>
  <c r="J1800" i="19"/>
  <c r="J1801" i="19"/>
  <c r="J1802" i="19"/>
  <c r="J1803" i="19"/>
  <c r="J1804" i="19"/>
  <c r="J1805" i="19"/>
  <c r="J1806" i="19"/>
  <c r="J1807" i="19"/>
  <c r="J1808" i="19"/>
  <c r="J1809" i="19"/>
  <c r="J1810" i="19"/>
  <c r="J1811" i="19"/>
  <c r="J1812" i="19"/>
  <c r="J1813" i="19"/>
  <c r="J1814" i="19"/>
  <c r="J1815" i="19"/>
  <c r="J1816" i="19"/>
  <c r="J1817" i="19"/>
  <c r="J1818" i="19"/>
  <c r="J1819" i="19"/>
  <c r="J1820" i="19"/>
  <c r="J1821" i="19"/>
  <c r="J1822" i="19"/>
  <c r="J1823" i="19"/>
  <c r="J1824" i="19"/>
  <c r="J1825" i="19"/>
  <c r="J1826" i="19"/>
  <c r="J1827" i="19"/>
  <c r="J1828" i="19"/>
  <c r="J1829" i="19"/>
  <c r="J1830" i="19"/>
  <c r="J1831" i="19"/>
  <c r="J1832" i="19"/>
  <c r="J1833" i="19"/>
  <c r="J1834" i="19"/>
  <c r="J1835" i="19"/>
  <c r="J1836" i="19"/>
  <c r="J1837" i="19"/>
  <c r="J1838" i="19"/>
  <c r="J1839" i="19"/>
  <c r="J1840" i="19"/>
  <c r="J1841" i="19"/>
  <c r="J1842" i="19"/>
  <c r="J1843" i="19"/>
  <c r="J1844" i="19"/>
  <c r="J1845" i="19"/>
  <c r="J1846" i="19"/>
  <c r="J1847" i="19"/>
  <c r="J1848" i="19"/>
  <c r="J1849" i="19"/>
  <c r="J1850" i="19"/>
  <c r="J1851" i="19"/>
  <c r="J1852" i="19"/>
  <c r="J1853" i="19"/>
  <c r="J1854" i="19"/>
  <c r="J1855" i="19"/>
  <c r="J1856" i="19"/>
  <c r="J1857" i="19"/>
  <c r="J1858" i="19"/>
  <c r="J1859" i="19"/>
  <c r="J1860" i="19"/>
  <c r="J1861" i="19"/>
  <c r="J1862" i="19"/>
  <c r="J1863" i="19"/>
  <c r="J1864" i="19"/>
  <c r="J1865" i="19"/>
  <c r="J1866" i="19"/>
  <c r="J1867" i="19"/>
  <c r="J1868" i="19"/>
  <c r="J1869" i="19"/>
  <c r="J1870" i="19"/>
  <c r="J1871" i="19"/>
  <c r="J1872" i="19"/>
  <c r="J1873" i="19"/>
  <c r="J1874" i="19"/>
  <c r="J1875" i="19"/>
  <c r="J1876" i="19"/>
  <c r="J1877" i="19"/>
  <c r="J1878" i="19"/>
  <c r="J1879" i="19"/>
  <c r="J1880" i="19"/>
  <c r="J1881" i="19"/>
  <c r="J1882" i="19"/>
  <c r="J1883" i="19"/>
  <c r="J1884" i="19"/>
  <c r="J1885" i="19"/>
  <c r="J1886" i="19"/>
  <c r="J1887" i="19"/>
  <c r="J1888" i="19"/>
  <c r="J1889" i="19"/>
  <c r="J1890" i="19"/>
  <c r="J1891" i="19"/>
  <c r="J1892" i="19"/>
  <c r="J1893" i="19"/>
  <c r="J1894" i="19"/>
  <c r="J1895" i="19"/>
  <c r="J1896" i="19"/>
  <c r="J1897" i="19"/>
  <c r="J1898" i="19"/>
  <c r="J1899" i="19"/>
  <c r="J1900" i="19"/>
  <c r="J1901" i="19"/>
  <c r="J1902" i="19"/>
  <c r="J1903" i="19"/>
  <c r="J1904" i="19"/>
  <c r="J1905" i="19"/>
  <c r="J1906" i="19"/>
  <c r="J1907" i="19"/>
  <c r="J1908" i="19"/>
  <c r="J1909" i="19"/>
  <c r="J1910" i="19"/>
  <c r="J1911" i="19"/>
  <c r="J1912" i="19"/>
  <c r="J1913" i="19"/>
  <c r="J1914" i="19"/>
  <c r="J1915" i="19"/>
  <c r="J1916" i="19"/>
  <c r="J1917" i="19"/>
  <c r="J1918" i="19"/>
  <c r="J1919" i="19"/>
  <c r="J1920" i="19"/>
  <c r="J1921" i="19"/>
  <c r="J1922" i="19"/>
  <c r="J1923" i="19"/>
  <c r="J1924" i="19"/>
  <c r="J1925" i="19"/>
  <c r="J1926" i="19"/>
  <c r="J1927" i="19"/>
  <c r="J1928" i="19"/>
  <c r="J1929" i="19"/>
  <c r="J1930" i="19"/>
  <c r="J1931" i="19"/>
  <c r="J1932" i="19"/>
  <c r="J1933" i="19"/>
  <c r="J1934" i="19"/>
  <c r="J1935" i="19"/>
  <c r="J1936" i="19"/>
  <c r="J1937" i="19"/>
  <c r="J1938" i="19"/>
  <c r="J1939" i="19"/>
  <c r="J1940" i="19"/>
  <c r="J1941" i="19"/>
  <c r="J1942" i="19"/>
  <c r="J1943" i="19"/>
  <c r="J1944" i="19"/>
  <c r="J1945" i="19"/>
  <c r="J1946" i="19"/>
  <c r="J1947" i="19"/>
  <c r="J1948" i="19"/>
  <c r="J1949" i="19"/>
  <c r="J1950" i="19"/>
  <c r="J1951" i="19"/>
  <c r="J1952" i="19"/>
  <c r="J1953" i="19"/>
  <c r="J1954" i="19"/>
  <c r="J1955" i="19"/>
  <c r="J1956" i="19"/>
  <c r="J1957" i="19"/>
  <c r="J1958" i="19"/>
  <c r="J1959" i="19"/>
  <c r="J1960" i="19"/>
  <c r="J1961" i="19"/>
  <c r="J1962" i="19"/>
  <c r="J1963" i="19"/>
  <c r="J1964" i="19"/>
  <c r="J1965" i="19"/>
  <c r="J1966" i="19"/>
  <c r="J1967" i="19"/>
  <c r="J1968" i="19"/>
  <c r="J1969" i="19"/>
  <c r="J1970" i="19"/>
  <c r="J1971" i="19"/>
  <c r="J1972" i="19"/>
  <c r="J1973" i="19"/>
  <c r="J1974" i="19"/>
  <c r="J1975" i="19"/>
  <c r="J1976" i="19"/>
  <c r="J1977" i="19"/>
  <c r="J1978" i="19"/>
  <c r="J1979" i="19"/>
  <c r="J1980" i="19"/>
  <c r="J1981" i="19"/>
  <c r="J1982" i="19"/>
  <c r="J1983" i="19"/>
  <c r="J1984" i="19"/>
  <c r="J1985" i="19"/>
  <c r="J1986" i="19"/>
  <c r="J1987" i="19"/>
  <c r="J1988" i="19"/>
  <c r="J1989" i="19"/>
  <c r="J1990" i="19"/>
  <c r="J1991" i="19"/>
  <c r="J1992" i="19"/>
  <c r="J1993" i="19"/>
  <c r="J1994" i="19"/>
  <c r="J1995" i="19"/>
  <c r="J1996" i="19"/>
  <c r="J1997" i="19"/>
  <c r="J1998" i="19"/>
  <c r="J1999" i="19"/>
  <c r="J2000" i="19"/>
  <c r="J2001" i="19"/>
  <c r="J2002" i="19"/>
  <c r="J2003" i="19"/>
  <c r="J2004" i="19"/>
  <c r="J2005" i="19"/>
  <c r="J2006" i="19"/>
  <c r="J2007" i="19"/>
  <c r="J2008" i="19"/>
  <c r="J2009" i="19"/>
  <c r="J2010" i="19"/>
  <c r="J2011" i="19"/>
  <c r="J2012" i="19"/>
  <c r="J2013" i="19"/>
  <c r="J2014" i="19"/>
  <c r="J2015" i="19"/>
  <c r="J2016" i="19"/>
  <c r="J2017" i="19"/>
  <c r="J2018" i="19"/>
  <c r="J2019" i="19"/>
  <c r="J2020" i="19"/>
  <c r="J2021" i="19"/>
  <c r="J2022" i="19"/>
  <c r="J2023" i="19"/>
  <c r="J2024" i="19"/>
  <c r="J2025" i="19"/>
  <c r="J2026" i="19"/>
  <c r="J2027" i="19"/>
  <c r="J2028" i="19"/>
  <c r="J2029" i="19"/>
  <c r="J2030" i="19"/>
  <c r="J2031" i="19"/>
  <c r="J2032" i="19"/>
  <c r="J2033" i="19"/>
  <c r="J2034" i="19"/>
  <c r="J2035" i="19"/>
  <c r="J2036" i="19"/>
  <c r="J2037" i="19"/>
  <c r="J2038" i="19"/>
  <c r="J2039" i="19"/>
  <c r="J2040" i="19"/>
  <c r="J2041" i="19"/>
  <c r="J2042" i="19"/>
  <c r="J2043" i="19"/>
  <c r="J2044" i="19"/>
  <c r="J2045" i="19"/>
  <c r="J2046" i="19"/>
  <c r="J2047" i="19"/>
  <c r="J2048" i="19"/>
  <c r="J2049" i="19"/>
  <c r="J2050" i="19"/>
  <c r="J2051" i="19"/>
  <c r="J2052" i="19"/>
  <c r="J2053" i="19"/>
  <c r="J2054" i="19"/>
  <c r="J2055" i="19"/>
  <c r="J2056" i="19"/>
  <c r="J2057" i="19"/>
  <c r="J2058" i="19"/>
  <c r="J2059" i="19"/>
  <c r="J2060" i="19"/>
  <c r="J2061" i="19"/>
  <c r="J2062" i="19"/>
  <c r="J2063" i="19"/>
  <c r="J2064" i="19"/>
  <c r="J2065" i="19"/>
  <c r="J2066" i="19"/>
  <c r="J2067" i="19"/>
  <c r="J2068" i="19"/>
  <c r="J2069" i="19"/>
  <c r="J2070" i="19"/>
  <c r="J2071" i="19"/>
  <c r="J2072" i="19"/>
  <c r="J2073" i="19"/>
  <c r="J2074" i="19"/>
  <c r="J2075" i="19"/>
  <c r="J2076" i="19"/>
  <c r="J2077" i="19"/>
  <c r="J2078" i="19"/>
  <c r="J2079" i="19"/>
  <c r="J2080" i="19"/>
  <c r="J2081" i="19"/>
  <c r="J2082" i="19"/>
  <c r="J2083" i="19"/>
  <c r="J2084" i="19"/>
  <c r="J2085" i="19"/>
  <c r="J2086" i="19"/>
  <c r="J2087" i="19"/>
  <c r="J2088" i="19"/>
  <c r="J2089" i="19"/>
  <c r="J2090" i="19"/>
  <c r="J2091" i="19"/>
  <c r="J2092" i="19"/>
  <c r="J2093" i="19"/>
  <c r="J2094" i="19"/>
  <c r="J2095" i="19"/>
  <c r="J2096" i="19"/>
  <c r="J2097" i="19"/>
  <c r="J2098" i="19"/>
  <c r="J2099" i="19"/>
  <c r="J2100" i="19"/>
  <c r="J2101" i="19"/>
  <c r="J2102" i="19"/>
  <c r="J2103" i="19"/>
  <c r="J2104" i="19"/>
  <c r="J2105" i="19"/>
  <c r="J2106" i="19"/>
  <c r="J2107" i="19"/>
  <c r="J2108" i="19"/>
  <c r="J2109" i="19"/>
  <c r="J2110" i="19"/>
  <c r="J2111" i="19"/>
  <c r="J2112" i="19"/>
  <c r="J2113" i="19"/>
  <c r="J2114" i="19"/>
  <c r="J2115" i="19"/>
  <c r="J2116" i="19"/>
  <c r="J2117" i="19"/>
  <c r="J2118" i="19"/>
  <c r="J2119" i="19"/>
  <c r="J2120" i="19"/>
  <c r="J2121" i="19"/>
  <c r="J2122" i="19"/>
  <c r="J2123" i="19"/>
  <c r="J2124" i="19"/>
  <c r="J2125" i="19"/>
  <c r="J2126" i="19"/>
  <c r="J2127" i="19"/>
  <c r="J2128" i="19"/>
  <c r="J2129" i="19"/>
  <c r="J2130" i="19"/>
  <c r="J2131" i="19"/>
  <c r="J2132" i="19"/>
  <c r="J2133" i="19"/>
  <c r="J2134" i="19"/>
  <c r="J2135" i="19"/>
  <c r="J2136" i="19"/>
  <c r="J2137" i="19"/>
  <c r="J2138" i="19"/>
  <c r="J2139" i="19"/>
  <c r="J2140" i="19"/>
  <c r="J2141" i="19"/>
  <c r="J2142" i="19"/>
  <c r="J2143" i="19"/>
  <c r="J2144" i="19"/>
  <c r="J2145" i="19"/>
  <c r="J2146" i="19"/>
  <c r="J2147" i="19"/>
  <c r="J2148" i="19"/>
  <c r="J2149" i="19"/>
  <c r="J2150" i="19"/>
  <c r="J2151" i="19"/>
  <c r="J2152" i="19"/>
  <c r="J2153" i="19"/>
  <c r="J2154" i="19"/>
  <c r="J2155" i="19"/>
  <c r="J2156" i="19"/>
  <c r="J2157" i="19"/>
  <c r="J2158" i="19"/>
  <c r="J2159" i="19"/>
  <c r="J2160" i="19"/>
  <c r="J2161" i="19"/>
  <c r="J2162" i="19"/>
  <c r="J2163" i="19"/>
  <c r="J2164" i="19"/>
  <c r="J2165" i="19"/>
  <c r="J2166" i="19"/>
  <c r="J2167" i="19"/>
  <c r="J2168" i="19"/>
  <c r="J2169" i="19"/>
  <c r="J2170" i="19"/>
  <c r="J2171" i="19"/>
  <c r="J2172" i="19"/>
  <c r="J2173" i="19"/>
  <c r="J2174" i="19"/>
  <c r="J2175" i="19"/>
  <c r="J2176" i="19"/>
  <c r="J2177" i="19"/>
  <c r="J2178" i="19"/>
  <c r="J2179" i="19"/>
  <c r="J2180" i="19"/>
  <c r="J2181" i="19"/>
  <c r="J2182" i="19"/>
  <c r="J2183" i="19"/>
  <c r="J2184" i="19"/>
  <c r="J2185" i="19"/>
  <c r="J2186" i="19"/>
  <c r="J2187" i="19"/>
  <c r="J2188" i="19"/>
  <c r="J2189" i="19"/>
  <c r="J2190" i="19"/>
  <c r="J2191" i="19"/>
  <c r="J2192" i="19"/>
  <c r="J2193" i="19"/>
  <c r="J2194" i="19"/>
  <c r="J2195" i="19"/>
  <c r="J2196" i="19"/>
  <c r="J2197" i="19"/>
  <c r="J2198" i="19"/>
  <c r="J2199" i="19"/>
  <c r="J2200" i="19"/>
  <c r="J2201" i="19"/>
  <c r="J2202" i="19"/>
  <c r="J2203" i="19"/>
  <c r="J2204" i="19"/>
  <c r="J2205" i="19"/>
  <c r="J2206" i="19"/>
  <c r="J2207" i="19"/>
  <c r="J2208" i="19"/>
  <c r="J2209" i="19"/>
  <c r="J2210" i="19"/>
  <c r="J2211" i="19"/>
  <c r="J2212" i="19"/>
  <c r="J2213" i="19"/>
  <c r="J2214" i="19"/>
  <c r="J2215" i="19"/>
  <c r="J2216" i="19"/>
  <c r="J2217" i="19"/>
  <c r="J2218" i="19"/>
  <c r="J2219" i="19"/>
  <c r="J2220" i="19"/>
  <c r="J2221" i="19"/>
  <c r="J2222" i="19"/>
  <c r="J2223" i="19"/>
  <c r="J2224" i="19"/>
  <c r="J2225" i="19"/>
  <c r="J2226" i="19"/>
  <c r="J2227" i="19"/>
  <c r="J2228" i="19"/>
  <c r="J2229" i="19"/>
  <c r="J2230" i="19"/>
  <c r="J2231" i="19"/>
  <c r="J2232" i="19"/>
  <c r="J2233" i="19"/>
  <c r="J2234" i="19"/>
  <c r="J2235" i="19"/>
  <c r="J2236" i="19"/>
  <c r="J2237" i="19"/>
  <c r="J2238" i="19"/>
  <c r="J2239" i="19"/>
  <c r="J2240" i="19"/>
  <c r="J2241" i="19"/>
  <c r="J2242" i="19"/>
  <c r="J2243" i="19"/>
  <c r="J2244" i="19"/>
  <c r="J2245" i="19"/>
  <c r="J2246" i="19"/>
  <c r="J2247" i="19"/>
  <c r="J2248" i="19"/>
  <c r="J2249" i="19"/>
  <c r="J2250" i="19"/>
  <c r="J2251" i="19"/>
  <c r="J2252" i="19"/>
  <c r="J2253" i="19"/>
  <c r="J2254" i="19"/>
  <c r="J2255" i="19"/>
  <c r="J2256" i="19"/>
  <c r="J2257" i="19"/>
  <c r="J2258" i="19"/>
  <c r="J2259" i="19"/>
  <c r="J2260" i="19"/>
  <c r="J2261" i="19"/>
  <c r="J2262" i="19"/>
  <c r="J2263" i="19"/>
  <c r="J2264" i="19"/>
  <c r="J2265" i="19"/>
  <c r="J2266" i="19"/>
  <c r="J2267" i="19"/>
  <c r="J2268" i="19"/>
  <c r="J2269" i="19"/>
  <c r="J2270" i="19"/>
  <c r="J2271" i="19"/>
  <c r="J2272" i="19"/>
  <c r="J2273" i="19"/>
  <c r="J2274" i="19"/>
  <c r="J2275" i="19"/>
  <c r="J2276" i="19"/>
  <c r="J2277" i="19"/>
  <c r="J2278" i="19"/>
  <c r="J2279" i="19"/>
  <c r="J2280" i="19"/>
  <c r="J2281" i="19"/>
  <c r="J2282" i="19"/>
  <c r="J2283" i="19"/>
  <c r="J2284" i="19"/>
  <c r="J2285" i="19"/>
  <c r="J2286" i="19"/>
  <c r="J2287" i="19"/>
  <c r="J2288" i="19"/>
  <c r="J2289" i="19"/>
  <c r="J2290" i="19"/>
  <c r="J2291" i="19"/>
  <c r="J2292" i="19"/>
  <c r="J2293" i="19"/>
  <c r="J2294" i="19"/>
  <c r="J2295" i="19"/>
  <c r="J2296" i="19"/>
  <c r="J2297" i="19"/>
  <c r="J2298" i="19"/>
  <c r="J2299" i="19"/>
  <c r="J2300" i="19"/>
  <c r="J2301" i="19"/>
  <c r="J2302" i="19"/>
  <c r="J2303" i="19"/>
  <c r="J2304" i="19"/>
  <c r="J2305" i="19"/>
  <c r="J2306" i="19"/>
  <c r="J2307" i="19"/>
  <c r="J2308" i="19"/>
  <c r="J2309" i="19"/>
  <c r="J2310" i="19"/>
  <c r="J2311" i="19"/>
  <c r="J2312" i="19"/>
  <c r="J2313" i="19"/>
  <c r="J2314" i="19"/>
  <c r="J2315" i="19"/>
  <c r="J2316" i="19"/>
  <c r="J2317" i="19"/>
  <c r="J2318" i="19"/>
  <c r="J2319" i="19"/>
  <c r="J2320" i="19"/>
  <c r="J2321" i="19"/>
  <c r="J2322" i="19"/>
  <c r="J2323" i="19"/>
  <c r="J2324" i="19"/>
  <c r="J2325" i="19"/>
  <c r="J2326" i="19"/>
  <c r="J2327" i="19"/>
  <c r="J2328" i="19"/>
  <c r="J2329" i="19"/>
  <c r="J2330" i="19"/>
  <c r="J2331" i="19"/>
  <c r="J2332" i="19"/>
  <c r="J2333" i="19"/>
  <c r="J2334" i="19"/>
  <c r="J2335" i="19"/>
  <c r="J2336" i="19"/>
  <c r="J2337" i="19"/>
  <c r="J2338" i="19"/>
  <c r="J2339" i="19"/>
  <c r="J2340" i="19"/>
  <c r="J2341" i="19"/>
  <c r="J2342" i="19"/>
  <c r="J2343" i="19"/>
  <c r="J2344" i="19"/>
  <c r="J2345" i="19"/>
  <c r="J2346" i="19"/>
  <c r="J2347" i="19"/>
  <c r="J2348" i="19"/>
  <c r="J2349" i="19"/>
  <c r="J2350" i="19"/>
  <c r="J2351" i="19"/>
  <c r="J2352" i="19"/>
  <c r="J2353" i="19"/>
  <c r="J2354" i="19"/>
  <c r="J2355" i="19"/>
  <c r="J2356" i="19"/>
  <c r="J2357" i="19"/>
  <c r="J2358" i="19"/>
  <c r="J2359" i="19"/>
  <c r="J2360" i="19"/>
  <c r="J2361" i="19"/>
  <c r="J2362" i="19"/>
  <c r="J2363" i="19"/>
  <c r="J2364" i="19"/>
  <c r="J2365" i="19"/>
  <c r="J2366" i="19"/>
  <c r="J2367" i="19"/>
  <c r="J2368" i="19"/>
  <c r="J2369" i="19"/>
  <c r="J2370" i="19"/>
  <c r="J2371" i="19"/>
  <c r="J2372" i="19"/>
  <c r="J2373" i="19"/>
  <c r="J2374" i="19"/>
  <c r="J2375" i="19"/>
  <c r="J2376" i="19"/>
  <c r="J2377" i="19"/>
  <c r="J2378" i="19"/>
  <c r="J2379" i="19"/>
  <c r="J2380" i="19"/>
  <c r="J2381" i="19"/>
  <c r="J2382" i="19"/>
  <c r="J2383" i="19"/>
  <c r="J2384" i="19"/>
  <c r="J2385" i="19"/>
  <c r="J2386" i="19"/>
  <c r="J2387" i="19"/>
  <c r="J2388" i="19"/>
  <c r="J2389" i="19"/>
  <c r="J2390" i="19"/>
  <c r="J2391" i="19"/>
  <c r="J2392" i="19"/>
  <c r="J2393" i="19"/>
  <c r="J2394" i="19"/>
  <c r="J2395" i="19"/>
  <c r="J2396" i="19"/>
  <c r="J2397" i="19"/>
  <c r="J2398" i="19"/>
  <c r="J2399" i="19"/>
  <c r="J2400" i="19"/>
  <c r="J2401" i="19"/>
  <c r="J2402" i="19"/>
  <c r="J2403" i="19"/>
  <c r="J2404" i="19"/>
  <c r="J2405" i="19"/>
  <c r="J2406" i="19"/>
  <c r="J2407" i="19"/>
  <c r="J2408" i="19"/>
  <c r="J2409" i="19"/>
  <c r="J2410" i="19"/>
  <c r="J2411" i="19"/>
  <c r="J2412" i="19"/>
  <c r="J2413" i="19"/>
  <c r="J2414" i="19"/>
  <c r="J2415" i="19"/>
  <c r="J2416" i="19"/>
  <c r="J2417" i="19"/>
  <c r="J2418" i="19"/>
  <c r="J2419" i="19"/>
  <c r="J2420" i="19"/>
  <c r="J2421" i="19"/>
  <c r="J2422" i="19"/>
  <c r="J2423" i="19"/>
  <c r="J2424" i="19"/>
  <c r="J2425" i="19"/>
  <c r="J2426" i="19"/>
  <c r="J2427" i="19"/>
  <c r="J2428" i="19"/>
  <c r="J2429" i="19"/>
  <c r="J2430" i="19"/>
  <c r="J2431" i="19"/>
  <c r="J2432" i="19"/>
  <c r="J2433" i="19"/>
  <c r="J2434" i="19"/>
  <c r="J2435" i="19"/>
  <c r="J2436" i="19"/>
  <c r="J2437" i="19"/>
  <c r="J2438" i="19"/>
  <c r="J2439" i="19"/>
  <c r="J2440" i="19"/>
  <c r="J2441" i="19"/>
  <c r="J2442" i="19"/>
  <c r="J2443" i="19"/>
  <c r="J2444" i="19"/>
  <c r="J2445" i="19"/>
  <c r="J2446" i="19"/>
  <c r="J2447" i="19"/>
  <c r="J2448" i="19"/>
  <c r="J2449" i="19"/>
  <c r="J2450" i="19"/>
  <c r="J2451" i="19"/>
  <c r="J2452" i="19"/>
  <c r="J2453" i="19"/>
  <c r="J2454" i="19"/>
  <c r="J2455" i="19"/>
  <c r="J2456" i="19"/>
  <c r="J2457" i="19"/>
  <c r="J2458" i="19"/>
  <c r="J2459" i="19"/>
  <c r="J2460" i="19"/>
  <c r="J2461" i="19"/>
  <c r="J2462" i="19"/>
  <c r="J2463" i="19"/>
  <c r="J2464" i="19"/>
  <c r="J2465" i="19"/>
  <c r="J2466" i="19"/>
  <c r="J2467" i="19"/>
  <c r="J2468" i="19"/>
  <c r="J2469" i="19"/>
  <c r="J2470" i="19"/>
  <c r="J2471" i="19"/>
  <c r="J2472" i="19"/>
  <c r="J2473" i="19"/>
  <c r="J2474" i="19"/>
  <c r="J2475" i="19"/>
  <c r="J2476" i="19"/>
  <c r="J2477" i="19"/>
  <c r="J2478" i="19"/>
  <c r="J2479" i="19"/>
  <c r="J2480" i="19"/>
  <c r="J2481" i="19"/>
  <c r="J2482" i="19"/>
  <c r="J2483" i="19"/>
  <c r="J2484" i="19"/>
  <c r="J2485" i="19"/>
  <c r="J2486" i="19"/>
  <c r="J2487" i="19"/>
  <c r="J2488" i="19"/>
  <c r="J2489" i="19"/>
  <c r="J2490" i="19"/>
  <c r="J2491" i="19"/>
  <c r="J2492" i="19"/>
  <c r="J2493" i="19"/>
  <c r="J2494" i="19"/>
  <c r="J2495" i="19"/>
  <c r="J2496" i="19"/>
  <c r="J2497" i="19"/>
  <c r="J2498" i="19"/>
  <c r="J2499" i="19"/>
  <c r="J2500" i="19"/>
  <c r="J2501" i="19"/>
  <c r="J2502" i="19"/>
  <c r="J2503" i="19"/>
  <c r="J2504" i="19"/>
  <c r="J2505" i="19"/>
  <c r="J2506" i="19"/>
  <c r="J2507" i="19"/>
  <c r="J2508" i="19"/>
  <c r="J2509" i="19"/>
  <c r="J2510" i="19"/>
  <c r="J2511" i="19"/>
  <c r="J2512" i="19"/>
  <c r="J2513" i="19"/>
  <c r="J2514" i="19"/>
  <c r="J2515" i="19"/>
  <c r="J2516" i="19"/>
  <c r="J2517" i="19"/>
  <c r="J2518" i="19"/>
  <c r="J2519" i="19"/>
  <c r="J2520" i="19"/>
  <c r="J2521" i="19"/>
  <c r="J2522" i="19"/>
  <c r="J2523" i="19"/>
  <c r="J2524" i="19"/>
  <c r="J2525" i="19"/>
  <c r="J2526" i="19"/>
  <c r="J2527" i="19"/>
  <c r="J2528" i="19"/>
  <c r="J2529" i="19"/>
  <c r="J2530" i="19"/>
  <c r="J2531" i="19"/>
  <c r="J2532" i="19"/>
  <c r="J2533" i="19"/>
  <c r="J2534" i="19"/>
  <c r="J2535" i="19"/>
  <c r="J2536" i="19"/>
  <c r="J2537" i="19"/>
  <c r="J2538" i="19"/>
  <c r="J2539" i="19"/>
  <c r="J2540" i="19"/>
  <c r="J2541" i="19"/>
  <c r="J2542" i="19"/>
  <c r="J2543" i="19"/>
  <c r="J2544" i="19"/>
  <c r="J2545" i="19"/>
  <c r="J2546" i="19"/>
  <c r="J2547" i="19"/>
  <c r="J2548" i="19"/>
  <c r="J2549" i="19"/>
  <c r="J2550" i="19"/>
  <c r="J2551" i="19"/>
  <c r="J2552" i="19"/>
  <c r="J2553" i="19"/>
  <c r="J2554" i="19"/>
  <c r="J2555" i="19"/>
  <c r="J2556" i="19"/>
  <c r="J2557" i="19"/>
  <c r="J2558" i="19"/>
  <c r="J2559" i="19"/>
  <c r="J2560" i="19"/>
  <c r="J2561" i="19"/>
  <c r="J2562" i="19"/>
  <c r="J2563" i="19"/>
  <c r="J2564" i="19"/>
  <c r="J2565" i="19"/>
  <c r="J2566" i="19"/>
  <c r="J2567" i="19"/>
  <c r="J2568" i="19"/>
  <c r="J2569" i="19"/>
  <c r="J2570" i="19"/>
  <c r="J2571" i="19"/>
  <c r="J2572" i="19"/>
  <c r="J2573" i="19"/>
  <c r="J2574" i="19"/>
  <c r="J2575" i="19"/>
  <c r="J2576" i="19"/>
  <c r="J2577" i="19"/>
  <c r="J2578" i="19"/>
  <c r="J2579" i="19"/>
  <c r="J2580" i="19"/>
  <c r="J2581" i="19"/>
  <c r="J2582" i="19"/>
  <c r="J2583" i="19"/>
  <c r="J2584" i="19"/>
  <c r="J2585" i="19"/>
  <c r="J2586" i="19"/>
  <c r="J2587" i="19"/>
  <c r="J2588" i="19"/>
  <c r="J2589" i="19"/>
  <c r="J2590" i="19"/>
  <c r="J2591" i="19"/>
  <c r="J2592" i="19"/>
  <c r="J2593" i="19"/>
  <c r="J2594" i="19"/>
  <c r="J2595" i="19"/>
  <c r="J2596" i="19"/>
  <c r="J2597" i="19"/>
  <c r="J2598" i="19"/>
  <c r="J2599" i="19"/>
  <c r="J2600" i="19"/>
  <c r="J2601" i="19"/>
  <c r="J2602" i="19"/>
  <c r="J2603" i="19"/>
  <c r="J2604" i="19"/>
  <c r="J2605" i="19"/>
  <c r="J2606" i="19"/>
  <c r="J2607" i="19"/>
  <c r="J2608" i="19"/>
  <c r="J2609" i="19"/>
  <c r="J2610" i="19"/>
  <c r="J2611" i="19"/>
  <c r="J2612" i="19"/>
  <c r="J2613" i="19"/>
  <c r="J2614" i="19"/>
  <c r="J2615" i="19"/>
  <c r="J2616" i="19"/>
  <c r="J2617" i="19"/>
  <c r="J2618" i="19"/>
  <c r="J2619" i="19"/>
  <c r="J2620" i="19"/>
  <c r="J2621" i="19"/>
  <c r="J2622" i="19"/>
  <c r="J2623" i="19"/>
  <c r="J2624" i="19"/>
  <c r="J2625" i="19"/>
  <c r="J2626" i="19"/>
  <c r="J2627" i="19"/>
  <c r="J2628" i="19"/>
  <c r="J2629" i="19"/>
  <c r="J2630" i="19"/>
  <c r="J2631" i="19"/>
  <c r="J2632" i="19"/>
  <c r="J2633" i="19"/>
  <c r="J2634" i="19"/>
  <c r="J2635" i="19"/>
  <c r="J2636" i="19"/>
  <c r="J2637" i="19"/>
  <c r="J2638" i="19"/>
  <c r="J2639" i="19"/>
  <c r="J2640" i="19"/>
  <c r="J2641" i="19"/>
  <c r="J2642" i="19"/>
  <c r="J2643" i="19"/>
  <c r="J2644" i="19"/>
  <c r="J2645" i="19"/>
  <c r="J2646" i="19"/>
  <c r="J2647" i="19"/>
  <c r="J2648" i="19"/>
  <c r="J2649" i="19"/>
  <c r="J2650" i="19"/>
  <c r="J2651" i="19"/>
  <c r="J2652" i="19"/>
  <c r="J2653" i="19"/>
  <c r="J2654" i="19"/>
  <c r="J2655" i="19"/>
  <c r="J2656" i="19"/>
  <c r="J2657" i="19"/>
  <c r="J2658" i="19"/>
  <c r="J2659" i="19"/>
  <c r="J2660" i="19"/>
  <c r="J2661" i="19"/>
  <c r="J2662" i="19"/>
  <c r="J2663" i="19"/>
  <c r="J2664" i="19"/>
  <c r="J2665" i="19"/>
  <c r="J2666" i="19"/>
  <c r="J2667" i="19"/>
  <c r="J2668" i="19"/>
  <c r="J2669" i="19"/>
  <c r="J2670" i="19"/>
  <c r="J2671" i="19"/>
  <c r="J2672" i="19"/>
  <c r="J2673" i="19"/>
  <c r="J2674" i="19"/>
  <c r="J2675" i="19"/>
  <c r="J2676" i="19"/>
  <c r="J2677" i="19"/>
  <c r="J2678" i="19"/>
  <c r="J2679" i="19"/>
  <c r="J2680" i="19"/>
  <c r="J2681" i="19"/>
  <c r="J2682" i="19"/>
  <c r="J2683" i="19"/>
  <c r="J2684" i="19"/>
  <c r="J2685" i="19"/>
  <c r="J2686" i="19"/>
  <c r="J2687" i="19"/>
  <c r="J2688" i="19"/>
  <c r="J2689" i="19"/>
  <c r="J2690" i="19"/>
  <c r="J2691" i="19"/>
  <c r="J2692" i="19"/>
  <c r="J2693" i="19"/>
  <c r="J2694" i="19"/>
  <c r="J2695" i="19"/>
  <c r="J2696" i="19"/>
  <c r="J2697" i="19"/>
  <c r="J2698" i="19"/>
  <c r="J2699" i="19"/>
  <c r="J2700" i="19"/>
  <c r="J2701" i="19"/>
  <c r="J2702" i="19"/>
  <c r="J2703" i="19"/>
  <c r="J2704" i="19"/>
  <c r="J2705" i="19"/>
  <c r="J2706" i="19"/>
  <c r="J2707" i="19"/>
  <c r="J2708" i="19"/>
  <c r="J2709" i="19"/>
  <c r="J2710" i="19"/>
  <c r="J2711" i="19"/>
  <c r="J2712" i="19"/>
  <c r="J2713" i="19"/>
  <c r="J2714" i="19"/>
  <c r="J2715" i="19"/>
  <c r="J2716" i="19"/>
  <c r="J2717" i="19"/>
  <c r="J2718" i="19"/>
  <c r="J2719" i="19"/>
  <c r="J2720" i="19"/>
  <c r="J2721" i="19"/>
  <c r="J2722" i="19"/>
  <c r="J2723" i="19"/>
  <c r="J2724" i="19"/>
  <c r="J2725" i="19"/>
  <c r="J2726" i="19"/>
  <c r="J2727" i="19"/>
  <c r="J2728" i="19"/>
  <c r="J2729" i="19"/>
  <c r="J2730" i="19"/>
  <c r="J2731" i="19"/>
  <c r="J2732" i="19"/>
  <c r="J2733" i="19"/>
  <c r="J2734" i="19"/>
  <c r="J2735" i="19"/>
  <c r="J2736" i="19"/>
  <c r="J2737" i="19"/>
  <c r="J2738" i="19"/>
  <c r="J2739" i="19"/>
  <c r="J2740" i="19"/>
  <c r="J2741" i="19"/>
  <c r="J2742" i="19"/>
  <c r="J2743" i="19"/>
  <c r="J2744" i="19"/>
  <c r="J2745" i="19"/>
  <c r="J2746" i="19"/>
  <c r="J2747" i="19"/>
  <c r="J2748" i="19"/>
  <c r="J2749" i="19"/>
  <c r="J2750" i="19"/>
  <c r="J2751" i="19"/>
  <c r="J2752" i="19"/>
  <c r="J2753" i="19"/>
  <c r="J2754" i="19"/>
  <c r="J2755" i="19"/>
  <c r="J2756" i="19"/>
  <c r="J2757" i="19"/>
  <c r="J2758" i="19"/>
  <c r="J2759" i="19"/>
  <c r="J2760" i="19"/>
  <c r="J2761" i="19"/>
  <c r="J2762" i="19"/>
  <c r="J2763" i="19"/>
  <c r="J2764" i="19"/>
  <c r="J2765" i="19"/>
  <c r="J2766" i="19"/>
  <c r="J2767" i="19"/>
  <c r="J2768" i="19"/>
  <c r="J2769" i="19"/>
  <c r="J2770" i="19"/>
  <c r="J2771" i="19"/>
  <c r="J2772" i="19"/>
  <c r="J2773" i="19"/>
  <c r="J2774" i="19"/>
  <c r="J2775" i="19"/>
  <c r="J2776" i="19"/>
  <c r="J2777" i="19"/>
  <c r="J2778" i="19"/>
  <c r="J2779" i="19"/>
  <c r="J2780" i="19"/>
  <c r="J2781" i="19"/>
  <c r="J2782" i="19"/>
  <c r="J2783" i="19"/>
  <c r="J2784" i="19"/>
  <c r="J2785" i="19"/>
  <c r="J2786" i="19"/>
  <c r="J2787" i="19"/>
  <c r="J2788" i="19"/>
  <c r="J2789" i="19"/>
  <c r="J2790" i="19"/>
  <c r="J2791" i="19"/>
  <c r="J2792" i="19"/>
  <c r="J2793" i="19"/>
  <c r="J2794" i="19"/>
  <c r="J2795" i="19"/>
  <c r="J2796" i="19"/>
  <c r="J2797" i="19"/>
  <c r="J2798" i="19"/>
  <c r="J2799" i="19"/>
  <c r="J2800" i="19"/>
  <c r="J2801" i="19"/>
  <c r="J2802" i="19"/>
  <c r="J2803" i="19"/>
  <c r="J2804" i="19"/>
  <c r="J2805" i="19"/>
  <c r="J2806" i="19"/>
  <c r="J2807" i="19"/>
  <c r="J2808" i="19"/>
  <c r="J2809" i="19"/>
  <c r="J2810" i="19"/>
  <c r="J2811" i="19"/>
  <c r="J2812" i="19"/>
  <c r="J2813" i="19"/>
  <c r="J2814" i="19"/>
  <c r="J2815" i="19"/>
  <c r="J2816" i="19"/>
  <c r="J2817" i="19"/>
  <c r="J2818" i="19"/>
  <c r="J2819" i="19"/>
  <c r="J2820" i="19"/>
  <c r="J2821" i="19"/>
  <c r="J2822" i="19"/>
  <c r="J2823" i="19"/>
  <c r="J2824" i="19"/>
  <c r="J2825" i="19"/>
  <c r="J2826" i="19"/>
  <c r="J2827" i="19"/>
  <c r="J2828" i="19"/>
  <c r="J2829" i="19"/>
  <c r="J2830" i="19"/>
  <c r="J2831" i="19"/>
  <c r="J2832" i="19"/>
  <c r="J2833" i="19"/>
  <c r="J2834" i="19"/>
  <c r="J2835" i="19"/>
  <c r="J2836" i="19"/>
  <c r="J2837" i="19"/>
  <c r="J2838" i="19"/>
  <c r="J2839" i="19"/>
  <c r="J2840" i="19"/>
  <c r="J2841" i="19"/>
  <c r="J2842" i="19"/>
  <c r="J2843" i="19"/>
  <c r="J2844" i="19"/>
  <c r="J2845" i="19"/>
  <c r="J2846" i="19"/>
  <c r="J2847" i="19"/>
  <c r="J2848" i="19"/>
  <c r="J2849" i="19"/>
  <c r="J2850" i="19"/>
  <c r="J2851" i="19"/>
  <c r="J2852" i="19"/>
  <c r="J2853" i="19"/>
  <c r="J2854" i="19"/>
  <c r="J2855" i="19"/>
  <c r="J2856" i="19"/>
  <c r="J2857" i="19"/>
  <c r="J2858" i="19"/>
  <c r="J2859" i="19"/>
  <c r="J2860" i="19"/>
  <c r="J2861" i="19"/>
  <c r="J2862" i="19"/>
  <c r="J2863" i="19"/>
  <c r="J2864" i="19"/>
  <c r="J2865" i="19"/>
  <c r="J2866" i="19"/>
  <c r="J2867" i="19"/>
  <c r="J2868" i="19"/>
  <c r="J2869" i="19"/>
  <c r="J2870" i="19"/>
  <c r="J2871" i="19"/>
  <c r="J2872" i="19"/>
  <c r="J2873" i="19"/>
  <c r="J2874" i="19"/>
  <c r="J2875" i="19"/>
  <c r="J2876" i="19"/>
  <c r="J2877" i="19"/>
  <c r="J2878" i="19"/>
  <c r="J2879" i="19"/>
  <c r="J2880" i="19"/>
  <c r="J2881" i="19"/>
  <c r="J2882" i="19"/>
  <c r="J2883" i="19"/>
  <c r="J2884" i="19"/>
  <c r="J2885" i="19"/>
  <c r="J2886" i="19"/>
  <c r="J2887" i="19"/>
  <c r="J2888" i="19"/>
  <c r="J2889" i="19"/>
  <c r="J2890" i="19"/>
  <c r="J2891" i="19"/>
  <c r="J2892" i="19"/>
  <c r="J2893" i="19"/>
  <c r="J2894" i="19"/>
  <c r="J2895" i="19"/>
  <c r="J2896" i="19"/>
  <c r="J2897" i="19"/>
  <c r="J2898" i="19"/>
  <c r="J2899" i="19"/>
  <c r="J2900" i="19"/>
  <c r="J2901" i="19"/>
  <c r="J2902" i="19"/>
  <c r="J2903" i="19"/>
  <c r="J2904" i="19"/>
  <c r="J2905" i="19"/>
  <c r="J2906" i="19"/>
  <c r="J2907" i="19"/>
  <c r="J2908" i="19"/>
  <c r="J2909" i="19"/>
  <c r="J2910" i="19"/>
  <c r="J2911" i="19"/>
  <c r="J2912" i="19"/>
  <c r="J2913" i="19"/>
  <c r="J2914" i="19"/>
  <c r="J2915" i="19"/>
  <c r="J2916" i="19"/>
  <c r="J2917" i="19"/>
  <c r="J2918" i="19"/>
  <c r="J2919" i="19"/>
  <c r="J2920" i="19"/>
  <c r="J2921" i="19"/>
  <c r="J2922" i="19"/>
  <c r="J2923" i="19"/>
  <c r="J2924" i="19"/>
  <c r="J2925" i="19"/>
  <c r="J2926" i="19"/>
  <c r="J2927" i="19"/>
  <c r="J2928" i="19"/>
  <c r="J2929" i="19"/>
  <c r="J2930" i="19"/>
  <c r="J2931" i="19"/>
  <c r="J2932" i="19"/>
  <c r="J2933" i="19"/>
  <c r="J2934" i="19"/>
  <c r="J2935" i="19"/>
  <c r="J2936" i="19"/>
  <c r="J2937" i="19"/>
  <c r="J2938" i="19"/>
  <c r="J2939" i="19"/>
  <c r="J2940" i="19"/>
  <c r="J2941" i="19"/>
  <c r="J2942" i="19"/>
  <c r="J2943" i="19"/>
  <c r="J2944" i="19"/>
  <c r="J2945" i="19"/>
  <c r="J2946" i="19"/>
  <c r="J2947" i="19"/>
  <c r="J2948" i="19"/>
  <c r="J2949" i="19"/>
  <c r="J2950" i="19"/>
  <c r="J2951" i="19"/>
  <c r="J2952" i="19"/>
  <c r="J2953" i="19"/>
  <c r="J2954" i="19"/>
  <c r="F9" i="26" l="1"/>
  <c r="P9" i="18"/>
  <c r="G11" i="26"/>
  <c r="H11" i="26" s="1"/>
  <c r="F11" i="26"/>
  <c r="F13" i="26"/>
  <c r="F17" i="26" s="1"/>
  <c r="R9" i="18"/>
  <c r="G9" i="26"/>
  <c r="H9" i="26" s="1"/>
  <c r="F13" i="25"/>
  <c r="F17" i="25" s="1"/>
  <c r="F11" i="25"/>
  <c r="Q11" i="23"/>
  <c r="R11" i="23" s="1"/>
  <c r="S11" i="23" s="1"/>
  <c r="P9" i="23"/>
  <c r="Q9" i="23"/>
  <c r="R9" i="23" s="1"/>
  <c r="S9" i="23" s="1"/>
  <c r="P11" i="23"/>
  <c r="E15" i="23"/>
  <c r="P8" i="19"/>
  <c r="O8" i="19"/>
  <c r="N8" i="19"/>
  <c r="S6" i="18"/>
  <c r="S5" i="18"/>
  <c r="S8" i="18"/>
  <c r="R7" i="18"/>
  <c r="Q7" i="18"/>
  <c r="P7" i="18"/>
  <c r="Q9" i="18"/>
  <c r="S9" i="18" l="1"/>
  <c r="P9" i="19"/>
  <c r="G9" i="25"/>
  <c r="H9" i="25" s="1"/>
  <c r="N9" i="19"/>
  <c r="G11" i="25"/>
  <c r="H11" i="25" s="1"/>
  <c r="O9" i="19"/>
  <c r="G13" i="25"/>
  <c r="H13" i="25" s="1"/>
  <c r="P15" i="23"/>
  <c r="S7" i="18"/>
  <c r="Q9" i="19"/>
  <c r="Q8" i="19"/>
  <c r="H7" i="17"/>
  <c r="F76" i="17"/>
  <c r="F74" i="17"/>
  <c r="F73" i="17"/>
  <c r="F72" i="17"/>
  <c r="F71" i="17"/>
  <c r="F68" i="17"/>
  <c r="J62" i="17"/>
  <c r="I62" i="17"/>
  <c r="H62" i="17"/>
  <c r="D62" i="17"/>
  <c r="K62" i="17" s="1"/>
  <c r="J61" i="17"/>
  <c r="I61" i="17"/>
  <c r="H61" i="17"/>
  <c r="D61" i="17"/>
  <c r="K61" i="17" s="1"/>
  <c r="J60" i="17"/>
  <c r="I60" i="17"/>
  <c r="H60" i="17"/>
  <c r="D60" i="17"/>
  <c r="K60" i="17" s="1"/>
  <c r="J59" i="17"/>
  <c r="I59" i="17"/>
  <c r="H59" i="17"/>
  <c r="D59" i="17"/>
  <c r="K59" i="17" s="1"/>
  <c r="J58" i="17"/>
  <c r="I58" i="17"/>
  <c r="H58" i="17"/>
  <c r="D58" i="17"/>
  <c r="K58" i="17" s="1"/>
  <c r="J57" i="17"/>
  <c r="I57" i="17"/>
  <c r="H57" i="17"/>
  <c r="D57" i="17"/>
  <c r="K57" i="17" s="1"/>
  <c r="J56" i="17"/>
  <c r="I56" i="17"/>
  <c r="H56" i="17"/>
  <c r="D56" i="17"/>
  <c r="K56" i="17" s="1"/>
  <c r="J55" i="17"/>
  <c r="I55" i="17"/>
  <c r="H55" i="17"/>
  <c r="D55" i="17"/>
  <c r="K55" i="17" s="1"/>
  <c r="J54" i="17"/>
  <c r="I54" i="17"/>
  <c r="H54" i="17"/>
  <c r="D54" i="17"/>
  <c r="K54" i="17" s="1"/>
  <c r="J53" i="17"/>
  <c r="I53" i="17"/>
  <c r="H53" i="17"/>
  <c r="D53" i="17"/>
  <c r="K53" i="17" s="1"/>
  <c r="J52" i="17"/>
  <c r="I52" i="17"/>
  <c r="H52" i="17"/>
  <c r="D52" i="17"/>
  <c r="K52" i="17" s="1"/>
  <c r="J51" i="17"/>
  <c r="I51" i="17"/>
  <c r="H51" i="17"/>
  <c r="D51" i="17"/>
  <c r="K51" i="17" s="1"/>
  <c r="J50" i="17"/>
  <c r="I50" i="17"/>
  <c r="H50" i="17"/>
  <c r="D50" i="17"/>
  <c r="K50" i="17" s="1"/>
  <c r="J49" i="17"/>
  <c r="I49" i="17"/>
  <c r="H49" i="17"/>
  <c r="D49" i="17"/>
  <c r="K49" i="17" s="1"/>
  <c r="J48" i="17"/>
  <c r="I48" i="17"/>
  <c r="H48" i="17"/>
  <c r="D48" i="17"/>
  <c r="K48" i="17" s="1"/>
  <c r="J47" i="17"/>
  <c r="I47" i="17"/>
  <c r="H47" i="17"/>
  <c r="D47" i="17"/>
  <c r="K47" i="17" s="1"/>
  <c r="J46" i="17"/>
  <c r="I46" i="17"/>
  <c r="H46" i="17"/>
  <c r="D46" i="17"/>
  <c r="K46" i="17" s="1"/>
  <c r="J45" i="17"/>
  <c r="I45" i="17"/>
  <c r="H45" i="17"/>
  <c r="D45" i="17"/>
  <c r="K45" i="17" s="1"/>
  <c r="J44" i="17"/>
  <c r="I44" i="17"/>
  <c r="H44" i="17"/>
  <c r="D44" i="17"/>
  <c r="K44" i="17" s="1"/>
  <c r="J43" i="17"/>
  <c r="I43" i="17"/>
  <c r="H43" i="17"/>
  <c r="D43" i="17"/>
  <c r="K43" i="17" s="1"/>
  <c r="J42" i="17"/>
  <c r="I42" i="17"/>
  <c r="H42" i="17"/>
  <c r="D42" i="17"/>
  <c r="K42" i="17" s="1"/>
  <c r="J41" i="17"/>
  <c r="I41" i="17"/>
  <c r="H41" i="17"/>
  <c r="D41" i="17"/>
  <c r="K41" i="17" s="1"/>
  <c r="J40" i="17"/>
  <c r="I40" i="17"/>
  <c r="H40" i="17"/>
  <c r="D40" i="17"/>
  <c r="K40" i="17" s="1"/>
  <c r="J39" i="17"/>
  <c r="I39" i="17"/>
  <c r="H39" i="17"/>
  <c r="D39" i="17"/>
  <c r="K39" i="17" s="1"/>
  <c r="J38" i="17"/>
  <c r="I38" i="17"/>
  <c r="H38" i="17"/>
  <c r="D38" i="17"/>
  <c r="K38" i="17" s="1"/>
  <c r="J37" i="17"/>
  <c r="I37" i="17"/>
  <c r="H37" i="17"/>
  <c r="D37" i="17"/>
  <c r="K37" i="17" s="1"/>
  <c r="J36" i="17"/>
  <c r="I36" i="17"/>
  <c r="H36" i="17"/>
  <c r="D36" i="17"/>
  <c r="K36" i="17" s="1"/>
  <c r="J35" i="17"/>
  <c r="I35" i="17"/>
  <c r="H35" i="17"/>
  <c r="D35" i="17"/>
  <c r="K35" i="17" s="1"/>
  <c r="J34" i="17"/>
  <c r="I34" i="17"/>
  <c r="H34" i="17"/>
  <c r="D34" i="17"/>
  <c r="K34" i="17" s="1"/>
  <c r="J33" i="17"/>
  <c r="I33" i="17"/>
  <c r="H33" i="17"/>
  <c r="D33" i="17"/>
  <c r="K33" i="17" s="1"/>
  <c r="J32" i="17"/>
  <c r="I32" i="17"/>
  <c r="H32" i="17"/>
  <c r="D32" i="17"/>
  <c r="K32" i="17" s="1"/>
  <c r="J31" i="17"/>
  <c r="I31" i="17"/>
  <c r="H31" i="17"/>
  <c r="D31" i="17"/>
  <c r="K31" i="17" s="1"/>
  <c r="J30" i="17"/>
  <c r="I30" i="17"/>
  <c r="H30" i="17"/>
  <c r="D30" i="17"/>
  <c r="K30" i="17" s="1"/>
  <c r="J29" i="17"/>
  <c r="I29" i="17"/>
  <c r="H29" i="17"/>
  <c r="D29" i="17"/>
  <c r="K29" i="17" s="1"/>
  <c r="J28" i="17"/>
  <c r="I28" i="17"/>
  <c r="H28" i="17"/>
  <c r="D28" i="17"/>
  <c r="K28" i="17" s="1"/>
  <c r="J27" i="17"/>
  <c r="I27" i="17"/>
  <c r="H27" i="17"/>
  <c r="D27" i="17"/>
  <c r="K27" i="17" s="1"/>
  <c r="J26" i="17"/>
  <c r="I26" i="17"/>
  <c r="H26" i="17"/>
  <c r="D26" i="17"/>
  <c r="K26" i="17" s="1"/>
  <c r="J25" i="17"/>
  <c r="I25" i="17"/>
  <c r="H25" i="17"/>
  <c r="D25" i="17"/>
  <c r="K25" i="17" s="1"/>
  <c r="J24" i="17"/>
  <c r="I24" i="17"/>
  <c r="H24" i="17"/>
  <c r="D24" i="17"/>
  <c r="K24" i="17" s="1"/>
  <c r="J23" i="17"/>
  <c r="I23" i="17"/>
  <c r="H23" i="17"/>
  <c r="D23" i="17"/>
  <c r="K23" i="17" s="1"/>
  <c r="J22" i="17"/>
  <c r="I22" i="17"/>
  <c r="H22" i="17"/>
  <c r="D22" i="17"/>
  <c r="K22" i="17" s="1"/>
  <c r="J21" i="17"/>
  <c r="I21" i="17"/>
  <c r="H21" i="17"/>
  <c r="D21" i="17"/>
  <c r="K21" i="17" s="1"/>
  <c r="J20" i="17"/>
  <c r="I20" i="17"/>
  <c r="H20" i="17"/>
  <c r="D20" i="17"/>
  <c r="K20" i="17" s="1"/>
  <c r="J19" i="17"/>
  <c r="I19" i="17"/>
  <c r="H19" i="17"/>
  <c r="D19" i="17"/>
  <c r="K19" i="17" s="1"/>
  <c r="J18" i="17"/>
  <c r="I18" i="17"/>
  <c r="H18" i="17"/>
  <c r="D18" i="17"/>
  <c r="K18" i="17" s="1"/>
  <c r="J17" i="17"/>
  <c r="I17" i="17"/>
  <c r="H17" i="17"/>
  <c r="D17" i="17"/>
  <c r="K17" i="17" s="1"/>
  <c r="J16" i="17"/>
  <c r="I16" i="17"/>
  <c r="H16" i="17"/>
  <c r="D16" i="17"/>
  <c r="K16" i="17" s="1"/>
  <c r="J15" i="17"/>
  <c r="I15" i="17"/>
  <c r="H15" i="17"/>
  <c r="D15" i="17"/>
  <c r="K15" i="17" s="1"/>
  <c r="J14" i="17"/>
  <c r="I14" i="17"/>
  <c r="H14" i="17"/>
  <c r="D14" i="17"/>
  <c r="K14" i="17" s="1"/>
  <c r="J13" i="17"/>
  <c r="I13" i="17"/>
  <c r="H13" i="17"/>
  <c r="D13" i="17"/>
  <c r="K13" i="17" s="1"/>
  <c r="J12" i="17"/>
  <c r="I12" i="17"/>
  <c r="H12" i="17"/>
  <c r="D12" i="17"/>
  <c r="K12" i="17" s="1"/>
  <c r="J11" i="17"/>
  <c r="I11" i="17"/>
  <c r="H11" i="17"/>
  <c r="D11" i="17"/>
  <c r="K11" i="17" s="1"/>
  <c r="J10" i="17"/>
  <c r="I10" i="17"/>
  <c r="H10" i="17"/>
  <c r="D10" i="17"/>
  <c r="K10" i="17" s="1"/>
  <c r="J9" i="17"/>
  <c r="I9" i="17"/>
  <c r="H9" i="17"/>
  <c r="D9" i="17"/>
  <c r="K9" i="17" s="1"/>
  <c r="J8" i="17"/>
  <c r="I8" i="17"/>
  <c r="H8" i="17"/>
  <c r="D8" i="17"/>
  <c r="K8" i="17" s="1"/>
  <c r="J7" i="17"/>
  <c r="I7" i="17"/>
  <c r="D7" i="17"/>
  <c r="K7" i="17" s="1"/>
  <c r="J6" i="17"/>
  <c r="I6" i="17"/>
  <c r="H6" i="17"/>
  <c r="D6" i="17"/>
  <c r="K6" i="17" s="1"/>
  <c r="J5" i="17"/>
  <c r="I5" i="17"/>
  <c r="H5" i="17"/>
  <c r="D5" i="17"/>
  <c r="K5" i="17" s="1"/>
  <c r="J4" i="17"/>
  <c r="I4" i="17"/>
  <c r="H4" i="17"/>
  <c r="D4" i="17"/>
  <c r="J3" i="17"/>
  <c r="I3" i="17"/>
  <c r="H3" i="17"/>
  <c r="D3" i="17"/>
  <c r="F76" i="16"/>
  <c r="F74" i="16"/>
  <c r="F73" i="16"/>
  <c r="F72" i="16"/>
  <c r="F71" i="16"/>
  <c r="F68" i="16"/>
  <c r="J62" i="16"/>
  <c r="I62" i="16"/>
  <c r="H62" i="16"/>
  <c r="D62" i="16"/>
  <c r="K62" i="16" s="1"/>
  <c r="J61" i="16"/>
  <c r="I61" i="16"/>
  <c r="H61" i="16"/>
  <c r="D61" i="16"/>
  <c r="K61" i="16" s="1"/>
  <c r="J60" i="16"/>
  <c r="I60" i="16"/>
  <c r="H60" i="16"/>
  <c r="D60" i="16"/>
  <c r="K60" i="16" s="1"/>
  <c r="J59" i="16"/>
  <c r="I59" i="16"/>
  <c r="H59" i="16"/>
  <c r="D59" i="16"/>
  <c r="K59" i="16" s="1"/>
  <c r="J58" i="16"/>
  <c r="I58" i="16"/>
  <c r="H58" i="16"/>
  <c r="D58" i="16"/>
  <c r="K58" i="16" s="1"/>
  <c r="J57" i="16"/>
  <c r="I57" i="16"/>
  <c r="H57" i="16"/>
  <c r="D57" i="16"/>
  <c r="K57" i="16" s="1"/>
  <c r="J56" i="16"/>
  <c r="I56" i="16"/>
  <c r="H56" i="16"/>
  <c r="D56" i="16"/>
  <c r="K56" i="16" s="1"/>
  <c r="J55" i="16"/>
  <c r="I55" i="16"/>
  <c r="H55" i="16"/>
  <c r="D55" i="16"/>
  <c r="K55" i="16" s="1"/>
  <c r="J54" i="16"/>
  <c r="I54" i="16"/>
  <c r="H54" i="16"/>
  <c r="D54" i="16"/>
  <c r="K54" i="16" s="1"/>
  <c r="J53" i="16"/>
  <c r="I53" i="16"/>
  <c r="H53" i="16"/>
  <c r="D53" i="16"/>
  <c r="K53" i="16" s="1"/>
  <c r="J52" i="16"/>
  <c r="I52" i="16"/>
  <c r="H52" i="16"/>
  <c r="D52" i="16"/>
  <c r="K52" i="16" s="1"/>
  <c r="J51" i="16"/>
  <c r="I51" i="16"/>
  <c r="H51" i="16"/>
  <c r="D51" i="16"/>
  <c r="K51" i="16" s="1"/>
  <c r="J50" i="16"/>
  <c r="I50" i="16"/>
  <c r="H50" i="16"/>
  <c r="D50" i="16"/>
  <c r="K50" i="16" s="1"/>
  <c r="J49" i="16"/>
  <c r="I49" i="16"/>
  <c r="H49" i="16"/>
  <c r="D49" i="16"/>
  <c r="K49" i="16" s="1"/>
  <c r="J48" i="16"/>
  <c r="I48" i="16"/>
  <c r="H48" i="16"/>
  <c r="D48" i="16"/>
  <c r="K48" i="16" s="1"/>
  <c r="J47" i="16"/>
  <c r="I47" i="16"/>
  <c r="H47" i="16"/>
  <c r="D47" i="16"/>
  <c r="K47" i="16" s="1"/>
  <c r="J46" i="16"/>
  <c r="I46" i="16"/>
  <c r="H46" i="16"/>
  <c r="D46" i="16"/>
  <c r="K46" i="16" s="1"/>
  <c r="J45" i="16"/>
  <c r="I45" i="16"/>
  <c r="H45" i="16"/>
  <c r="D45" i="16"/>
  <c r="K45" i="16" s="1"/>
  <c r="J44" i="16"/>
  <c r="I44" i="16"/>
  <c r="H44" i="16"/>
  <c r="D44" i="16"/>
  <c r="K44" i="16" s="1"/>
  <c r="J43" i="16"/>
  <c r="I43" i="16"/>
  <c r="H43" i="16"/>
  <c r="D43" i="16"/>
  <c r="K43" i="16" s="1"/>
  <c r="J42" i="16"/>
  <c r="I42" i="16"/>
  <c r="H42" i="16"/>
  <c r="D42" i="16"/>
  <c r="K42" i="16" s="1"/>
  <c r="J41" i="16"/>
  <c r="I41" i="16"/>
  <c r="H41" i="16"/>
  <c r="D41" i="16"/>
  <c r="K41" i="16" s="1"/>
  <c r="J40" i="16"/>
  <c r="I40" i="16"/>
  <c r="H40" i="16"/>
  <c r="D40" i="16"/>
  <c r="K40" i="16" s="1"/>
  <c r="J39" i="16"/>
  <c r="I39" i="16"/>
  <c r="H39" i="16"/>
  <c r="D39" i="16"/>
  <c r="K39" i="16" s="1"/>
  <c r="J38" i="16"/>
  <c r="I38" i="16"/>
  <c r="H38" i="16"/>
  <c r="D38" i="16"/>
  <c r="K38" i="16" s="1"/>
  <c r="J37" i="16"/>
  <c r="I37" i="16"/>
  <c r="H37" i="16"/>
  <c r="D37" i="16"/>
  <c r="K37" i="16" s="1"/>
  <c r="J36" i="16"/>
  <c r="I36" i="16"/>
  <c r="H36" i="16"/>
  <c r="D36" i="16"/>
  <c r="K36" i="16" s="1"/>
  <c r="J35" i="16"/>
  <c r="I35" i="16"/>
  <c r="H35" i="16"/>
  <c r="D35" i="16"/>
  <c r="K35" i="16" s="1"/>
  <c r="J34" i="16"/>
  <c r="I34" i="16"/>
  <c r="H34" i="16"/>
  <c r="D34" i="16"/>
  <c r="K34" i="16" s="1"/>
  <c r="J33" i="16"/>
  <c r="I33" i="16"/>
  <c r="H33" i="16"/>
  <c r="D33" i="16"/>
  <c r="K33" i="16" s="1"/>
  <c r="J32" i="16"/>
  <c r="I32" i="16"/>
  <c r="H32" i="16"/>
  <c r="D32" i="16"/>
  <c r="K32" i="16" s="1"/>
  <c r="J31" i="16"/>
  <c r="I31" i="16"/>
  <c r="H31" i="16"/>
  <c r="D31" i="16"/>
  <c r="K31" i="16" s="1"/>
  <c r="J30" i="16"/>
  <c r="I30" i="16"/>
  <c r="H30" i="16"/>
  <c r="D30" i="16"/>
  <c r="K30" i="16" s="1"/>
  <c r="J29" i="16"/>
  <c r="I29" i="16"/>
  <c r="H29" i="16"/>
  <c r="D29" i="16"/>
  <c r="K29" i="16" s="1"/>
  <c r="J28" i="16"/>
  <c r="I28" i="16"/>
  <c r="H28" i="16"/>
  <c r="D28" i="16"/>
  <c r="K28" i="16" s="1"/>
  <c r="J27" i="16"/>
  <c r="I27" i="16"/>
  <c r="H27" i="16"/>
  <c r="D27" i="16"/>
  <c r="K27" i="16" s="1"/>
  <c r="J26" i="16"/>
  <c r="I26" i="16"/>
  <c r="H26" i="16"/>
  <c r="D26" i="16"/>
  <c r="K26" i="16" s="1"/>
  <c r="J25" i="16"/>
  <c r="I25" i="16"/>
  <c r="H25" i="16"/>
  <c r="D25" i="16"/>
  <c r="K25" i="16" s="1"/>
  <c r="J24" i="16"/>
  <c r="I24" i="16"/>
  <c r="H24" i="16"/>
  <c r="D24" i="16"/>
  <c r="K24" i="16" s="1"/>
  <c r="J23" i="16"/>
  <c r="I23" i="16"/>
  <c r="H23" i="16"/>
  <c r="D23" i="16"/>
  <c r="K23" i="16" s="1"/>
  <c r="J22" i="16"/>
  <c r="I22" i="16"/>
  <c r="H22" i="16"/>
  <c r="D22" i="16"/>
  <c r="K22" i="16" s="1"/>
  <c r="J21" i="16"/>
  <c r="I21" i="16"/>
  <c r="H21" i="16"/>
  <c r="D21" i="16"/>
  <c r="K21" i="16" s="1"/>
  <c r="J20" i="16"/>
  <c r="I20" i="16"/>
  <c r="H20" i="16"/>
  <c r="D20" i="16"/>
  <c r="K20" i="16" s="1"/>
  <c r="J19" i="16"/>
  <c r="I19" i="16"/>
  <c r="H19" i="16"/>
  <c r="D19" i="16"/>
  <c r="K19" i="16" s="1"/>
  <c r="J18" i="16"/>
  <c r="I18" i="16"/>
  <c r="H18" i="16"/>
  <c r="D18" i="16"/>
  <c r="K18" i="16" s="1"/>
  <c r="J17" i="16"/>
  <c r="I17" i="16"/>
  <c r="H17" i="16"/>
  <c r="D17" i="16"/>
  <c r="K17" i="16" s="1"/>
  <c r="J16" i="16"/>
  <c r="I16" i="16"/>
  <c r="H16" i="16"/>
  <c r="D16" i="16"/>
  <c r="K16" i="16" s="1"/>
  <c r="J15" i="16"/>
  <c r="I15" i="16"/>
  <c r="H15" i="16"/>
  <c r="D15" i="16"/>
  <c r="K15" i="16" s="1"/>
  <c r="J14" i="16"/>
  <c r="I14" i="16"/>
  <c r="H14" i="16"/>
  <c r="D14" i="16"/>
  <c r="K14" i="16" s="1"/>
  <c r="J13" i="16"/>
  <c r="I13" i="16"/>
  <c r="H13" i="16"/>
  <c r="D13" i="16"/>
  <c r="K13" i="16" s="1"/>
  <c r="J12" i="16"/>
  <c r="I12" i="16"/>
  <c r="H12" i="16"/>
  <c r="D12" i="16"/>
  <c r="K12" i="16" s="1"/>
  <c r="J11" i="16"/>
  <c r="I11" i="16"/>
  <c r="H11" i="16"/>
  <c r="D11" i="16"/>
  <c r="K11" i="16" s="1"/>
  <c r="J10" i="16"/>
  <c r="I10" i="16"/>
  <c r="H10" i="16"/>
  <c r="D10" i="16"/>
  <c r="K10" i="16" s="1"/>
  <c r="J9" i="16"/>
  <c r="I9" i="16"/>
  <c r="H9" i="16"/>
  <c r="D9" i="16"/>
  <c r="K9" i="16" s="1"/>
  <c r="J8" i="16"/>
  <c r="I8" i="16"/>
  <c r="H8" i="16"/>
  <c r="D8" i="16"/>
  <c r="K8" i="16" s="1"/>
  <c r="J7" i="16"/>
  <c r="I7" i="16"/>
  <c r="H7" i="16"/>
  <c r="D7" i="16"/>
  <c r="K7" i="16" s="1"/>
  <c r="J6" i="16"/>
  <c r="I6" i="16"/>
  <c r="H6" i="16"/>
  <c r="D6" i="16"/>
  <c r="K6" i="16" s="1"/>
  <c r="J5" i="16"/>
  <c r="I5" i="16"/>
  <c r="H5" i="16"/>
  <c r="D5" i="16"/>
  <c r="K5" i="16" s="1"/>
  <c r="J4" i="16"/>
  <c r="I4" i="16"/>
  <c r="H4" i="16"/>
  <c r="D4" i="16"/>
  <c r="J3" i="16"/>
  <c r="I3" i="16"/>
  <c r="H3" i="16"/>
  <c r="D3" i="16"/>
  <c r="F66" i="16" s="1"/>
  <c r="F75" i="15"/>
  <c r="F74" i="15"/>
  <c r="F7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J3" i="15"/>
  <c r="I3" i="15"/>
  <c r="H3" i="15"/>
  <c r="K33" i="15"/>
  <c r="D4" i="15"/>
  <c r="K4" i="15" s="1"/>
  <c r="D5" i="15"/>
  <c r="K5" i="15" s="1"/>
  <c r="D6" i="15"/>
  <c r="K6" i="15" s="1"/>
  <c r="D7" i="15"/>
  <c r="K7" i="15" s="1"/>
  <c r="D8" i="15"/>
  <c r="K8" i="15" s="1"/>
  <c r="D9" i="15"/>
  <c r="K9" i="15" s="1"/>
  <c r="D10" i="15"/>
  <c r="K10" i="15" s="1"/>
  <c r="D11" i="15"/>
  <c r="K11" i="15" s="1"/>
  <c r="D12" i="15"/>
  <c r="K12" i="15" s="1"/>
  <c r="D13" i="15"/>
  <c r="K13" i="15" s="1"/>
  <c r="D14" i="15"/>
  <c r="K14" i="15" s="1"/>
  <c r="D15" i="15"/>
  <c r="K15" i="15" s="1"/>
  <c r="D16" i="15"/>
  <c r="K16" i="15" s="1"/>
  <c r="D17" i="15"/>
  <c r="K17" i="15" s="1"/>
  <c r="D18" i="15"/>
  <c r="K18" i="15" s="1"/>
  <c r="D19" i="15"/>
  <c r="K19" i="15" s="1"/>
  <c r="D20" i="15"/>
  <c r="K20" i="15" s="1"/>
  <c r="D21" i="15"/>
  <c r="K21" i="15" s="1"/>
  <c r="D22" i="15"/>
  <c r="K22" i="15" s="1"/>
  <c r="D23" i="15"/>
  <c r="K23" i="15" s="1"/>
  <c r="D24" i="15"/>
  <c r="K24" i="15" s="1"/>
  <c r="D25" i="15"/>
  <c r="K25" i="15" s="1"/>
  <c r="D26" i="15"/>
  <c r="K26" i="15" s="1"/>
  <c r="D27" i="15"/>
  <c r="K27" i="15" s="1"/>
  <c r="D28" i="15"/>
  <c r="K28" i="15" s="1"/>
  <c r="D29" i="15"/>
  <c r="K29" i="15" s="1"/>
  <c r="D30" i="15"/>
  <c r="K30" i="15" s="1"/>
  <c r="D31" i="15"/>
  <c r="K31" i="15" s="1"/>
  <c r="D32" i="15"/>
  <c r="K32" i="15" s="1"/>
  <c r="D33" i="15"/>
  <c r="D34" i="15"/>
  <c r="K34" i="15" s="1"/>
  <c r="D35" i="15"/>
  <c r="K35" i="15" s="1"/>
  <c r="D36" i="15"/>
  <c r="K36" i="15" s="1"/>
  <c r="D37" i="15"/>
  <c r="K37" i="15" s="1"/>
  <c r="D38" i="15"/>
  <c r="K38" i="15" s="1"/>
  <c r="D39" i="15"/>
  <c r="K39" i="15" s="1"/>
  <c r="D40" i="15"/>
  <c r="K40" i="15" s="1"/>
  <c r="D41" i="15"/>
  <c r="K41" i="15" s="1"/>
  <c r="D42" i="15"/>
  <c r="K42" i="15" s="1"/>
  <c r="D43" i="15"/>
  <c r="K43" i="15" s="1"/>
  <c r="D44" i="15"/>
  <c r="K44" i="15" s="1"/>
  <c r="D45" i="15"/>
  <c r="K45" i="15" s="1"/>
  <c r="D46" i="15"/>
  <c r="K46" i="15" s="1"/>
  <c r="D47" i="15"/>
  <c r="K47" i="15" s="1"/>
  <c r="D48" i="15"/>
  <c r="K48" i="15" s="1"/>
  <c r="D49" i="15"/>
  <c r="K49" i="15" s="1"/>
  <c r="D50" i="15"/>
  <c r="K50" i="15" s="1"/>
  <c r="D51" i="15"/>
  <c r="K51" i="15" s="1"/>
  <c r="D52" i="15"/>
  <c r="K52" i="15" s="1"/>
  <c r="D53" i="15"/>
  <c r="K53" i="15" s="1"/>
  <c r="D54" i="15"/>
  <c r="K54" i="15" s="1"/>
  <c r="D55" i="15"/>
  <c r="K55" i="15" s="1"/>
  <c r="D56" i="15"/>
  <c r="K56" i="15" s="1"/>
  <c r="D57" i="15"/>
  <c r="K57" i="15" s="1"/>
  <c r="D58" i="15"/>
  <c r="K58" i="15" s="1"/>
  <c r="D59" i="15"/>
  <c r="K59" i="15" s="1"/>
  <c r="D60" i="15"/>
  <c r="K60" i="15" s="1"/>
  <c r="D61" i="15"/>
  <c r="K61" i="15" s="1"/>
  <c r="D62" i="15"/>
  <c r="K62" i="15" s="1"/>
  <c r="D63" i="15"/>
  <c r="K63" i="15" s="1"/>
  <c r="D64" i="15"/>
  <c r="K64" i="15" s="1"/>
  <c r="F78" i="15"/>
  <c r="F76" i="15"/>
  <c r="F70" i="15"/>
  <c r="D3" i="15"/>
  <c r="K3" i="15" s="1"/>
  <c r="F77" i="17" l="1"/>
  <c r="F66" i="17"/>
  <c r="F67" i="17"/>
  <c r="F77" i="16"/>
  <c r="F67" i="16"/>
  <c r="K4" i="17"/>
  <c r="F65" i="17"/>
  <c r="F69" i="17"/>
  <c r="F78" i="17" s="1"/>
  <c r="K3" i="17"/>
  <c r="K4" i="16"/>
  <c r="F65" i="16"/>
  <c r="F69" i="16"/>
  <c r="F78" i="16" s="1"/>
  <c r="K3" i="16"/>
  <c r="F79" i="15"/>
  <c r="F67" i="15"/>
  <c r="F82" i="15"/>
  <c r="F68" i="15"/>
  <c r="F71" i="15"/>
  <c r="F80" i="15" s="1"/>
  <c r="F69" i="15"/>
  <c r="G50" i="14"/>
  <c r="G48" i="14"/>
  <c r="G47" i="14"/>
  <c r="G46" i="14"/>
  <c r="G45" i="14"/>
  <c r="G41" i="14"/>
  <c r="K33" i="14"/>
  <c r="J33" i="14"/>
  <c r="I33" i="14"/>
  <c r="E33" i="14"/>
  <c r="D33" i="14"/>
  <c r="L33" i="14" s="1"/>
  <c r="K32" i="14"/>
  <c r="J32" i="14"/>
  <c r="I32" i="14"/>
  <c r="E32" i="14"/>
  <c r="D32" i="14"/>
  <c r="L32" i="14" s="1"/>
  <c r="K31" i="14"/>
  <c r="J31" i="14"/>
  <c r="I31" i="14"/>
  <c r="E31" i="14"/>
  <c r="D31" i="14"/>
  <c r="L31" i="14" s="1"/>
  <c r="K30" i="14"/>
  <c r="J30" i="14"/>
  <c r="I30" i="14"/>
  <c r="E30" i="14"/>
  <c r="D30" i="14"/>
  <c r="L30" i="14" s="1"/>
  <c r="K29" i="14"/>
  <c r="J29" i="14"/>
  <c r="I29" i="14"/>
  <c r="E29" i="14"/>
  <c r="D29" i="14"/>
  <c r="L29" i="14" s="1"/>
  <c r="K28" i="14"/>
  <c r="J28" i="14"/>
  <c r="I28" i="14"/>
  <c r="E28" i="14"/>
  <c r="D28" i="14"/>
  <c r="L28" i="14" s="1"/>
  <c r="K27" i="14"/>
  <c r="J27" i="14"/>
  <c r="I27" i="14"/>
  <c r="E27" i="14"/>
  <c r="D27" i="14"/>
  <c r="L27" i="14" s="1"/>
  <c r="K26" i="14"/>
  <c r="J26" i="14"/>
  <c r="I26" i="14"/>
  <c r="E26" i="14"/>
  <c r="D26" i="14"/>
  <c r="L26" i="14" s="1"/>
  <c r="K25" i="14"/>
  <c r="J25" i="14"/>
  <c r="I25" i="14"/>
  <c r="E25" i="14"/>
  <c r="D25" i="14"/>
  <c r="L25" i="14" s="1"/>
  <c r="K24" i="14"/>
  <c r="J24" i="14"/>
  <c r="I24" i="14"/>
  <c r="E24" i="14"/>
  <c r="D24" i="14"/>
  <c r="L24" i="14" s="1"/>
  <c r="K23" i="14"/>
  <c r="J23" i="14"/>
  <c r="I23" i="14"/>
  <c r="E23" i="14"/>
  <c r="D23" i="14"/>
  <c r="L23" i="14" s="1"/>
  <c r="K22" i="14"/>
  <c r="J22" i="14"/>
  <c r="I22" i="14"/>
  <c r="E22" i="14"/>
  <c r="D22" i="14"/>
  <c r="L22" i="14" s="1"/>
  <c r="K21" i="14"/>
  <c r="J21" i="14"/>
  <c r="I21" i="14"/>
  <c r="E21" i="14"/>
  <c r="D21" i="14"/>
  <c r="L21" i="14" s="1"/>
  <c r="K20" i="14"/>
  <c r="J20" i="14"/>
  <c r="I20" i="14"/>
  <c r="E20" i="14"/>
  <c r="D20" i="14"/>
  <c r="L20" i="14" s="1"/>
  <c r="K19" i="14"/>
  <c r="J19" i="14"/>
  <c r="I19" i="14"/>
  <c r="E19" i="14"/>
  <c r="D19" i="14"/>
  <c r="L19" i="14" s="1"/>
  <c r="K18" i="14"/>
  <c r="J18" i="14"/>
  <c r="I18" i="14"/>
  <c r="E18" i="14"/>
  <c r="D18" i="14"/>
  <c r="L18" i="14" s="1"/>
  <c r="K17" i="14"/>
  <c r="J17" i="14"/>
  <c r="I17" i="14"/>
  <c r="E17" i="14"/>
  <c r="D17" i="14"/>
  <c r="L17" i="14" s="1"/>
  <c r="L16" i="14"/>
  <c r="K16" i="14"/>
  <c r="J16" i="14"/>
  <c r="I16" i="14"/>
  <c r="E16" i="14"/>
  <c r="D16" i="14"/>
  <c r="K15" i="14"/>
  <c r="J15" i="14"/>
  <c r="I15" i="14"/>
  <c r="E15" i="14"/>
  <c r="D15" i="14"/>
  <c r="L15" i="14" s="1"/>
  <c r="K14" i="14"/>
  <c r="J14" i="14"/>
  <c r="I14" i="14"/>
  <c r="E14" i="14"/>
  <c r="D14" i="14"/>
  <c r="L14" i="14" s="1"/>
  <c r="K13" i="14"/>
  <c r="J13" i="14"/>
  <c r="I13" i="14"/>
  <c r="E13" i="14"/>
  <c r="D13" i="14"/>
  <c r="L13" i="14" s="1"/>
  <c r="K12" i="14"/>
  <c r="J12" i="14"/>
  <c r="I12" i="14"/>
  <c r="E12" i="14"/>
  <c r="D12" i="14"/>
  <c r="L12" i="14" s="1"/>
  <c r="K11" i="14"/>
  <c r="J11" i="14"/>
  <c r="I11" i="14"/>
  <c r="E11" i="14"/>
  <c r="D11" i="14"/>
  <c r="L11" i="14" s="1"/>
  <c r="K10" i="14"/>
  <c r="J10" i="14"/>
  <c r="I10" i="14"/>
  <c r="E10" i="14"/>
  <c r="D10" i="14"/>
  <c r="L10" i="14" s="1"/>
  <c r="K9" i="14"/>
  <c r="J9" i="14"/>
  <c r="I9" i="14"/>
  <c r="E9" i="14"/>
  <c r="D9" i="14"/>
  <c r="L9" i="14" s="1"/>
  <c r="K8" i="14"/>
  <c r="J8" i="14"/>
  <c r="I8" i="14"/>
  <c r="E8" i="14"/>
  <c r="D8" i="14"/>
  <c r="L8" i="14" s="1"/>
  <c r="K7" i="14"/>
  <c r="J7" i="14"/>
  <c r="I7" i="14"/>
  <c r="E7" i="14"/>
  <c r="D7" i="14"/>
  <c r="L7" i="14" s="1"/>
  <c r="K6" i="14"/>
  <c r="J6" i="14"/>
  <c r="I6" i="14"/>
  <c r="E6" i="14"/>
  <c r="D6" i="14"/>
  <c r="L6" i="14" s="1"/>
  <c r="K5" i="14"/>
  <c r="J5" i="14"/>
  <c r="I5" i="14"/>
  <c r="E5" i="14"/>
  <c r="D5" i="14"/>
  <c r="L5" i="14" s="1"/>
  <c r="K4" i="14"/>
  <c r="J4" i="14"/>
  <c r="I4" i="14"/>
  <c r="E4" i="14"/>
  <c r="D4" i="14"/>
  <c r="L4" i="14" s="1"/>
  <c r="K3" i="14"/>
  <c r="J3" i="14"/>
  <c r="I3" i="14"/>
  <c r="E3" i="14"/>
  <c r="D3" i="14"/>
  <c r="G48" i="13"/>
  <c r="G46" i="13"/>
  <c r="G45" i="13"/>
  <c r="G44" i="13"/>
  <c r="G43" i="13"/>
  <c r="G39" i="13"/>
  <c r="K31" i="13"/>
  <c r="J31" i="13"/>
  <c r="I31" i="13"/>
  <c r="E31" i="13"/>
  <c r="D31" i="13"/>
  <c r="L31" i="13" s="1"/>
  <c r="K30" i="13"/>
  <c r="J30" i="13"/>
  <c r="I30" i="13"/>
  <c r="E30" i="13"/>
  <c r="D30" i="13"/>
  <c r="L30" i="13" s="1"/>
  <c r="K29" i="13"/>
  <c r="J29" i="13"/>
  <c r="I29" i="13"/>
  <c r="E29" i="13"/>
  <c r="D29" i="13"/>
  <c r="L29" i="13" s="1"/>
  <c r="K28" i="13"/>
  <c r="J28" i="13"/>
  <c r="I28" i="13"/>
  <c r="E28" i="13"/>
  <c r="D28" i="13"/>
  <c r="L28" i="13" s="1"/>
  <c r="K27" i="13"/>
  <c r="J27" i="13"/>
  <c r="I27" i="13"/>
  <c r="E27" i="13"/>
  <c r="D27" i="13"/>
  <c r="L27" i="13" s="1"/>
  <c r="K26" i="13"/>
  <c r="J26" i="13"/>
  <c r="I26" i="13"/>
  <c r="E26" i="13"/>
  <c r="D26" i="13"/>
  <c r="L26" i="13" s="1"/>
  <c r="K25" i="13"/>
  <c r="J25" i="13"/>
  <c r="I25" i="13"/>
  <c r="E25" i="13"/>
  <c r="D25" i="13"/>
  <c r="L25" i="13" s="1"/>
  <c r="K24" i="13"/>
  <c r="J24" i="13"/>
  <c r="I24" i="13"/>
  <c r="E24" i="13"/>
  <c r="D24" i="13"/>
  <c r="L24" i="13" s="1"/>
  <c r="K23" i="13"/>
  <c r="J23" i="13"/>
  <c r="I23" i="13"/>
  <c r="E23" i="13"/>
  <c r="D23" i="13"/>
  <c r="L23" i="13" s="1"/>
  <c r="K22" i="13"/>
  <c r="J22" i="13"/>
  <c r="I22" i="13"/>
  <c r="E22" i="13"/>
  <c r="D22" i="13"/>
  <c r="L22" i="13" s="1"/>
  <c r="K21" i="13"/>
  <c r="J21" i="13"/>
  <c r="I21" i="13"/>
  <c r="E21" i="13"/>
  <c r="D21" i="13"/>
  <c r="L21" i="13" s="1"/>
  <c r="K20" i="13"/>
  <c r="J20" i="13"/>
  <c r="I20" i="13"/>
  <c r="E20" i="13"/>
  <c r="D20" i="13"/>
  <c r="L20" i="13" s="1"/>
  <c r="K19" i="13"/>
  <c r="J19" i="13"/>
  <c r="I19" i="13"/>
  <c r="E19" i="13"/>
  <c r="D19" i="13"/>
  <c r="L19" i="13" s="1"/>
  <c r="K18" i="13"/>
  <c r="J18" i="13"/>
  <c r="I18" i="13"/>
  <c r="E18" i="13"/>
  <c r="D18" i="13"/>
  <c r="L18" i="13" s="1"/>
  <c r="K17" i="13"/>
  <c r="J17" i="13"/>
  <c r="I17" i="13"/>
  <c r="E17" i="13"/>
  <c r="D17" i="13"/>
  <c r="L17" i="13" s="1"/>
  <c r="K16" i="13"/>
  <c r="J16" i="13"/>
  <c r="I16" i="13"/>
  <c r="E16" i="13"/>
  <c r="D16" i="13"/>
  <c r="L16" i="13" s="1"/>
  <c r="K15" i="13"/>
  <c r="J15" i="13"/>
  <c r="I15" i="13"/>
  <c r="E15" i="13"/>
  <c r="D15" i="13"/>
  <c r="L15" i="13" s="1"/>
  <c r="K14" i="13"/>
  <c r="J14" i="13"/>
  <c r="I14" i="13"/>
  <c r="E14" i="13"/>
  <c r="D14" i="13"/>
  <c r="L14" i="13" s="1"/>
  <c r="K13" i="13"/>
  <c r="J13" i="13"/>
  <c r="I13" i="13"/>
  <c r="E13" i="13"/>
  <c r="D13" i="13"/>
  <c r="L13" i="13" s="1"/>
  <c r="K12" i="13"/>
  <c r="J12" i="13"/>
  <c r="I12" i="13"/>
  <c r="E12" i="13"/>
  <c r="D12" i="13"/>
  <c r="L12" i="13" s="1"/>
  <c r="K11" i="13"/>
  <c r="J11" i="13"/>
  <c r="I11" i="13"/>
  <c r="E11" i="13"/>
  <c r="D11" i="13"/>
  <c r="L11" i="13" s="1"/>
  <c r="K10" i="13"/>
  <c r="J10" i="13"/>
  <c r="I10" i="13"/>
  <c r="E10" i="13"/>
  <c r="D10" i="13"/>
  <c r="L10" i="13" s="1"/>
  <c r="K9" i="13"/>
  <c r="J9" i="13"/>
  <c r="I9" i="13"/>
  <c r="E9" i="13"/>
  <c r="D9" i="13"/>
  <c r="L9" i="13" s="1"/>
  <c r="K8" i="13"/>
  <c r="J8" i="13"/>
  <c r="I8" i="13"/>
  <c r="E8" i="13"/>
  <c r="D8" i="13"/>
  <c r="L8" i="13" s="1"/>
  <c r="K7" i="13"/>
  <c r="J7" i="13"/>
  <c r="I7" i="13"/>
  <c r="E7" i="13"/>
  <c r="D7" i="13"/>
  <c r="L7" i="13" s="1"/>
  <c r="K6" i="13"/>
  <c r="J6" i="13"/>
  <c r="I6" i="13"/>
  <c r="E6" i="13"/>
  <c r="D6" i="13"/>
  <c r="L6" i="13" s="1"/>
  <c r="K5" i="13"/>
  <c r="J5" i="13"/>
  <c r="I5" i="13"/>
  <c r="E5" i="13"/>
  <c r="D5" i="13"/>
  <c r="L5" i="13" s="1"/>
  <c r="K4" i="13"/>
  <c r="J4" i="13"/>
  <c r="I4" i="13"/>
  <c r="E4" i="13"/>
  <c r="D4" i="13"/>
  <c r="L4" i="13" s="1"/>
  <c r="K3" i="13"/>
  <c r="J3" i="13"/>
  <c r="I3" i="13"/>
  <c r="E3" i="13"/>
  <c r="D3" i="13"/>
  <c r="G54" i="12"/>
  <c r="G53" i="12"/>
  <c r="G52" i="12"/>
  <c r="G48" i="12"/>
  <c r="G47" i="12"/>
  <c r="G46" i="12"/>
  <c r="G45" i="12"/>
  <c r="G43" i="12"/>
  <c r="Q5" i="19" l="1"/>
  <c r="Q6" i="19"/>
  <c r="P7" i="19"/>
  <c r="O7" i="19"/>
  <c r="N7" i="19"/>
  <c r="F80" i="17"/>
  <c r="F79" i="17"/>
  <c r="F80" i="16"/>
  <c r="F79" i="16"/>
  <c r="F81" i="15"/>
  <c r="G37" i="14"/>
  <c r="G36" i="14"/>
  <c r="G40" i="14"/>
  <c r="G51" i="14"/>
  <c r="G38" i="14"/>
  <c r="G42" i="14"/>
  <c r="L3" i="14"/>
  <c r="G39" i="14"/>
  <c r="G43" i="14"/>
  <c r="G52" i="14" s="1"/>
  <c r="G34" i="13"/>
  <c r="G35" i="13"/>
  <c r="G40" i="13"/>
  <c r="G38" i="13"/>
  <c r="G49" i="13"/>
  <c r="L3" i="13"/>
  <c r="G37" i="13"/>
  <c r="G41" i="13"/>
  <c r="G50" i="13" s="1"/>
  <c r="G36" i="13"/>
  <c r="D4" i="12"/>
  <c r="D5" i="12"/>
  <c r="D6" i="12"/>
  <c r="L6" i="12" s="1"/>
  <c r="D7" i="12"/>
  <c r="L7" i="12" s="1"/>
  <c r="D8" i="12"/>
  <c r="D9" i="12"/>
  <c r="D10" i="12"/>
  <c r="D11" i="12"/>
  <c r="L11" i="12" s="1"/>
  <c r="D12" i="12"/>
  <c r="D13" i="12"/>
  <c r="D14" i="12"/>
  <c r="L14" i="12" s="1"/>
  <c r="D15" i="12"/>
  <c r="L15" i="12" s="1"/>
  <c r="D16" i="12"/>
  <c r="D17" i="12"/>
  <c r="D18" i="12"/>
  <c r="L18" i="12" s="1"/>
  <c r="D19" i="12"/>
  <c r="L19" i="12" s="1"/>
  <c r="D20" i="12"/>
  <c r="D21" i="12"/>
  <c r="D22" i="12"/>
  <c r="L22" i="12" s="1"/>
  <c r="D23" i="12"/>
  <c r="L23" i="12" s="1"/>
  <c r="D24" i="12"/>
  <c r="D25" i="12"/>
  <c r="D26" i="12"/>
  <c r="L26" i="12" s="1"/>
  <c r="D27" i="12"/>
  <c r="L27" i="12" s="1"/>
  <c r="D28" i="12"/>
  <c r="D29" i="12"/>
  <c r="L29" i="12" s="1"/>
  <c r="D30" i="12"/>
  <c r="L30" i="12" s="1"/>
  <c r="D31" i="12"/>
  <c r="L31" i="12" s="1"/>
  <c r="D32" i="12"/>
  <c r="D33" i="12"/>
  <c r="L4" i="12"/>
  <c r="L5" i="12"/>
  <c r="L8" i="12"/>
  <c r="L9" i="12"/>
  <c r="L10" i="12"/>
  <c r="L12" i="12"/>
  <c r="L13" i="12"/>
  <c r="L16" i="12"/>
  <c r="L17" i="12"/>
  <c r="L20" i="12"/>
  <c r="L21" i="12"/>
  <c r="L24" i="12"/>
  <c r="L25" i="12"/>
  <c r="L28" i="12"/>
  <c r="L32" i="12"/>
  <c r="L3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K3" i="12"/>
  <c r="J3" i="12"/>
  <c r="I3" i="12"/>
  <c r="D3" i="12"/>
  <c r="L3" i="12" s="1"/>
  <c r="G50" i="12"/>
  <c r="G41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G41" i="8"/>
  <c r="G42" i="8" s="1"/>
  <c r="F42" i="8"/>
  <c r="F41" i="8"/>
  <c r="Q7" i="19" l="1"/>
  <c r="G54" i="14"/>
  <c r="G53" i="14"/>
  <c r="G52" i="13"/>
  <c r="G51" i="13"/>
  <c r="G40" i="12"/>
  <c r="G37" i="12"/>
  <c r="G51" i="12"/>
  <c r="G39" i="12"/>
  <c r="G36" i="12"/>
  <c r="G42" i="12"/>
  <c r="G38" i="12"/>
  <c r="Q23" i="8" l="1"/>
  <c r="Q24" i="8" s="1"/>
  <c r="P24" i="8"/>
  <c r="P23" i="8"/>
  <c r="L24" i="8" l="1"/>
  <c r="L23" i="8"/>
  <c r="G24" i="8"/>
  <c r="G23" i="8"/>
  <c r="K24" i="8"/>
  <c r="K23" i="8"/>
  <c r="F24" i="8"/>
  <c r="F23" i="8"/>
  <c r="K9" i="8" l="1"/>
  <c r="F66" i="6"/>
  <c r="F65" i="6"/>
  <c r="F59" i="6"/>
  <c r="F58" i="6"/>
  <c r="F53" i="6"/>
  <c r="F52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3" i="6"/>
  <c r="F62" i="5"/>
  <c r="F61" i="5"/>
  <c r="F55" i="5"/>
  <c r="F54" i="5"/>
  <c r="F49" i="5"/>
  <c r="F48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3" i="5"/>
  <c r="F65" i="4"/>
  <c r="F64" i="4"/>
  <c r="F58" i="4"/>
  <c r="F57" i="4"/>
  <c r="F52" i="4"/>
  <c r="F51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3" i="4"/>
  <c r="F35" i="3"/>
  <c r="F34" i="3"/>
  <c r="F28" i="3"/>
  <c r="F27" i="3"/>
  <c r="F22" i="3"/>
  <c r="F21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3" i="3"/>
  <c r="F36" i="2"/>
  <c r="F35" i="2"/>
  <c r="F29" i="2"/>
  <c r="F28" i="2"/>
  <c r="F23" i="2"/>
  <c r="F22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3" i="2"/>
  <c r="F35" i="1"/>
  <c r="F34" i="1"/>
  <c r="F28" i="1"/>
  <c r="F27" i="1"/>
  <c r="F22" i="1"/>
  <c r="F21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3" i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6" i="7"/>
  <c r="K11" i="8"/>
  <c r="U11" i="8" l="1"/>
  <c r="W11" i="8" s="1"/>
  <c r="U9" i="8"/>
  <c r="W9" i="8" s="1"/>
  <c r="N11" i="8"/>
  <c r="N9" i="8"/>
  <c r="L11" i="8"/>
  <c r="L9" i="8"/>
  <c r="I11" i="8"/>
  <c r="J11" i="8" s="1"/>
  <c r="I9" i="8"/>
  <c r="J9" i="8" s="1"/>
  <c r="D11" i="8"/>
  <c r="D9" i="8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L184" i="7"/>
  <c r="F184" i="7"/>
  <c r="O184" i="7" s="1"/>
  <c r="L183" i="7"/>
  <c r="F183" i="7"/>
  <c r="O183" i="7" s="1"/>
  <c r="L182" i="7"/>
  <c r="F182" i="7"/>
  <c r="O182" i="7" s="1"/>
  <c r="L181" i="7"/>
  <c r="F181" i="7"/>
  <c r="O181" i="7" s="1"/>
  <c r="L180" i="7"/>
  <c r="F180" i="7"/>
  <c r="O180" i="7" s="1"/>
  <c r="L179" i="7"/>
  <c r="F179" i="7"/>
  <c r="O179" i="7" s="1"/>
  <c r="L178" i="7"/>
  <c r="F178" i="7"/>
  <c r="O178" i="7" s="1"/>
  <c r="L177" i="7"/>
  <c r="F177" i="7"/>
  <c r="O177" i="7" s="1"/>
  <c r="L176" i="7"/>
  <c r="F176" i="7"/>
  <c r="O176" i="7" s="1"/>
  <c r="L175" i="7"/>
  <c r="F175" i="7"/>
  <c r="O175" i="7" s="1"/>
  <c r="L174" i="7"/>
  <c r="F174" i="7"/>
  <c r="O174" i="7" s="1"/>
  <c r="L173" i="7"/>
  <c r="F173" i="7"/>
  <c r="O173" i="7" s="1"/>
  <c r="L172" i="7"/>
  <c r="F172" i="7"/>
  <c r="O172" i="7" s="1"/>
  <c r="L171" i="7"/>
  <c r="F171" i="7"/>
  <c r="O171" i="7" s="1"/>
  <c r="L170" i="7"/>
  <c r="F170" i="7"/>
  <c r="O170" i="7" s="1"/>
  <c r="L169" i="7"/>
  <c r="F169" i="7"/>
  <c r="O169" i="7" s="1"/>
  <c r="L168" i="7"/>
  <c r="F168" i="7"/>
  <c r="O168" i="7" s="1"/>
  <c r="L167" i="7"/>
  <c r="F167" i="7"/>
  <c r="O167" i="7" s="1"/>
  <c r="L166" i="7"/>
  <c r="F166" i="7"/>
  <c r="O166" i="7" s="1"/>
  <c r="L165" i="7"/>
  <c r="F165" i="7"/>
  <c r="O165" i="7" s="1"/>
  <c r="L164" i="7"/>
  <c r="F164" i="7"/>
  <c r="O164" i="7" s="1"/>
  <c r="L163" i="7"/>
  <c r="F163" i="7"/>
  <c r="O163" i="7" s="1"/>
  <c r="L162" i="7"/>
  <c r="F162" i="7"/>
  <c r="O162" i="7" s="1"/>
  <c r="L161" i="7"/>
  <c r="F161" i="7"/>
  <c r="O161" i="7" s="1"/>
  <c r="L160" i="7"/>
  <c r="F160" i="7"/>
  <c r="O160" i="7" s="1"/>
  <c r="L159" i="7"/>
  <c r="F159" i="7"/>
  <c r="O159" i="7" s="1"/>
  <c r="L158" i="7"/>
  <c r="F158" i="7"/>
  <c r="O158" i="7" s="1"/>
  <c r="L157" i="7"/>
  <c r="F157" i="7"/>
  <c r="O157" i="7" s="1"/>
  <c r="L156" i="7"/>
  <c r="F156" i="7"/>
  <c r="O156" i="7" s="1"/>
  <c r="L155" i="7"/>
  <c r="F155" i="7"/>
  <c r="O155" i="7" s="1"/>
  <c r="L154" i="7"/>
  <c r="F154" i="7"/>
  <c r="O154" i="7" s="1"/>
  <c r="L153" i="7"/>
  <c r="F153" i="7"/>
  <c r="O153" i="7" s="1"/>
  <c r="L152" i="7"/>
  <c r="F152" i="7"/>
  <c r="O152" i="7" s="1"/>
  <c r="L151" i="7"/>
  <c r="F151" i="7"/>
  <c r="O151" i="7" s="1"/>
  <c r="L150" i="7"/>
  <c r="F150" i="7"/>
  <c r="O150" i="7" s="1"/>
  <c r="L149" i="7"/>
  <c r="F149" i="7"/>
  <c r="O149" i="7" s="1"/>
  <c r="L148" i="7"/>
  <c r="F148" i="7"/>
  <c r="O148" i="7" s="1"/>
  <c r="L147" i="7"/>
  <c r="F147" i="7"/>
  <c r="O147" i="7" s="1"/>
  <c r="L146" i="7"/>
  <c r="F146" i="7"/>
  <c r="O146" i="7" s="1"/>
  <c r="L145" i="7"/>
  <c r="F145" i="7"/>
  <c r="O145" i="7" s="1"/>
  <c r="L144" i="7"/>
  <c r="F144" i="7"/>
  <c r="O144" i="7" s="1"/>
  <c r="L143" i="7"/>
  <c r="F143" i="7"/>
  <c r="O143" i="7" s="1"/>
  <c r="L142" i="7"/>
  <c r="F142" i="7"/>
  <c r="O142" i="7" s="1"/>
  <c r="L141" i="7"/>
  <c r="F141" i="7"/>
  <c r="O141" i="7" s="1"/>
  <c r="L140" i="7"/>
  <c r="F140" i="7"/>
  <c r="O140" i="7" s="1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R98" i="7"/>
  <c r="L139" i="7"/>
  <c r="F139" i="7"/>
  <c r="O139" i="7" s="1"/>
  <c r="L138" i="7"/>
  <c r="F138" i="7"/>
  <c r="O138" i="7" s="1"/>
  <c r="L137" i="7"/>
  <c r="F137" i="7"/>
  <c r="O137" i="7" s="1"/>
  <c r="L136" i="7"/>
  <c r="F136" i="7"/>
  <c r="O136" i="7" s="1"/>
  <c r="L135" i="7"/>
  <c r="F135" i="7"/>
  <c r="O135" i="7" s="1"/>
  <c r="L134" i="7"/>
  <c r="F134" i="7"/>
  <c r="O134" i="7" s="1"/>
  <c r="L133" i="7"/>
  <c r="F133" i="7"/>
  <c r="O133" i="7" s="1"/>
  <c r="L132" i="7"/>
  <c r="F132" i="7"/>
  <c r="O132" i="7" s="1"/>
  <c r="L131" i="7"/>
  <c r="F131" i="7"/>
  <c r="O131" i="7" s="1"/>
  <c r="L130" i="7"/>
  <c r="F130" i="7"/>
  <c r="O130" i="7" s="1"/>
  <c r="L129" i="7"/>
  <c r="F129" i="7"/>
  <c r="O129" i="7" s="1"/>
  <c r="L128" i="7"/>
  <c r="F128" i="7"/>
  <c r="O128" i="7" s="1"/>
  <c r="L127" i="7"/>
  <c r="F127" i="7"/>
  <c r="O127" i="7" s="1"/>
  <c r="L126" i="7"/>
  <c r="F126" i="7"/>
  <c r="O126" i="7" s="1"/>
  <c r="L125" i="7"/>
  <c r="F125" i="7"/>
  <c r="O125" i="7" s="1"/>
  <c r="L124" i="7"/>
  <c r="F124" i="7"/>
  <c r="O124" i="7" s="1"/>
  <c r="L123" i="7"/>
  <c r="F123" i="7"/>
  <c r="O123" i="7" s="1"/>
  <c r="L122" i="7"/>
  <c r="F122" i="7"/>
  <c r="O122" i="7" s="1"/>
  <c r="L121" i="7"/>
  <c r="F121" i="7"/>
  <c r="O121" i="7" s="1"/>
  <c r="L120" i="7"/>
  <c r="F120" i="7"/>
  <c r="O120" i="7" s="1"/>
  <c r="L119" i="7"/>
  <c r="F119" i="7"/>
  <c r="O119" i="7" s="1"/>
  <c r="L118" i="7"/>
  <c r="F118" i="7"/>
  <c r="O118" i="7" s="1"/>
  <c r="L117" i="7"/>
  <c r="F117" i="7"/>
  <c r="O117" i="7" s="1"/>
  <c r="L116" i="7"/>
  <c r="F116" i="7"/>
  <c r="O116" i="7" s="1"/>
  <c r="L115" i="7"/>
  <c r="F115" i="7"/>
  <c r="O115" i="7" s="1"/>
  <c r="L114" i="7"/>
  <c r="F114" i="7"/>
  <c r="O114" i="7" s="1"/>
  <c r="L113" i="7"/>
  <c r="F113" i="7"/>
  <c r="O113" i="7" s="1"/>
  <c r="L112" i="7"/>
  <c r="F112" i="7"/>
  <c r="O112" i="7" s="1"/>
  <c r="L111" i="7"/>
  <c r="F111" i="7"/>
  <c r="O111" i="7" s="1"/>
  <c r="L110" i="7"/>
  <c r="F110" i="7"/>
  <c r="O110" i="7" s="1"/>
  <c r="L109" i="7"/>
  <c r="F109" i="7"/>
  <c r="O109" i="7" s="1"/>
  <c r="L108" i="7"/>
  <c r="F108" i="7"/>
  <c r="O108" i="7" s="1"/>
  <c r="L107" i="7"/>
  <c r="F107" i="7"/>
  <c r="O107" i="7" s="1"/>
  <c r="L106" i="7"/>
  <c r="F106" i="7"/>
  <c r="O106" i="7" s="1"/>
  <c r="L105" i="7"/>
  <c r="F105" i="7"/>
  <c r="O105" i="7" s="1"/>
  <c r="L104" i="7"/>
  <c r="F104" i="7"/>
  <c r="O104" i="7" s="1"/>
  <c r="L103" i="7"/>
  <c r="F103" i="7"/>
  <c r="O103" i="7" s="1"/>
  <c r="L102" i="7"/>
  <c r="F102" i="7"/>
  <c r="O102" i="7" s="1"/>
  <c r="L101" i="7"/>
  <c r="F101" i="7"/>
  <c r="O101" i="7" s="1"/>
  <c r="L100" i="7"/>
  <c r="F100" i="7"/>
  <c r="O100" i="7" s="1"/>
  <c r="L99" i="7"/>
  <c r="F99" i="7"/>
  <c r="O99" i="7" s="1"/>
  <c r="L98" i="7"/>
  <c r="F98" i="7"/>
  <c r="O98" i="7" s="1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L97" i="7"/>
  <c r="F97" i="7"/>
  <c r="O97" i="7" s="1"/>
  <c r="L96" i="7"/>
  <c r="F96" i="7"/>
  <c r="O96" i="7" s="1"/>
  <c r="L95" i="7"/>
  <c r="F95" i="7"/>
  <c r="O95" i="7" s="1"/>
  <c r="L94" i="7"/>
  <c r="F94" i="7"/>
  <c r="O94" i="7" s="1"/>
  <c r="L93" i="7"/>
  <c r="F93" i="7"/>
  <c r="O93" i="7" s="1"/>
  <c r="L92" i="7"/>
  <c r="F92" i="7"/>
  <c r="O92" i="7" s="1"/>
  <c r="L91" i="7"/>
  <c r="F91" i="7"/>
  <c r="O91" i="7" s="1"/>
  <c r="L90" i="7"/>
  <c r="F90" i="7"/>
  <c r="O90" i="7" s="1"/>
  <c r="L89" i="7"/>
  <c r="F89" i="7"/>
  <c r="O89" i="7" s="1"/>
  <c r="L88" i="7"/>
  <c r="F88" i="7"/>
  <c r="O88" i="7" s="1"/>
  <c r="L87" i="7"/>
  <c r="F87" i="7"/>
  <c r="O87" i="7" s="1"/>
  <c r="L86" i="7"/>
  <c r="F86" i="7"/>
  <c r="O86" i="7" s="1"/>
  <c r="L85" i="7"/>
  <c r="F85" i="7"/>
  <c r="O85" i="7" s="1"/>
  <c r="L84" i="7"/>
  <c r="F84" i="7"/>
  <c r="O84" i="7" s="1"/>
  <c r="L83" i="7"/>
  <c r="F83" i="7"/>
  <c r="O83" i="7" s="1"/>
  <c r="L82" i="7"/>
  <c r="F82" i="7"/>
  <c r="O82" i="7" s="1"/>
  <c r="L81" i="7"/>
  <c r="F81" i="7"/>
  <c r="O81" i="7" s="1"/>
  <c r="L80" i="7"/>
  <c r="F80" i="7"/>
  <c r="O80" i="7" s="1"/>
  <c r="L79" i="7"/>
  <c r="F79" i="7"/>
  <c r="O79" i="7" s="1"/>
  <c r="L78" i="7"/>
  <c r="F78" i="7"/>
  <c r="O78" i="7" s="1"/>
  <c r="L77" i="7"/>
  <c r="F77" i="7"/>
  <c r="O77" i="7" s="1"/>
  <c r="L76" i="7"/>
  <c r="F76" i="7"/>
  <c r="O76" i="7" s="1"/>
  <c r="L75" i="7"/>
  <c r="F75" i="7"/>
  <c r="O75" i="7" s="1"/>
  <c r="L74" i="7"/>
  <c r="F74" i="7"/>
  <c r="O74" i="7" s="1"/>
  <c r="L73" i="7"/>
  <c r="F73" i="7"/>
  <c r="O73" i="7" s="1"/>
  <c r="L72" i="7"/>
  <c r="F72" i="7"/>
  <c r="O72" i="7" s="1"/>
  <c r="L71" i="7"/>
  <c r="F71" i="7"/>
  <c r="O71" i="7" s="1"/>
  <c r="L70" i="7"/>
  <c r="F70" i="7"/>
  <c r="O70" i="7" s="1"/>
  <c r="L69" i="7"/>
  <c r="F69" i="7"/>
  <c r="O69" i="7" s="1"/>
  <c r="L68" i="7"/>
  <c r="F68" i="7"/>
  <c r="O68" i="7" s="1"/>
  <c r="L67" i="7"/>
  <c r="F67" i="7"/>
  <c r="O67" i="7" s="1"/>
  <c r="L66" i="7"/>
  <c r="F66" i="7"/>
  <c r="O66" i="7" s="1"/>
  <c r="L65" i="7"/>
  <c r="F65" i="7"/>
  <c r="O65" i="7" s="1"/>
  <c r="L64" i="7"/>
  <c r="F64" i="7"/>
  <c r="O64" i="7" s="1"/>
  <c r="L63" i="7"/>
  <c r="F63" i="7"/>
  <c r="O63" i="7" s="1"/>
  <c r="L62" i="7"/>
  <c r="F62" i="7"/>
  <c r="O62" i="7" s="1"/>
  <c r="L61" i="7"/>
  <c r="F61" i="7"/>
  <c r="O61" i="7" s="1"/>
  <c r="L60" i="7"/>
  <c r="F60" i="7"/>
  <c r="O60" i="7" s="1"/>
  <c r="L59" i="7"/>
  <c r="F59" i="7"/>
  <c r="O59" i="7" s="1"/>
  <c r="L58" i="7"/>
  <c r="F58" i="7"/>
  <c r="O58" i="7" s="1"/>
  <c r="L57" i="7"/>
  <c r="F57" i="7"/>
  <c r="O57" i="7" s="1"/>
  <c r="L56" i="7"/>
  <c r="F56" i="7"/>
  <c r="O56" i="7" s="1"/>
  <c r="L55" i="7"/>
  <c r="F55" i="7"/>
  <c r="O55" i="7" s="1"/>
  <c r="L54" i="7"/>
  <c r="F54" i="7"/>
  <c r="O54" i="7" s="1"/>
  <c r="L53" i="7"/>
  <c r="F53" i="7"/>
  <c r="O53" i="7" s="1"/>
  <c r="L52" i="7"/>
  <c r="F52" i="7"/>
  <c r="Q52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L51" i="7"/>
  <c r="F51" i="7"/>
  <c r="O51" i="7" s="1"/>
  <c r="L50" i="7"/>
  <c r="F50" i="7"/>
  <c r="O50" i="7" s="1"/>
  <c r="L49" i="7"/>
  <c r="F49" i="7"/>
  <c r="O49" i="7" s="1"/>
  <c r="L48" i="7"/>
  <c r="F48" i="7"/>
  <c r="O48" i="7" s="1"/>
  <c r="L47" i="7"/>
  <c r="F47" i="7"/>
  <c r="O47" i="7" s="1"/>
  <c r="L46" i="7"/>
  <c r="F46" i="7"/>
  <c r="O46" i="7" s="1"/>
  <c r="L45" i="7"/>
  <c r="F45" i="7"/>
  <c r="O45" i="7" s="1"/>
  <c r="L44" i="7"/>
  <c r="F44" i="7"/>
  <c r="O44" i="7" s="1"/>
  <c r="L43" i="7"/>
  <c r="F43" i="7"/>
  <c r="O43" i="7" s="1"/>
  <c r="L42" i="7"/>
  <c r="F42" i="7"/>
  <c r="O42" i="7" s="1"/>
  <c r="L41" i="7"/>
  <c r="F41" i="7"/>
  <c r="O41" i="7" s="1"/>
  <c r="L40" i="7"/>
  <c r="F40" i="7"/>
  <c r="O40" i="7" s="1"/>
  <c r="L39" i="7"/>
  <c r="F39" i="7"/>
  <c r="O39" i="7" s="1"/>
  <c r="L38" i="7"/>
  <c r="F38" i="7"/>
  <c r="O38" i="7" s="1"/>
  <c r="L37" i="7"/>
  <c r="F37" i="7"/>
  <c r="O37" i="7" s="1"/>
  <c r="R21" i="7"/>
  <c r="L36" i="7"/>
  <c r="F36" i="7"/>
  <c r="O36" i="7" s="1"/>
  <c r="L35" i="7"/>
  <c r="F35" i="7"/>
  <c r="O35" i="7" s="1"/>
  <c r="L34" i="7"/>
  <c r="F34" i="7"/>
  <c r="O34" i="7" s="1"/>
  <c r="L33" i="7"/>
  <c r="F33" i="7"/>
  <c r="O33" i="7" s="1"/>
  <c r="L32" i="7"/>
  <c r="F32" i="7"/>
  <c r="O32" i="7" s="1"/>
  <c r="L31" i="7"/>
  <c r="F31" i="7"/>
  <c r="O31" i="7" s="1"/>
  <c r="L30" i="7"/>
  <c r="F30" i="7"/>
  <c r="O30" i="7" s="1"/>
  <c r="L29" i="7"/>
  <c r="F29" i="7"/>
  <c r="O29" i="7" s="1"/>
  <c r="L28" i="7"/>
  <c r="F28" i="7"/>
  <c r="O28" i="7" s="1"/>
  <c r="L27" i="7"/>
  <c r="F27" i="7"/>
  <c r="O27" i="7" s="1"/>
  <c r="L26" i="7"/>
  <c r="F26" i="7"/>
  <c r="O26" i="7" s="1"/>
  <c r="L25" i="7"/>
  <c r="F25" i="7"/>
  <c r="O25" i="7" s="1"/>
  <c r="L24" i="7"/>
  <c r="F24" i="7"/>
  <c r="O24" i="7" s="1"/>
  <c r="L23" i="7"/>
  <c r="F23" i="7"/>
  <c r="O23" i="7" s="1"/>
  <c r="L22" i="7"/>
  <c r="F22" i="7"/>
  <c r="O22" i="7" s="1"/>
  <c r="L21" i="7"/>
  <c r="F21" i="7"/>
  <c r="O21" i="7" s="1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L20" i="7"/>
  <c r="F20" i="7"/>
  <c r="O20" i="7" s="1"/>
  <c r="L19" i="7"/>
  <c r="F19" i="7"/>
  <c r="O19" i="7" s="1"/>
  <c r="L18" i="7"/>
  <c r="F18" i="7"/>
  <c r="O18" i="7" s="1"/>
  <c r="L17" i="7"/>
  <c r="F17" i="7"/>
  <c r="O17" i="7" s="1"/>
  <c r="L16" i="7"/>
  <c r="F16" i="7"/>
  <c r="O16" i="7" s="1"/>
  <c r="L15" i="7"/>
  <c r="F15" i="7"/>
  <c r="O15" i="7" s="1"/>
  <c r="L14" i="7"/>
  <c r="F14" i="7"/>
  <c r="O14" i="7" s="1"/>
  <c r="L13" i="7"/>
  <c r="F13" i="7"/>
  <c r="O13" i="7" s="1"/>
  <c r="L12" i="7"/>
  <c r="F12" i="7"/>
  <c r="O12" i="7" s="1"/>
  <c r="L11" i="7"/>
  <c r="F11" i="7"/>
  <c r="O11" i="7" s="1"/>
  <c r="L10" i="7"/>
  <c r="F10" i="7"/>
  <c r="O10" i="7" s="1"/>
  <c r="L9" i="7"/>
  <c r="F9" i="7"/>
  <c r="E9" i="7"/>
  <c r="L8" i="7"/>
  <c r="F8" i="7"/>
  <c r="E8" i="7"/>
  <c r="L7" i="7"/>
  <c r="F7" i="7"/>
  <c r="O7" i="7" s="1"/>
  <c r="E7" i="7"/>
  <c r="L6" i="7"/>
  <c r="F6" i="7"/>
  <c r="E6" i="7"/>
  <c r="R6" i="7"/>
  <c r="Q6" i="7"/>
  <c r="P11" i="8" l="1"/>
  <c r="O52" i="7"/>
  <c r="Q11" i="8" s="1"/>
  <c r="R11" i="8" s="1"/>
  <c r="S11" i="8" s="1"/>
  <c r="F11" i="8"/>
  <c r="G11" i="8" s="1"/>
  <c r="O6" i="7"/>
  <c r="F9" i="8"/>
  <c r="G9" i="8" s="1"/>
  <c r="O9" i="8"/>
  <c r="O11" i="8"/>
  <c r="O8" i="7"/>
  <c r="O9" i="7"/>
  <c r="E9" i="8"/>
  <c r="E11" i="8"/>
  <c r="F32" i="1"/>
  <c r="F33" i="2"/>
  <c r="F62" i="4"/>
  <c r="F32" i="3"/>
  <c r="Q9" i="8" l="1"/>
  <c r="R9" i="8" s="1"/>
  <c r="S9" i="8" s="1"/>
  <c r="P9" i="8"/>
  <c r="P15" i="8" s="1"/>
  <c r="E15" i="8"/>
  <c r="F68" i="6"/>
  <c r="F62" i="6"/>
  <c r="F60" i="6"/>
  <c r="F57" i="6"/>
  <c r="F54" i="6"/>
  <c r="J48" i="6"/>
  <c r="D48" i="6"/>
  <c r="M48" i="6" s="1"/>
  <c r="J47" i="6"/>
  <c r="D47" i="6"/>
  <c r="M47" i="6" s="1"/>
  <c r="J46" i="6"/>
  <c r="D46" i="6"/>
  <c r="M46" i="6" s="1"/>
  <c r="J45" i="6"/>
  <c r="D45" i="6"/>
  <c r="M45" i="6" s="1"/>
  <c r="J44" i="6"/>
  <c r="D44" i="6"/>
  <c r="M44" i="6" s="1"/>
  <c r="J43" i="6"/>
  <c r="D43" i="6"/>
  <c r="M43" i="6" s="1"/>
  <c r="J42" i="6"/>
  <c r="D42" i="6"/>
  <c r="M42" i="6" s="1"/>
  <c r="J41" i="6"/>
  <c r="D41" i="6"/>
  <c r="M41" i="6" s="1"/>
  <c r="J40" i="6"/>
  <c r="D40" i="6"/>
  <c r="M40" i="6" s="1"/>
  <c r="J39" i="6"/>
  <c r="D39" i="6"/>
  <c r="M39" i="6" s="1"/>
  <c r="J38" i="6"/>
  <c r="D38" i="6"/>
  <c r="M38" i="6" s="1"/>
  <c r="J37" i="6"/>
  <c r="D37" i="6"/>
  <c r="M37" i="6" s="1"/>
  <c r="J36" i="6"/>
  <c r="D36" i="6"/>
  <c r="M36" i="6" s="1"/>
  <c r="J35" i="6"/>
  <c r="D35" i="6"/>
  <c r="M35" i="6" s="1"/>
  <c r="J34" i="6"/>
  <c r="D34" i="6"/>
  <c r="M34" i="6" s="1"/>
  <c r="J33" i="6"/>
  <c r="D33" i="6"/>
  <c r="M33" i="6" s="1"/>
  <c r="J32" i="6"/>
  <c r="D32" i="6"/>
  <c r="M32" i="6" s="1"/>
  <c r="J31" i="6"/>
  <c r="D31" i="6"/>
  <c r="M31" i="6" s="1"/>
  <c r="J30" i="6"/>
  <c r="D30" i="6"/>
  <c r="M30" i="6" s="1"/>
  <c r="J29" i="6"/>
  <c r="D29" i="6"/>
  <c r="M29" i="6" s="1"/>
  <c r="J28" i="6"/>
  <c r="D28" i="6"/>
  <c r="M28" i="6" s="1"/>
  <c r="J27" i="6"/>
  <c r="D27" i="6"/>
  <c r="M27" i="6" s="1"/>
  <c r="J26" i="6"/>
  <c r="D26" i="6"/>
  <c r="M26" i="6" s="1"/>
  <c r="J25" i="6"/>
  <c r="D25" i="6"/>
  <c r="M25" i="6" s="1"/>
  <c r="J24" i="6"/>
  <c r="D24" i="6"/>
  <c r="M24" i="6" s="1"/>
  <c r="J23" i="6"/>
  <c r="D23" i="6"/>
  <c r="M23" i="6" s="1"/>
  <c r="J22" i="6"/>
  <c r="D22" i="6"/>
  <c r="M22" i="6" s="1"/>
  <c r="J21" i="6"/>
  <c r="D21" i="6"/>
  <c r="M21" i="6" s="1"/>
  <c r="J20" i="6"/>
  <c r="D20" i="6"/>
  <c r="M20" i="6" s="1"/>
  <c r="J19" i="6"/>
  <c r="D19" i="6"/>
  <c r="M19" i="6" s="1"/>
  <c r="J18" i="6"/>
  <c r="D18" i="6"/>
  <c r="M18" i="6" s="1"/>
  <c r="J17" i="6"/>
  <c r="D17" i="6"/>
  <c r="M17" i="6" s="1"/>
  <c r="J16" i="6"/>
  <c r="D16" i="6"/>
  <c r="M16" i="6" s="1"/>
  <c r="J15" i="6"/>
  <c r="D15" i="6"/>
  <c r="M15" i="6" s="1"/>
  <c r="J14" i="6"/>
  <c r="D14" i="6"/>
  <c r="M14" i="6" s="1"/>
  <c r="J13" i="6"/>
  <c r="D13" i="6"/>
  <c r="M13" i="6" s="1"/>
  <c r="J12" i="6"/>
  <c r="D12" i="6"/>
  <c r="M12" i="6" s="1"/>
  <c r="J11" i="6"/>
  <c r="D11" i="6"/>
  <c r="M11" i="6" s="1"/>
  <c r="J10" i="6"/>
  <c r="D10" i="6"/>
  <c r="M10" i="6" s="1"/>
  <c r="J9" i="6"/>
  <c r="D9" i="6"/>
  <c r="M9" i="6" s="1"/>
  <c r="J8" i="6"/>
  <c r="D8" i="6"/>
  <c r="M8" i="6" s="1"/>
  <c r="J7" i="6"/>
  <c r="D7" i="6"/>
  <c r="M7" i="6" s="1"/>
  <c r="J6" i="6"/>
  <c r="D6" i="6"/>
  <c r="M6" i="6" s="1"/>
  <c r="J5" i="6"/>
  <c r="D5" i="6"/>
  <c r="M5" i="6" s="1"/>
  <c r="J4" i="6"/>
  <c r="D4" i="6"/>
  <c r="M4" i="6" s="1"/>
  <c r="J3" i="6"/>
  <c r="D3" i="6"/>
  <c r="F64" i="5"/>
  <c r="F58" i="5"/>
  <c r="F56" i="5"/>
  <c r="F53" i="5"/>
  <c r="F50" i="5"/>
  <c r="J44" i="5"/>
  <c r="D44" i="5"/>
  <c r="M44" i="5" s="1"/>
  <c r="J43" i="5"/>
  <c r="D43" i="5"/>
  <c r="M43" i="5" s="1"/>
  <c r="J42" i="5"/>
  <c r="D42" i="5"/>
  <c r="M42" i="5" s="1"/>
  <c r="J41" i="5"/>
  <c r="D41" i="5"/>
  <c r="M41" i="5" s="1"/>
  <c r="J40" i="5"/>
  <c r="D40" i="5"/>
  <c r="M40" i="5" s="1"/>
  <c r="J39" i="5"/>
  <c r="D39" i="5"/>
  <c r="M39" i="5" s="1"/>
  <c r="J38" i="5"/>
  <c r="D38" i="5"/>
  <c r="M38" i="5" s="1"/>
  <c r="J37" i="5"/>
  <c r="D37" i="5"/>
  <c r="M37" i="5" s="1"/>
  <c r="J36" i="5"/>
  <c r="D36" i="5"/>
  <c r="M36" i="5" s="1"/>
  <c r="J35" i="5"/>
  <c r="D35" i="5"/>
  <c r="M35" i="5" s="1"/>
  <c r="J34" i="5"/>
  <c r="D34" i="5"/>
  <c r="M34" i="5" s="1"/>
  <c r="J33" i="5"/>
  <c r="D33" i="5"/>
  <c r="M33" i="5" s="1"/>
  <c r="J32" i="5"/>
  <c r="D32" i="5"/>
  <c r="M32" i="5" s="1"/>
  <c r="J31" i="5"/>
  <c r="D31" i="5"/>
  <c r="M31" i="5" s="1"/>
  <c r="J30" i="5"/>
  <c r="D30" i="5"/>
  <c r="M30" i="5" s="1"/>
  <c r="J29" i="5"/>
  <c r="D29" i="5"/>
  <c r="M29" i="5" s="1"/>
  <c r="J28" i="5"/>
  <c r="D28" i="5"/>
  <c r="M28" i="5" s="1"/>
  <c r="J27" i="5"/>
  <c r="D27" i="5"/>
  <c r="M27" i="5" s="1"/>
  <c r="J26" i="5"/>
  <c r="D26" i="5"/>
  <c r="M26" i="5" s="1"/>
  <c r="J25" i="5"/>
  <c r="D25" i="5"/>
  <c r="M25" i="5" s="1"/>
  <c r="J24" i="5"/>
  <c r="D24" i="5"/>
  <c r="M24" i="5" s="1"/>
  <c r="J23" i="5"/>
  <c r="D23" i="5"/>
  <c r="M23" i="5" s="1"/>
  <c r="J22" i="5"/>
  <c r="D22" i="5"/>
  <c r="M22" i="5" s="1"/>
  <c r="J21" i="5"/>
  <c r="D21" i="5"/>
  <c r="M21" i="5" s="1"/>
  <c r="J20" i="5"/>
  <c r="D20" i="5"/>
  <c r="M20" i="5" s="1"/>
  <c r="J19" i="5"/>
  <c r="D19" i="5"/>
  <c r="M19" i="5" s="1"/>
  <c r="J18" i="5"/>
  <c r="D18" i="5"/>
  <c r="M18" i="5" s="1"/>
  <c r="J17" i="5"/>
  <c r="D17" i="5"/>
  <c r="M17" i="5" s="1"/>
  <c r="J16" i="5"/>
  <c r="D16" i="5"/>
  <c r="M16" i="5" s="1"/>
  <c r="J15" i="5"/>
  <c r="D15" i="5"/>
  <c r="M15" i="5" s="1"/>
  <c r="J14" i="5"/>
  <c r="D14" i="5"/>
  <c r="M14" i="5" s="1"/>
  <c r="J13" i="5"/>
  <c r="D13" i="5"/>
  <c r="M13" i="5" s="1"/>
  <c r="J12" i="5"/>
  <c r="D12" i="5"/>
  <c r="M12" i="5" s="1"/>
  <c r="J11" i="5"/>
  <c r="D11" i="5"/>
  <c r="M11" i="5" s="1"/>
  <c r="J10" i="5"/>
  <c r="D10" i="5"/>
  <c r="M10" i="5" s="1"/>
  <c r="J9" i="5"/>
  <c r="D9" i="5"/>
  <c r="M9" i="5" s="1"/>
  <c r="J8" i="5"/>
  <c r="D8" i="5"/>
  <c r="M8" i="5" s="1"/>
  <c r="J7" i="5"/>
  <c r="D7" i="5"/>
  <c r="M7" i="5" s="1"/>
  <c r="J6" i="5"/>
  <c r="D6" i="5"/>
  <c r="M6" i="5" s="1"/>
  <c r="J5" i="5"/>
  <c r="D5" i="5"/>
  <c r="M5" i="5" s="1"/>
  <c r="J4" i="5"/>
  <c r="D4" i="5"/>
  <c r="M4" i="5" s="1"/>
  <c r="J3" i="5"/>
  <c r="D3" i="5"/>
  <c r="J46" i="4"/>
  <c r="D46" i="4"/>
  <c r="M46" i="4" s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7" i="4"/>
  <c r="D4" i="4"/>
  <c r="M4" i="4" s="1"/>
  <c r="D5" i="4"/>
  <c r="M5" i="4" s="1"/>
  <c r="D6" i="4"/>
  <c r="M6" i="4" s="1"/>
  <c r="D7" i="4"/>
  <c r="M7" i="4" s="1"/>
  <c r="D8" i="4"/>
  <c r="M8" i="4" s="1"/>
  <c r="D9" i="4"/>
  <c r="M9" i="4" s="1"/>
  <c r="D10" i="4"/>
  <c r="M10" i="4" s="1"/>
  <c r="D11" i="4"/>
  <c r="M11" i="4" s="1"/>
  <c r="D12" i="4"/>
  <c r="M12" i="4" s="1"/>
  <c r="D13" i="4"/>
  <c r="M13" i="4" s="1"/>
  <c r="D14" i="4"/>
  <c r="M14" i="4" s="1"/>
  <c r="D15" i="4"/>
  <c r="M15" i="4" s="1"/>
  <c r="D16" i="4"/>
  <c r="M16" i="4" s="1"/>
  <c r="D17" i="4"/>
  <c r="M17" i="4" s="1"/>
  <c r="D18" i="4"/>
  <c r="M18" i="4" s="1"/>
  <c r="D19" i="4"/>
  <c r="M19" i="4" s="1"/>
  <c r="D20" i="4"/>
  <c r="M20" i="4" s="1"/>
  <c r="D21" i="4"/>
  <c r="M21" i="4" s="1"/>
  <c r="D22" i="4"/>
  <c r="M22" i="4" s="1"/>
  <c r="D23" i="4"/>
  <c r="M23" i="4" s="1"/>
  <c r="D24" i="4"/>
  <c r="M24" i="4" s="1"/>
  <c r="D25" i="4"/>
  <c r="M25" i="4" s="1"/>
  <c r="D26" i="4"/>
  <c r="M26" i="4" s="1"/>
  <c r="D27" i="4"/>
  <c r="M27" i="4" s="1"/>
  <c r="D28" i="4"/>
  <c r="M28" i="4" s="1"/>
  <c r="D29" i="4"/>
  <c r="M29" i="4" s="1"/>
  <c r="D30" i="4"/>
  <c r="M30" i="4" s="1"/>
  <c r="D31" i="4"/>
  <c r="M31" i="4" s="1"/>
  <c r="D32" i="4"/>
  <c r="M32" i="4" s="1"/>
  <c r="D33" i="4"/>
  <c r="M33" i="4" s="1"/>
  <c r="D34" i="4"/>
  <c r="M34" i="4" s="1"/>
  <c r="D35" i="4"/>
  <c r="M35" i="4" s="1"/>
  <c r="D36" i="4"/>
  <c r="M36" i="4" s="1"/>
  <c r="D37" i="4"/>
  <c r="M37" i="4" s="1"/>
  <c r="D38" i="4"/>
  <c r="M38" i="4" s="1"/>
  <c r="D39" i="4"/>
  <c r="M39" i="4" s="1"/>
  <c r="D40" i="4"/>
  <c r="M40" i="4" s="1"/>
  <c r="D41" i="4"/>
  <c r="M41" i="4" s="1"/>
  <c r="D42" i="4"/>
  <c r="M42" i="4" s="1"/>
  <c r="D43" i="4"/>
  <c r="M43" i="4" s="1"/>
  <c r="D44" i="4"/>
  <c r="M44" i="4" s="1"/>
  <c r="D45" i="4"/>
  <c r="M45" i="4" s="1"/>
  <c r="D47" i="4"/>
  <c r="M47" i="4" s="1"/>
  <c r="F67" i="4"/>
  <c r="F61" i="4"/>
  <c r="F59" i="4"/>
  <c r="F56" i="4"/>
  <c r="F53" i="4"/>
  <c r="J3" i="4"/>
  <c r="D3" i="4"/>
  <c r="F63" i="6" l="1"/>
  <c r="F59" i="5"/>
  <c r="F51" i="6"/>
  <c r="F55" i="6"/>
  <c r="F64" i="6" s="1"/>
  <c r="M3" i="6"/>
  <c r="M3" i="5"/>
  <c r="F47" i="5"/>
  <c r="F51" i="5"/>
  <c r="F60" i="5" s="1"/>
  <c r="M3" i="4"/>
  <c r="F50" i="4"/>
  <c r="F54" i="4"/>
  <c r="F63" i="4" s="1"/>
  <c r="F37" i="1"/>
  <c r="F31" i="1"/>
  <c r="F33" i="1" s="1"/>
  <c r="F29" i="1"/>
  <c r="F26" i="1"/>
  <c r="F24" i="1"/>
  <c r="F23" i="1"/>
  <c r="F20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F38" i="2"/>
  <c r="F32" i="2"/>
  <c r="F34" i="2" s="1"/>
  <c r="F30" i="2"/>
  <c r="F27" i="2"/>
  <c r="F25" i="2"/>
  <c r="F24" i="2"/>
  <c r="F2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3" i="2"/>
  <c r="F33" i="3"/>
  <c r="F24" i="3"/>
  <c r="F31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3" i="3"/>
  <c r="C6" i="3"/>
  <c r="C5" i="3"/>
  <c r="C4" i="3"/>
  <c r="C3" i="3"/>
  <c r="F37" i="3"/>
  <c r="F29" i="3"/>
  <c r="F26" i="3"/>
  <c r="F23" i="3"/>
  <c r="J17" i="3"/>
  <c r="D17" i="3"/>
  <c r="J16" i="3"/>
  <c r="D16" i="3"/>
  <c r="J15" i="3"/>
  <c r="D15" i="3"/>
  <c r="J14" i="3"/>
  <c r="D14" i="3"/>
  <c r="J13" i="3"/>
  <c r="D13" i="3"/>
  <c r="J12" i="3"/>
  <c r="D12" i="3"/>
  <c r="J11" i="3"/>
  <c r="D11" i="3"/>
  <c r="J10" i="3"/>
  <c r="D10" i="3"/>
  <c r="J9" i="3"/>
  <c r="D9" i="3"/>
  <c r="J8" i="3"/>
  <c r="D8" i="3"/>
  <c r="J7" i="3"/>
  <c r="D7" i="3"/>
  <c r="J6" i="3"/>
  <c r="D6" i="3"/>
  <c r="J5" i="3"/>
  <c r="D5" i="3"/>
  <c r="J4" i="3"/>
  <c r="D4" i="3"/>
  <c r="J3" i="3"/>
  <c r="D3" i="3"/>
  <c r="F20" i="3" s="1"/>
  <c r="D17" i="2"/>
  <c r="J17" i="2"/>
  <c r="J18" i="2"/>
  <c r="D18" i="2"/>
  <c r="J16" i="2"/>
  <c r="D16" i="2"/>
  <c r="J15" i="2"/>
  <c r="D15" i="2"/>
  <c r="J14" i="2"/>
  <c r="D14" i="2"/>
  <c r="J13" i="2"/>
  <c r="D13" i="2"/>
  <c r="J12" i="2"/>
  <c r="D12" i="2"/>
  <c r="J11" i="2"/>
  <c r="D11" i="2"/>
  <c r="J10" i="2"/>
  <c r="D10" i="2"/>
  <c r="J9" i="2"/>
  <c r="D9" i="2"/>
  <c r="J8" i="2"/>
  <c r="D8" i="2"/>
  <c r="J7" i="2"/>
  <c r="D7" i="2"/>
  <c r="J6" i="2"/>
  <c r="D6" i="2"/>
  <c r="J5" i="2"/>
  <c r="D5" i="2"/>
  <c r="J4" i="2"/>
  <c r="D4" i="2"/>
  <c r="J3" i="2"/>
  <c r="D3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3" i="1"/>
  <c r="D5" i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3" i="1"/>
</calcChain>
</file>

<file path=xl/sharedStrings.xml><?xml version="1.0" encoding="utf-8"?>
<sst xmlns="http://schemas.openxmlformats.org/spreadsheetml/2006/main" count="29417" uniqueCount="2493">
  <si>
    <t>Match</t>
  </si>
  <si>
    <t>Duration Set 1 [in min.]</t>
  </si>
  <si>
    <t>Duration Set 2 [in min.]</t>
  </si>
  <si>
    <t>Duration Set 3 [in min.]</t>
  </si>
  <si>
    <t>Duration Set 4 [in min.]</t>
  </si>
  <si>
    <t>Duration Set 5 [in min.]</t>
  </si>
  <si>
    <t>Mean Duration Set [in min.]</t>
  </si>
  <si>
    <t>Variance Duration Set [in min.]</t>
  </si>
  <si>
    <t>Std. Dev. Duration Set [in min.]</t>
  </si>
  <si>
    <t>Players</t>
  </si>
  <si>
    <t>Ruud C. (Nor) vs. Kecmanovic M. (Srb)</t>
  </si>
  <si>
    <t>Win Higher Ranked Player *</t>
  </si>
  <si>
    <t>* Binary variable: 1 if higher ranked player won, 0 else</t>
  </si>
  <si>
    <t>De Minaur A. (Aus) vs. Davidovich Fokina A. (Esp)</t>
  </si>
  <si>
    <t>Humbert U. (Fra) vs. Ymer M. (Swe)</t>
  </si>
  <si>
    <t>Tiafoe F. (Usa) vs. Sinner J. (Ita)</t>
  </si>
  <si>
    <t>* Source: FlashScore.com / atptour.com</t>
  </si>
  <si>
    <t>Total Match Duration [in min.] *</t>
  </si>
  <si>
    <t>Ruud C. (Nor) vs. Davidovich Fokina A. (Esp)</t>
  </si>
  <si>
    <t>De Minaur A. (Aus) vs. Kecmanovic M. (Srb)</t>
  </si>
  <si>
    <t>Tiafoe F. (Usa) vs. Humbert U. (Fra)</t>
  </si>
  <si>
    <t>Ymer M. (Swe) vs. Sinner J. (Ita)</t>
  </si>
  <si>
    <t>De Minaur A. (Aus) vs. Ruud C. (Nor)</t>
  </si>
  <si>
    <t>Kecmanovic M. (Srb) vs. Davidovich Fokina A. (Esp)</t>
  </si>
  <si>
    <t>Tiafoe F. (Usa) vs. Ymer M. (Swe)</t>
  </si>
  <si>
    <t>Humbert U. (Fra) vs. Sinner J. (Ita)</t>
  </si>
  <si>
    <t>De Minaur A. (Aus) vs. Tiafoe F. (Usa)</t>
  </si>
  <si>
    <t>Sinner J. (Ita) vs. Kecmanovic M. (Srb)</t>
  </si>
  <si>
    <t>De Minaur A. (Aus) vs. Sinner J. (Ita)</t>
  </si>
  <si>
    <t>Mean Total Match Duration [in min.]</t>
  </si>
  <si>
    <t>Mean Duration Set Tournament [in min.]</t>
  </si>
  <si>
    <t>Std. Dev. Total Match Duration [in min.]</t>
  </si>
  <si>
    <t>Variance Total Match Duratiin [in min.]</t>
  </si>
  <si>
    <t>Variance Duration Set Tournament [in min.]</t>
  </si>
  <si>
    <t>Std. Dev. Duration Set Tournament [in min.]</t>
  </si>
  <si>
    <t>Avg. Wins Higher Ranked Players</t>
  </si>
  <si>
    <t>Number Matches Played N</t>
  </si>
  <si>
    <t>Tsitsipas S. (Gre) vs. Munar J. (Esp)</t>
  </si>
  <si>
    <t>Fritz T. (Usa) vs. Rublev A. (Rus)</t>
  </si>
  <si>
    <t>Tiafoe F. (Usa) vs. Hurkacz H. (Pol)</t>
  </si>
  <si>
    <t>De Minaur A. (Aus) vs. Caruana L. (Ita)</t>
  </si>
  <si>
    <t>Hurkacz H. (Pol) vs. Munar J. (Esp)</t>
  </si>
  <si>
    <t>Fritz T. (Usa) vs. Caruana L. (Ita)</t>
  </si>
  <si>
    <t>Tsitsipas S. (Gre) vs. Tiafoe F. (Usa)</t>
  </si>
  <si>
    <t>De Minaur A. (Aus) vs. Rublev A. (Rus)</t>
  </si>
  <si>
    <t>No-Ad Scoring Method</t>
  </si>
  <si>
    <t>Tiafoe F. (Usa) vs. Munar J. (Esp)</t>
  </si>
  <si>
    <t>Rublev A. (Rus) vs. Caruana L. (Ita)</t>
  </si>
  <si>
    <t>De Minaur A. (Aus) vs. Fritz T. (Usa)</t>
  </si>
  <si>
    <t>Tsitsipas S. (Gre) vs. Hurkacz H. (Pol)</t>
  </si>
  <si>
    <t>De Minaur A. (Aus) vs. Munar J. (Esp)</t>
  </si>
  <si>
    <t>Tsitsipas S. (Gre) vs. Rublev A. (Rus)</t>
  </si>
  <si>
    <t>Rublev A. (Rus) vs. Munar J. (Esp)</t>
  </si>
  <si>
    <t>Tsitsipas S. (Gre) vs. De Minaur A. (Aus)</t>
  </si>
  <si>
    <t>Khachanov K. (Rus) vs. Medvedev D. (Rus)</t>
  </si>
  <si>
    <t>Shapovalov D. (Can) vs. Chung H. (Kor)</t>
  </si>
  <si>
    <t>Coric B. (Cro) vs. Donaldson J. (Usa)</t>
  </si>
  <si>
    <t>Rublev A. (Rus) vs. Quinzi G. (Ita)</t>
  </si>
  <si>
    <t>Khachanov K. (Rus) vs. Donaldson J. (Usa)</t>
  </si>
  <si>
    <t>Rublev A. (Rus) vs. Chung H. (Kor)</t>
  </si>
  <si>
    <t>Shapovalov D. (Can) vs. Quinzi G. (Ita)</t>
  </si>
  <si>
    <t>Coric B. (Cro) vs. Medvedev D. (Rus)</t>
  </si>
  <si>
    <t>Chung H. (Kor) vs. Quinzi G. (Ita)</t>
  </si>
  <si>
    <t>Donaldson J. (Usa) vs. Medvedev D. (Rus)</t>
  </si>
  <si>
    <t>Rublev A. (Rus) vs. Shapovalov D. (Can)</t>
  </si>
  <si>
    <t>Khachanov K. (Rus) vs. Coric B. (Cro)</t>
  </si>
  <si>
    <t>Coric B. (Cro) vs. Rublev A. (Rus)</t>
  </si>
  <si>
    <t>Chung H. (Kor) vs. Medvedev D. (Rus)</t>
  </si>
  <si>
    <t>Chung H. (Kor) vs. Rublev A. (Rus)</t>
  </si>
  <si>
    <t>Total Games Played [per Match]</t>
  </si>
  <si>
    <t>Mean Duration Per Game [in min,]</t>
  </si>
  <si>
    <t>Number Games Played G</t>
  </si>
  <si>
    <t>Number Sets Played S</t>
  </si>
  <si>
    <t>Total Tournament Duration [in min.]</t>
  </si>
  <si>
    <t>Mean Duration Per Game In Tournament [in min.]</t>
  </si>
  <si>
    <t>Variance Duration Per Game In Tournament [in min.]</t>
  </si>
  <si>
    <t>Std. Dev. Duration Per Game In Tournament [in min.]</t>
  </si>
  <si>
    <t>Best of 3 standard</t>
  </si>
  <si>
    <t>Basilashvili N. (Geo) vs. Albot R. (Mda)</t>
  </si>
  <si>
    <t>Cilic M. (Cro) vs. Hurkacz H. (Pol)</t>
  </si>
  <si>
    <t>Struff J-L. (Ger) vs. Nishioka Y. (Jpn)</t>
  </si>
  <si>
    <t>Coric B. (Cro) vs. Verdasco F. (Esp)</t>
  </si>
  <si>
    <t>Norrie C. (Gbr) vs. Raonic M. (Can)</t>
  </si>
  <si>
    <t>Chardy J. (Fra) vs. Querrey S. (Usa)</t>
  </si>
  <si>
    <t>Cuevas P. (Uru) vs. Garin C. (Chi)</t>
  </si>
  <si>
    <t>Paire B. (Fra) vs. Dzumhur D. (Bih)</t>
  </si>
  <si>
    <t>Rublev A. (Rus) vs. Tsonga J-W. (Fra)</t>
  </si>
  <si>
    <t>Ruud C. (Nor) vs. Mannarino A. (Fra)</t>
  </si>
  <si>
    <t>Tiafoe F. (Usa) vs. Fritz T. (Usa)</t>
  </si>
  <si>
    <t>Lajovic D. (Srb) vs. Moutet C. (Fra)</t>
  </si>
  <si>
    <t>Khachanov K. (Rus) vs. Struff J-L. (Ger)</t>
  </si>
  <si>
    <t>Djere L. (Srb) vs. De Minaur A. (Aus)</t>
  </si>
  <si>
    <t>Edmund K. (Gbr) vs. Berankis R. (Ltu)</t>
  </si>
  <si>
    <t>Albot R. (Mda) vs. Seppi A. (Ita)</t>
  </si>
  <si>
    <t>Dimitrov G. (Bul) vs. Humbert U. (Fra)</t>
  </si>
  <si>
    <t>Medvedev D. (Rus) vs. Chardy J. (Fra)</t>
  </si>
  <si>
    <t>Zverev A. (Ger) vs. Verdasco F. (Esp)</t>
  </si>
  <si>
    <t>Raonic M. (Can) vs. Thiem D. (Aut)</t>
  </si>
  <si>
    <t>Shapovalov D. (Can) vs. Fognini F. (Ita)</t>
  </si>
  <si>
    <t>Garin C. (Chi) vs. Isner J. (Usa)</t>
  </si>
  <si>
    <t>Fritz T. (Usa) vs. Tsitsipas S. (Gre)</t>
  </si>
  <si>
    <t>Goffin D. (Bel) vs. Dimitrov G. (Bul)</t>
  </si>
  <si>
    <t>Bautista-Agut R. (Esp) vs. De Minaur A. (Aus)</t>
  </si>
  <si>
    <t>Monfils G. (Fra) vs. Paire B. (Fra)</t>
  </si>
  <si>
    <t>Wawrinka S. (Sui) vs. Cilic M. (Cro)</t>
  </si>
  <si>
    <t>Djokovic N. (Srb) vs. Moutet C. (Fra)</t>
  </si>
  <si>
    <t>Edmund K. (Gbr) vs. Schwartzman D. (Arg)</t>
  </si>
  <si>
    <t>Mannarino A. (Fra) vs. Nadal R. (Esp)</t>
  </si>
  <si>
    <t>Tsonga J-W. (Fra) vs. Berrettini M. (Ita)</t>
  </si>
  <si>
    <t>Chardy J. (Fra) vs. Garin C. (Chi)</t>
  </si>
  <si>
    <t>Dimitrov G. (Bul) vs. Thiem D. (Aut)</t>
  </si>
  <si>
    <t>De Minaur A. (Aus) vs. Tsitsipas S. (Gre)</t>
  </si>
  <si>
    <t>Djokovic N. (Srb) vs. Edmund K. (Gbr)</t>
  </si>
  <si>
    <t>Zverev A. (Ger) vs. Shapovalov D. (Can)</t>
  </si>
  <si>
    <t>Struff J-L. (Ger) vs. Tsonga J-W. (Fra)</t>
  </si>
  <si>
    <t>Wawrinka S. (Sui) vs. Nadal R. (Esp)</t>
  </si>
  <si>
    <t>Monfils G. (Fra) vs. Albot R. (Mda)</t>
  </si>
  <si>
    <t>Garin C. (Chi) vs. Dimitrov G. (Bul)</t>
  </si>
  <si>
    <t>Djokovic N. (Srb) vs. Tsitsipas S. (Gre)</t>
  </si>
  <si>
    <t>Shapovalov D. (Can) vs. Monfils G. (Fra)</t>
  </si>
  <si>
    <t>Tsonga J-W. (Fra) vs. Nadal R. (Esp)</t>
  </si>
  <si>
    <t>Djokovic N. (Srb) vs. Dimitrov G. (Bul)</t>
  </si>
  <si>
    <t>Djokovic N. (Srb) vs. Shapovalov D. (Can)</t>
  </si>
  <si>
    <t>Mean Number Games Played Per Match</t>
  </si>
  <si>
    <t>Khachanov K. (Rus) vs. Krajinovic F. (Srb)</t>
  </si>
  <si>
    <t>Gojowczyk P. (Ger) vs. Dzumhur D. (Bih)</t>
  </si>
  <si>
    <t>Kohlschreiber P. (Ger) vs. Haase R. (Ned)</t>
  </si>
  <si>
    <t>Bautista-Agut R. (Esp) vs. Johnson S. (Usa)</t>
  </si>
  <si>
    <t>Mannarino A. (Fra) vs. Humbert U. (Fra)</t>
  </si>
  <si>
    <t>Cecchinato M. (Ita) vs. Sousa J. (Por)</t>
  </si>
  <si>
    <t>Lopez F. (Esp) vs. De Minaur A. (Aus)</t>
  </si>
  <si>
    <t>Gasquet R. (Fra) vs. Shapovalov D. (Can)</t>
  </si>
  <si>
    <t>Tiafoe F. (Usa) vs. Mahut N. (Fra)</t>
  </si>
  <si>
    <t>Verdasco F. (Esp) vs. Chardy J. (Fra)</t>
  </si>
  <si>
    <t>Medvedev D. (Rus) vs. Carreno-Busta P. (Esp)</t>
  </si>
  <si>
    <t>Herbert P. (Fra) vs. Kukushkin M. (Kaz)</t>
  </si>
  <si>
    <t>Fucsovics M. (Hun) vs. Paire B. (Fra)</t>
  </si>
  <si>
    <t>Tsitsipas S. (Gre) vs. Dzumhur D. (Bih)</t>
  </si>
  <si>
    <t>Simon G. (Fra) vs. Pouille L. (Fra)</t>
  </si>
  <si>
    <t>Raonic M. (Can) vs. Tsonga J-W. (Fra)</t>
  </si>
  <si>
    <t>Sousa J. (Por) vs. Djokovic N. (Srb)</t>
  </si>
  <si>
    <t>Cilic M. (Cro) vs. Kohlschreiber P. (Ger)</t>
  </si>
  <si>
    <t>Mannarino A. (Fra) vs. Nishikori K. (Jpn)</t>
  </si>
  <si>
    <t>Kukushkin M. (Kaz) vs. Isner J. (Usa)</t>
  </si>
  <si>
    <t>Zverev A. (Ger) vs. Tiafoe F. (Usa)</t>
  </si>
  <si>
    <t>Bautista-Agut R. (Esp) vs. Dimitrov G. (Bul)</t>
  </si>
  <si>
    <t>Gasquet R. (Fra) vs. Sock J. (Usa)</t>
  </si>
  <si>
    <t>Anderson K. (Rsa) vs. Basilashvili N. (Geo)</t>
  </si>
  <si>
    <t>Jaziri M. (Tun) vs. Verdasco F. (Esp)</t>
  </si>
  <si>
    <t>Lopez F. (Esp) vs. Schwartzman D. (Arg)</t>
  </si>
  <si>
    <t>Simon G. (Fra) vs. Thiem D. (Aut)</t>
  </si>
  <si>
    <t>Cilic M. (Cro) vs. Dimitrov G. (Bul)</t>
  </si>
  <si>
    <t>Khachanov K. (Rus) vs. Isner J. (Usa)</t>
  </si>
  <si>
    <t>Zverev A. (Ger) vs. Schwartzman D. (Arg)</t>
  </si>
  <si>
    <t>Jaziri M. (Tun) vs. Sock J. (Usa)</t>
  </si>
  <si>
    <t>Coric B. (Cro) vs. Thiem D. (Aut)</t>
  </si>
  <si>
    <t>Fognini F. (Ita) vs. Federer R. (Sui)</t>
  </si>
  <si>
    <t>Anderson K. (Rsa) vs. Nishikori K. (Jpn)</t>
  </si>
  <si>
    <t>Zverev A. (Ger) vs. Khachanov K. (Rus)</t>
  </si>
  <si>
    <t>Sock J. (Usa) vs. Thiem D. (Aut)</t>
  </si>
  <si>
    <t>Cilic M. (Cro) vs. Djokovic N. (Srb)</t>
  </si>
  <si>
    <t>Nishikori K. (Jpn) vs. Federer R. (Sui)</t>
  </si>
  <si>
    <t>Thiem D. (Aut) vs. Khachanov K. (Rus)</t>
  </si>
  <si>
    <t>Federer R. (Sui) vs. Djokovic N. (Srb)</t>
  </si>
  <si>
    <t>Khachanov K. (Rus) vs. Djokovic N. (Srb)</t>
  </si>
  <si>
    <t>Johnson S. (Usa) vs. Haase R. (Ned)</t>
  </si>
  <si>
    <t>Harrison R. (Usa) vs. Gojowczyk P. (Ger)</t>
  </si>
  <si>
    <t>Pospisil V. (Can) vs. Mahut N. (Fra)</t>
  </si>
  <si>
    <t>Zverev M. (Ger) vs. Chung H. (Kor)</t>
  </si>
  <si>
    <t>Krajinovic F. (Srb) vs. Sugita Y. (Jpn)</t>
  </si>
  <si>
    <t>Simon G. (Fra) vs. Chardy J. (Fra)</t>
  </si>
  <si>
    <t>Gasquet R. (Fra) vs. Paire B. (Fra)</t>
  </si>
  <si>
    <t>Benneteau J. (Fra) vs. Shapovalov D. (Can)</t>
  </si>
  <si>
    <t>Schwartzman D. (Arg) vs. Troicki V. (Srb)</t>
  </si>
  <si>
    <t>Edmund K. (Gbr) vs. Donskoy E. (Rus)</t>
  </si>
  <si>
    <t>Sousa J. (Por) vs. Lorenzi P. (Ita)</t>
  </si>
  <si>
    <t>Cuevas P. (Uru) vs- Khachanov K. (Rus)</t>
  </si>
  <si>
    <t>Herbert P. (Fra) vs. Lopez F. (Esp)</t>
  </si>
  <si>
    <t>Struff J-L. (Ger) vs. Coric B. (Cro)</t>
  </si>
  <si>
    <t>Verdasco F. (Esp) vs. Rublev A. (Rus)</t>
  </si>
  <si>
    <t>Mannarino A. (Fra) vs. Ferrer D. (Esp)</t>
  </si>
  <si>
    <t>Querrey S. (Usa) vs. Krajinovic F. (Srb)</t>
  </si>
  <si>
    <t>Mahut N. (Fra) vs. Carreno-Busta P. (Esp)</t>
  </si>
  <si>
    <t>Thiem D. (Aut) vs. Gojowczyk P. (Ger)</t>
  </si>
  <si>
    <t>Isner J. (Usa) vs. Schwartzman D. (Arg)</t>
  </si>
  <si>
    <t>Zverev A. (Ger) vs. Haase R. (Ned)</t>
  </si>
  <si>
    <t>Cuevas P. (Uru) vs. Ramos A. (Esp)</t>
  </si>
  <si>
    <t>Lopez F. (Esp) vs. Pouille L. (Fra)</t>
  </si>
  <si>
    <t>Verdasco F. (Esp) vs. Anderson K. (Rsa)</t>
  </si>
  <si>
    <t>Nadal R. (Esp) vs. Chung H. (Kor)</t>
  </si>
  <si>
    <t>Benneteau J. (Fra) vs. Tsonga J-W. (Fra)</t>
  </si>
  <si>
    <t>Sousa J. (Por) vs. Del Potro J. (Arg)</t>
  </si>
  <si>
    <t>Sock J. (Usa) vs. Edmund K. (Gbr)</t>
  </si>
  <si>
    <t>Gasquet R. (Fra) vs. Dimitrov G. (Bul)</t>
  </si>
  <si>
    <t>Coric B. (Cro) vs. Cilic M. (Cro)</t>
  </si>
  <si>
    <t>Goffin D. (Bel) vs. Mannarino A. (Fra)</t>
  </si>
  <si>
    <t>Bautista-Agut R. (Esp) vs. Chardy J. (Fra)</t>
  </si>
  <si>
    <t>Haase R. (Ned) vs. Del Potro J. (Arg)</t>
  </si>
  <si>
    <t>Thiem D. (Aut) vs. Verdasco F. (Esp)</t>
  </si>
  <si>
    <t>Isner J. (Usa) vs. Dimitrov G. (Bul)</t>
  </si>
  <si>
    <t>Krajinovic F. (Srb) vs. Mahut N. (Fra)</t>
  </si>
  <si>
    <t>Goffin D. (Bel) vs. Benneteau J. (Fra)</t>
  </si>
  <si>
    <t>Sock J. (Usa) vs. Pouille L. (Fra)</t>
  </si>
  <si>
    <t>Nadal R. (Esp) vs. Cuevas P. (Uru)</t>
  </si>
  <si>
    <t>Bautista-Agut R. (Esp) vs. Cilic M. (Cro)</t>
  </si>
  <si>
    <t>Del Potro J. (Arg) vs. Isner J. (Usa)</t>
  </si>
  <si>
    <t>Benneteau J. (Fra) vs. Cilic M. (Cro)</t>
  </si>
  <si>
    <t>Verdasco F. (Esp) vs. Sock J. (Usa)</t>
  </si>
  <si>
    <t>Krajinovic F. (Srb) vs. Isner J. (Usa)</t>
  </si>
  <si>
    <t>Benneteau J. (Fra) vs. Sock J. (Usa)</t>
  </si>
  <si>
    <t>Krajinovic F. (Srb) vs. Sock J. (Usa)</t>
  </si>
  <si>
    <t>Tournament</t>
  </si>
  <si>
    <t>Year</t>
  </si>
  <si>
    <t>NextGen Finals</t>
  </si>
  <si>
    <t>ATP 1000 Paris</t>
  </si>
  <si>
    <t>No-Ad Scoring Method [0 = No; 1 = Yes]</t>
  </si>
  <si>
    <t>Match Code</t>
  </si>
  <si>
    <t>Variance Total Match Duration [in min.]</t>
  </si>
  <si>
    <t>Mean Set Duration [in min.]</t>
  </si>
  <si>
    <t>Variance Set Duration [in min.]</t>
  </si>
  <si>
    <t>Std. Dev. Set Duration [in min.]</t>
  </si>
  <si>
    <t>Sets</t>
  </si>
  <si>
    <t>Mean Number Games Played</t>
  </si>
  <si>
    <t>Mean Game Duration [in min.]</t>
  </si>
  <si>
    <t>Variance Game Duration [in min.]</t>
  </si>
  <si>
    <t>Std. Dev. Game Duration [in min.]</t>
  </si>
  <si>
    <t>Games</t>
  </si>
  <si>
    <t>Ranking</t>
  </si>
  <si>
    <t>Std. Dev. Game Duration [in sec.]</t>
  </si>
  <si>
    <t>Statistics Summary</t>
  </si>
  <si>
    <t>the means</t>
  </si>
  <si>
    <t>NextGen Finals is</t>
  </si>
  <si>
    <t>smaller</t>
  </si>
  <si>
    <t>Two-Sample t-Test With Different Variances</t>
  </si>
  <si>
    <t>Mean</t>
  </si>
  <si>
    <t>Variance</t>
  </si>
  <si>
    <t>Sample Size</t>
  </si>
  <si>
    <t>Critical t-Value For One-Sided t-Test</t>
  </si>
  <si>
    <t>P(T&lt;=t) One-Sided</t>
  </si>
  <si>
    <t>Hypothetical Differences Means</t>
  </si>
  <si>
    <t>Significance Level: Alpha</t>
  </si>
  <si>
    <t>Reject H0?</t>
  </si>
  <si>
    <t>Accept H1?</t>
  </si>
  <si>
    <r>
      <rPr>
        <b/>
        <i/>
        <sz val="11"/>
        <color theme="1"/>
        <rFont val="Calibri"/>
        <family val="2"/>
        <scheme val="minor"/>
      </rPr>
      <t>H0</t>
    </r>
    <r>
      <rPr>
        <i/>
        <sz val="11"/>
        <color theme="1"/>
        <rFont val="Calibri"/>
        <family val="2"/>
        <scheme val="minor"/>
      </rPr>
      <t>: There is no</t>
    </r>
  </si>
  <si>
    <r>
      <rPr>
        <b/>
        <i/>
        <sz val="11"/>
        <color theme="1"/>
        <rFont val="Calibri"/>
        <family val="2"/>
        <scheme val="minor"/>
      </rPr>
      <t>H1</t>
    </r>
    <r>
      <rPr>
        <i/>
        <sz val="11"/>
        <color theme="1"/>
        <rFont val="Calibri"/>
        <family val="2"/>
        <scheme val="minor"/>
      </rPr>
      <t>: The average</t>
    </r>
  </si>
  <si>
    <t>Mean Game Duration</t>
  </si>
  <si>
    <t>Two-Sample t-Test With Equal Variances</t>
  </si>
  <si>
    <t>Significance Tests***</t>
  </si>
  <si>
    <t>* Treatment Group; ** Control Group; *** Variance Differences Calculated With F-Test</t>
  </si>
  <si>
    <t>t-Statistic</t>
  </si>
  <si>
    <t>Degrees Of Freedom (df)</t>
  </si>
  <si>
    <t>Pooled Variance</t>
  </si>
  <si>
    <t>difference between</t>
  </si>
  <si>
    <t>duration of [variable]</t>
  </si>
  <si>
    <t>Mean Total Match Duration</t>
  </si>
  <si>
    <t>All Sets Played [in min.]</t>
  </si>
  <si>
    <t>Mean Set Duration</t>
  </si>
  <si>
    <t>Difference In Min:</t>
  </si>
  <si>
    <t>Difference In Sec:</t>
  </si>
  <si>
    <t>Best of 3; No-Ad and Match TB</t>
  </si>
  <si>
    <t>Total Match Duration [in min.]</t>
  </si>
  <si>
    <t>Khachanov K./Medvedev D. vs. Koolhof W./Tsitsipas S.</t>
  </si>
  <si>
    <t>Johnson S./Thiem D. vs. Granollers M./Mektic N.</t>
  </si>
  <si>
    <t>Full Sets Match Duration [in min.] *</t>
  </si>
  <si>
    <t>Duration Set 3 [Match TB, in min.]</t>
  </si>
  <si>
    <t>Zverev A./Zverev M. vs. Gonzalez M./Zeballos H.</t>
  </si>
  <si>
    <t>McDonald M./Opelka R. vs. Murray J./Soares B.</t>
  </si>
  <si>
    <t>Albot R./Basilashvili N. vs. McLachlan B./Skupski N.</t>
  </si>
  <si>
    <t>Demoliner M./Kecmanovic M. vs. Isner J./Querrey S.</t>
  </si>
  <si>
    <t>Rojer J./Tecau H. vs. Marach O./Pavic M.</t>
  </si>
  <si>
    <t>Chardy J./Simon G. vs. Jarry N./Skugor F.</t>
  </si>
  <si>
    <t>Haase R./Inglot D. vs. Cabal J./Farah R.</t>
  </si>
  <si>
    <t>Total Games Played [w/out MT, per Match]</t>
  </si>
  <si>
    <t>Kontinen H./Peers J. vs. Ram R./Salisbury J.</t>
  </si>
  <si>
    <t>Bopanna R./Shapovalov D. vs. Krajicek A./Sitak A.</t>
  </si>
  <si>
    <t>Kubot L./Melo M. vs. Cecchinato M./Molteni A.</t>
  </si>
  <si>
    <t>Pella G./Sousa J. vs. Fritz T./Kyrgios N.</t>
  </si>
  <si>
    <t>Bryan B./Bryan M. vs. Fucsovics M./Jebavy R.</t>
  </si>
  <si>
    <t>Lopez F./Lopez M. vs. Dodig I./Roger-Vasselin E.</t>
  </si>
  <si>
    <t>Gonzalez M./Zeballos H. vs. Cabal J./Farah R.</t>
  </si>
  <si>
    <t>Bopanna R./Shapovalov D. vs. Granollers M./Mektic N.</t>
  </si>
  <si>
    <t>Klaasen R./Venus M. vs. Middelkoop M./Schwartzman D.</t>
  </si>
  <si>
    <t>Koolhof W./Tsitsipas S. vs. Murray J./Soares B.</t>
  </si>
  <si>
    <t>Ram R./Salisbury J. vs. Isner J./Querrey S.</t>
  </si>
  <si>
    <t>Middelkoop M./Schwartzman D. vs. Dodig I./Roger-Vasselin E.</t>
  </si>
  <si>
    <t>Albot R./Basilashvili N. vs. Marach O./Pavic M.</t>
  </si>
  <si>
    <t>Kubot L./Melo M. vs. Pella G./Sousa J.</t>
  </si>
  <si>
    <t>Bryan B./Bryan M. vs. Jarry N./Skugor F.</t>
  </si>
  <si>
    <t>Kubot L./Melo M. vs. Marach O./Pavic M.</t>
  </si>
  <si>
    <t>Dodig I./Roger-Vasselin E. vs. Gonzalez M./Zeballos H.</t>
  </si>
  <si>
    <t>Bryan B./Bryan M. vs. Bopanna R./Shapovalov D.</t>
  </si>
  <si>
    <t>Isner J./Querrey S. vs. Koolhof W./Tsitsipas S.</t>
  </si>
  <si>
    <t>Dodig I./Roger-Vasselin E. vs. Koolhof W./Tsitsipas S.</t>
  </si>
  <si>
    <t>Kubot L./Melo M. vs. Bryan B./Bryan M.</t>
  </si>
  <si>
    <t>Bryan B./Bryan M. vs. Koolhof W./Tsitsipas S.</t>
  </si>
  <si>
    <t>Mean Full Sets Match Duration [in min.]</t>
  </si>
  <si>
    <t>Std. Dev. Full Sets Match Duration [in min.]</t>
  </si>
  <si>
    <t>Total Full Sets Tournament Duration [in min.]</t>
  </si>
  <si>
    <t>Based on "Full Sets Played"</t>
  </si>
  <si>
    <t>Based on
"Full Sets
Played"</t>
  </si>
  <si>
    <t>Gonzalez M./Zeballos H. vs. Cecchinato M./Sonego L.</t>
  </si>
  <si>
    <t>Chardy J./Goffin D. vs. Murray J./Soares B.</t>
  </si>
  <si>
    <t>Dodig I./Roger-Vasselin E. vs. Mektic N./Skugor F.</t>
  </si>
  <si>
    <t>Albot R./Basilashvili N. vs. Kontinen H./Peers J.</t>
  </si>
  <si>
    <t>Klaasen R./Venus M. vs. Zverev A./Zverev M.</t>
  </si>
  <si>
    <t>Kubot L./Melo M. vs. Bolelli S./Seppi A.</t>
  </si>
  <si>
    <t>Marach O./Pavic M. vs. McLachlan B./Struff J-L.</t>
  </si>
  <si>
    <t>Krajicek A./Sitak A. vs. Coric B./Dimitrov G.</t>
  </si>
  <si>
    <t>Middelkoop M./Simon G. vs. Carreno-Busta P./Sousa J.</t>
  </si>
  <si>
    <t>Cabal J./Farah R. vs. Bopanna R./Inglot D.</t>
  </si>
  <si>
    <t>Koolhof W./Tsitsipas S. vs. Shapovalov D./Verdasco F.</t>
  </si>
  <si>
    <t>Pella G./Schwartzman D. vs. Ram R./Salisbury J.</t>
  </si>
  <si>
    <t>Baldi F./Pellegrino A. vs. Melzer J./Thiem D.</t>
  </si>
  <si>
    <t>Cuevas P./Del Potro J. vs. Khachanov K./Lopez M.</t>
  </si>
  <si>
    <t>Gonzalez M./Zeballos H. vs. Chardy J./Goffin D.</t>
  </si>
  <si>
    <t>Rojer J./Tecau H. vs. Bryan B./Bryan M.</t>
  </si>
  <si>
    <t>Klaasen R./Venus M. vs. Middelkoop M./Simon G.</t>
  </si>
  <si>
    <t>Edmund K./Skupski N. vs. Mektic N./Skugor F.</t>
  </si>
  <si>
    <t>Cabal J./Farah R. vs. Krajicek A./Sitak A.</t>
  </si>
  <si>
    <t>Kubot L./Melo M. vs. Melzer J./Thiem D.</t>
  </si>
  <si>
    <t>Khachanov K./Lopez M. vs. Bryan B./Bryan M.</t>
  </si>
  <si>
    <t>Klaasen R./Venus M. vs. Gonzalez M./Zeballos H.</t>
  </si>
  <si>
    <t>Cabal J./Farah R. vs. Bryan B./Bryan M.</t>
  </si>
  <si>
    <t>Marach O./Pavic M. vs. Shapovalov D./Verdasco F.</t>
  </si>
  <si>
    <t>Kubot L./Melo M. vs. Kontinen H./Peers J.</t>
  </si>
  <si>
    <t>Marach O./Pavic M. vs. Edmund K./Skupski N.</t>
  </si>
  <si>
    <t>Marach O./Pavic M. vs. Klaasen R./Venus M.</t>
  </si>
  <si>
    <t>Kubot L./Melo M. vs. Cabal J./Farah R.</t>
  </si>
  <si>
    <t>Cabal J./Farah R. vs. Klaasen R./Venus M.</t>
  </si>
  <si>
    <t>Auger-Aliassime F./Berrettini M. vs. Kontinen H./Peers J.</t>
  </si>
  <si>
    <t>Herbert P./Mahut N. vs. Mektic N./Skugor F.</t>
  </si>
  <si>
    <t>Goffin D./Hurkacz H. vs. Dodig I./Polasek F.</t>
  </si>
  <si>
    <t>Monroe N./Sandgren T. vs. Murray J./Skupski N.</t>
  </si>
  <si>
    <t>Djokovic N./Tipsarevic J. vs. Kubot L./Melo M.</t>
  </si>
  <si>
    <t>Marach O./Melzer J. vs. Harrison R./Sock J.</t>
  </si>
  <si>
    <t>Klaasen R./Venus M. vs. Djere L./Lajovic D.</t>
  </si>
  <si>
    <t>Krawietz K./Mies A. vs. Pavic M./Soares B.</t>
  </si>
  <si>
    <t>Bryan B./Bryan M. vs. Chardy J./Martin F.</t>
  </si>
  <si>
    <t>Lopez F./Murray A. vs. Rojer J./Tecau H.</t>
  </si>
  <si>
    <t>Cabal J./Farah R. vs. Kyrgios N./Tsitsipas S.</t>
  </si>
  <si>
    <t>Garin C./Paire B. vs. Albot R./Khachanov K.</t>
  </si>
  <si>
    <t>Krajicek A./Roger-Vasselin E. vs. Pella G./Sousa J.</t>
  </si>
  <si>
    <t>Mannarino A./Pouille L. vs. Schwartzman D./Zeballos H.</t>
  </si>
  <si>
    <t>Herbert P./Mahut N. vs. Murray J./Skupski N.</t>
  </si>
  <si>
    <t>Klaasen R./Venus M. vs. Krajicek A./Roger-Vasselin E.</t>
  </si>
  <si>
    <t>Demoliner M./Medvedev D. vs. Haase R./Koolhof W.</t>
  </si>
  <si>
    <t>Bopanna R./Shapovalov D. vs. Ram R./Salisbury J.</t>
  </si>
  <si>
    <t>Bryan B./Bryan M. vs. Dodig I./Polasek F.</t>
  </si>
  <si>
    <t>Garin C./Paire B. vs. Kubot L./Melo M.</t>
  </si>
  <si>
    <t>Schwartzman D./Zeballos H. vs. Kontinen H./Peers J.</t>
  </si>
  <si>
    <t>Demoliner M./Medvedev D. vs. Pavic M./Soares B.</t>
  </si>
  <si>
    <t>Harrison R./Sock J. vs. Lopez F./Murray A.</t>
  </si>
  <si>
    <t>Cabal J./Farah R. vs. Bopanna R./Shapovalov D.</t>
  </si>
  <si>
    <t>Dodig I./Polasek F. vs. Kubot L./Melo M.</t>
  </si>
  <si>
    <t>Cabal J./Farah R. vs. Kontinen H./Peers J.</t>
  </si>
  <si>
    <t>Murray J./Skupski N. vs. Lopez F./Murray A.</t>
  </si>
  <si>
    <t>Klaasen R./Venus M. vs. Pavic M./Soares B.</t>
  </si>
  <si>
    <t>Murray J./Skupski N. vs. Dodig I./Polasek F.</t>
  </si>
  <si>
    <t>Cabal J./Farah R. vs. Pavic M./Soares B.</t>
  </si>
  <si>
    <t>Cabal J./Farah R. vs. Dodig I./Polasek F.</t>
  </si>
  <si>
    <t>Best of 3; Standard Rules</t>
  </si>
  <si>
    <t>Purcell M./Saville L. vs. Gonzalez M./Jarry N.</t>
  </si>
  <si>
    <t>Krawietz K./Mektic N. vs. Monroe N./Nedunchezhiyan J.</t>
  </si>
  <si>
    <t>Kontinen H./Peers J. vs. Gonzalez S./Qureshi A.</t>
  </si>
  <si>
    <t>Gojowczyk P./Ramos A. vs. Mannarino A./Mies A.</t>
  </si>
  <si>
    <t>Arevalo M./Cerretani J. vs. Rojer J./Tecau H.</t>
  </si>
  <si>
    <t>Klahn B./Kukushkin M. vs. Klaasen R./Venus M.</t>
  </si>
  <si>
    <t>Bopanna R./Sharan D. vs. Carreno-Busta P./Garcia-Lopez G.</t>
  </si>
  <si>
    <t>Mayer L./Sousa J. vs. Lopez F./Lopez M.</t>
  </si>
  <si>
    <t>Krajicek A./Sitak A. vs. Paes L./Reyes-Varela M.</t>
  </si>
  <si>
    <t>Kubot L./Zeballos H. vs. Bedene A./Marterer M.</t>
  </si>
  <si>
    <t>Herbert P./Mahut N. vs. Marrero S. D./Zverev M.</t>
  </si>
  <si>
    <t>Bolt A./Polmans M. vs. Bryan B./Bryan M.</t>
  </si>
  <si>
    <t>Demoliner M./Nielsen F. vs. Granollers G./Granollers M.</t>
  </si>
  <si>
    <t>Bambridge L./O'Mara J. vs. Copil M./Fucsovics M.</t>
  </si>
  <si>
    <t>Gong M./Zhang Z. vs. Klizan M./Matkowski M.</t>
  </si>
  <si>
    <t>Carballes Baena R./Rublev A. vs. Nys H./Paire B.</t>
  </si>
  <si>
    <t>Molchanov D./Zelenay I. vs. Berrettini M./Cecchinato M.</t>
  </si>
  <si>
    <t>Kyrgios N./Reid M. vs. Dodig I./Roger-Vasselin E.</t>
  </si>
  <si>
    <t>Haase R./Middelkoop M. vs. Harrison R./Querrey S.</t>
  </si>
  <si>
    <t>Pella G./Podlipnik-Castillo H. vs. Ram R./Salisbury J.</t>
  </si>
  <si>
    <t>Murray J./Soares B. vs. Jebavy R./Molteni A.</t>
  </si>
  <si>
    <t>Marach O./Pavic M. vs. Bolelli S./Seppi A.</t>
  </si>
  <si>
    <t>Sock J./Withrow J. vs. Cabal J./Farah R.</t>
  </si>
  <si>
    <t>Duckworth J./Thompson J. vs. Skupski K./Skupski N.</t>
  </si>
  <si>
    <t>Fritz T./Norrie C. vs. Basic M./Dzumhur D.</t>
  </si>
  <si>
    <t>Albot R./Jaziri M. vs. McLachlan B./Struff J-L.</t>
  </si>
  <si>
    <t>Oswald P./Puetz T. vs. Cuevas P./Verdasco F.</t>
  </si>
  <si>
    <t>Ebden M./Lindstedt R. vs. Johnson S./Kudla D.</t>
  </si>
  <si>
    <t>Hewitt L./Smith J. P. vs. Daniell M./Koolhof W.</t>
  </si>
  <si>
    <t>Kontinen H./Peers J. vs. Skupski K./Skupski N.</t>
  </si>
  <si>
    <t>Krawietz K./Mektic N. vs. Dodig I./Roger-Vasselin E.</t>
  </si>
  <si>
    <t>Carballes Baena R./Rublev A. vs. Mayer L./Sousa J.</t>
  </si>
  <si>
    <t>Mannarino A./Mies A. vs. Bryan B./Bryan M.</t>
  </si>
  <si>
    <t>Carreno-Busta P./Garcia-Lopez G. vs. Gong M./Zhang Z.</t>
  </si>
  <si>
    <t>Marach O./Pavic M. vs. Gonzalez M./Jarry N.</t>
  </si>
  <si>
    <t>Herbert P./Mahut N. vs. Molchanov D./Zelenay I.</t>
  </si>
  <si>
    <t>McDonald M./Sandgren T. vs. Chardy J./Martin F.</t>
  </si>
  <si>
    <t>Duran G./Schwartzman D. vs. Ellis B./Popyrin Al.</t>
  </si>
  <si>
    <t>Inglot D./Skugor F. vs. Daniel T./Millman J.</t>
  </si>
  <si>
    <t>Harrison R./Querrey S. vs. Krajicek A./Sitak A.</t>
  </si>
  <si>
    <t>Murray J./Soares B. vs. Bambridge L./O'Mara J.</t>
  </si>
  <si>
    <t>Johnson S./Kudla D. vs. Albot R./Jaziri M.</t>
  </si>
  <si>
    <t>Daniell M./Koolhof W. vs. Klaasen R./Venus M.</t>
  </si>
  <si>
    <t>Fritz T./Norrie C. vs. Sock J./Withrow J.</t>
  </si>
  <si>
    <t>Inglot D./Skugor F. vs. Demoliner M./Nielsen F.</t>
  </si>
  <si>
    <t>Kubot L./Zeballos H. vs. Chardy J./Martin F.</t>
  </si>
  <si>
    <t>Cuevas P./Verdasco F. vs. Ram R./Salisbury J.</t>
  </si>
  <si>
    <t>Gonzalez M./Jarry N. vs. Mayer L./Sousa J.</t>
  </si>
  <si>
    <t>Carreno-Busta P./Garcia-Lopez G. vs. Bryan B./Bryan M.</t>
  </si>
  <si>
    <t>Ellis B./Popyrin Al. vs. Arevalo M./Cerretani J.</t>
  </si>
  <si>
    <t>Demoliner M./Nielsen F. vs. Klaasen R./Venus M.</t>
  </si>
  <si>
    <t>Kontinen H./Peers J. vs. Albot R./Jaziri M.</t>
  </si>
  <si>
    <t>Murray J./Soares B. vs. Krawietz K./Mektic N.</t>
  </si>
  <si>
    <t>Kubot L./Zeballos H. vs. Ellis B./Popyrin Al.</t>
  </si>
  <si>
    <t>Herbert P./Mahut N. vs. Ram R./Salisbury J.</t>
  </si>
  <si>
    <t>Harrison R./Querrey S. vs. Sock J./Withrow J.</t>
  </si>
  <si>
    <t>Mayer L./Sousa J. vs. Klaasen R./Venus M.</t>
  </si>
  <si>
    <t>Kubot L./Zeballos H. vs. Harrison R./Querrey S.</t>
  </si>
  <si>
    <t>Herbert P./Mahut N. vs. Bryan B./Bryan M.</t>
  </si>
  <si>
    <t>Murray J./Soares B. vs. Kontinen H./Peers J.</t>
  </si>
  <si>
    <t>Mayer L./Sousa J. vs. Kontinen H./Peers J.</t>
  </si>
  <si>
    <t>Herbert P./Mahut N. vs. Harrison R./Querrey S.</t>
  </si>
  <si>
    <t>Kontinen H./Peers J. vs. Herbert P./Mahut N.</t>
  </si>
  <si>
    <t>Middelkoop M./Puetz T. vs. Jebavy R./Molteni A.</t>
  </si>
  <si>
    <t>Krajicek A./Sitak A. vs. Hsieh C./Rungkat C.</t>
  </si>
  <si>
    <t>Berrettini M./Sonego L. vs. Murray J./Soares B.</t>
  </si>
  <si>
    <t>Bambridge L./O'Mara J. vs. Skupski K./Skupski N.</t>
  </si>
  <si>
    <t>Bryan M./Bryan B. vs. Carreno-Busta P./Granollers G.</t>
  </si>
  <si>
    <t>Pella G./Schwartzman D. vs. Gaston H./Tabur C.</t>
  </si>
  <si>
    <t>Garin C./Londero J. I. vs. Rojer J./Tecau H.</t>
  </si>
  <si>
    <t>Kubot L./Melo M. vs. Carballes Baena R./Munar J.</t>
  </si>
  <si>
    <t>Arevalo M./Reyes-Varela M. vs. Haase R./Nielsen F.</t>
  </si>
  <si>
    <t>Molchanov D./Zelenay I. vs. Gonzalez M./Zeballos H.</t>
  </si>
  <si>
    <t>Krawietz K./Mies A. vs. Guinard M./Rinderknech A.</t>
  </si>
  <si>
    <t>Dodig I./Roger-Vasselin E. vs. Kecmanovic M./Ruud C.</t>
  </si>
  <si>
    <t>Klaasen R./Venus M. vs. Bopanna R./Copil M.</t>
  </si>
  <si>
    <t>Bedene A./Hurkacz H. vs. Daniell M./Koolhof W.</t>
  </si>
  <si>
    <t>Chardy J./Martin F. vs. McLachlan B./Struff J-L.</t>
  </si>
  <si>
    <t>Gonzalez S./Qureshi A. vs. Lajovic D./Tipsarevic J.</t>
  </si>
  <si>
    <t>Fucsovics M./Lindstedt R. vs. Demoliner M./Sharan D.</t>
  </si>
  <si>
    <t>Benchetrit E./Blancaneaux G. vs. Bourgue M./Eysseric J.</t>
  </si>
  <si>
    <t>Cuevas P./Lopez F. vs. Mektic N./Skugor F.</t>
  </si>
  <si>
    <t>Johnson S./Kudla D. vs. Evans D./Norrie C.</t>
  </si>
  <si>
    <t>Kukushkin M./Vliegen J. vs. Albot R./Jaziri M.</t>
  </si>
  <si>
    <t>Millman J./Thompson J. vs. Couacaud E./Lamasine T.</t>
  </si>
  <si>
    <t>Cabal J./Farah R. vs. Ebden M./Smith J. P.</t>
  </si>
  <si>
    <t>Nedunchezhiyan J./Zverev M. vs. Marach O./Pavic M.</t>
  </si>
  <si>
    <t>Humbert U./Mannarino A. vs. Bonzi B./Hoang A.</t>
  </si>
  <si>
    <t>Evans D./Norrie C. vs. Haase R./Nielsen F.</t>
  </si>
  <si>
    <t>Kubot L./Melo M. vs. Daniell M./Koolhof W.</t>
  </si>
  <si>
    <t>Bryan M./Bryan B. vs. Skupski K./Skupski N.</t>
  </si>
  <si>
    <t>Mahut N./Melzer J. vs. Cecchinato M./Seppi A.</t>
  </si>
  <si>
    <t>Ram R./Salisbury J. vs. Couacaud E./Lamasine T.</t>
  </si>
  <si>
    <t>Middelkoop M./Puetz T. vs. Chardy J./Martin F.</t>
  </si>
  <si>
    <t>Lajovic D./Tipsarevic J. vs. Molchanov D./Zelenay I.</t>
  </si>
  <si>
    <t>Kukushkin M./Vliegen J. vs. Cuevas P./Lopez F.</t>
  </si>
  <si>
    <t>Demoliner M./Sharan D. vs. Kontinen H./Peers J.</t>
  </si>
  <si>
    <t>Pella G./Schwartzman D. vs. Berrettini M./Sonego L.</t>
  </si>
  <si>
    <t>Bopanna R./Copil M. vs. Bonzi B./Hoang A.</t>
  </si>
  <si>
    <t>Berankis R./Nishioka Y. vs. Rojer J./Tecau H.</t>
  </si>
  <si>
    <t>Benchetrit E./Blancaneaux G. vs. Marach O./Pavic M.</t>
  </si>
  <si>
    <t>De Minaur A./Vega Hernandez D. vs. Barrere G./Halys Q.</t>
  </si>
  <si>
    <t>Paes L./Paire B. vs. Inglot D./Klizan M.</t>
  </si>
  <si>
    <t>Kecmanovic M./Ruud C. vs. Delbonis F./Duran G.</t>
  </si>
  <si>
    <t>Bryan M./Bryan B. vs. Rojer J./Tecau H.</t>
  </si>
  <si>
    <t>Hsieh C./Rungkat C. vs. Barrere G./Halys Q.</t>
  </si>
  <si>
    <t>Cabal J./Farah R. vs. Paes L./Paire B.</t>
  </si>
  <si>
    <t>Kubot L./Melo M. vs. Chardy J./Martin F.</t>
  </si>
  <si>
    <t>Delbonis F./Duran G. vs. Kukushkin M./Vliegen J.</t>
  </si>
  <si>
    <t>Mahut N./Melzer J. vs. Krawietz K./Mies A.</t>
  </si>
  <si>
    <t>Bopanna R./Copil M. vs. Lajovic D./Tipsarevic J.</t>
  </si>
  <si>
    <t>Barrere G./Halys Q. vs. Pella G./Schwartzman D.</t>
  </si>
  <si>
    <t>Ram R./Salisbury J. vs. Kontinen H./Peers J.</t>
  </si>
  <si>
    <t>Cabal J./Farah R. vs. Haase R./Nielsen F.</t>
  </si>
  <si>
    <t>Krawietz K./Mies A. vs. Marach O./Pavic M.</t>
  </si>
  <si>
    <t>Rojer J./Tecau H. vs. Pella G./Schwartzman D.</t>
  </si>
  <si>
    <t>Cabal J./Farah R. vs. Kukushkin M./Vliegen J.</t>
  </si>
  <si>
    <t>Lajovic D./Tipsarevic J. vs. Krawietz K./Mies A.</t>
  </si>
  <si>
    <t>Chardy J./Martin F. vs. Ram R./Salisbury J.</t>
  </si>
  <si>
    <t>Krawietz K./Mies A. vs. Pella G./Schwartzman D.</t>
  </si>
  <si>
    <t>Chardy J./Martin F. vs. Cabal J./Farah R.</t>
  </si>
  <si>
    <t>Chardy J./Martin F. vs. Krawietz K./Mies A.</t>
  </si>
  <si>
    <t>Krajicek A./Roger-Vasselin E. vs. Djere L./Tipsarevic J.</t>
  </si>
  <si>
    <t>Kovalik J./Ramos A. vs. Lindstedt R./Oswald P.</t>
  </si>
  <si>
    <t>Nys H./Sharan D. vs. Carballes Baena R./Delbonis F.</t>
  </si>
  <si>
    <t>Molteni A./Zelenay I. vs. Mayer L./Sousa J.</t>
  </si>
  <si>
    <t>Galloway R./Lammons N. vs. Murray J./Skupski N.</t>
  </si>
  <si>
    <t>Harrison R./Querrey S. vs. Ram R./Salisbury J.</t>
  </si>
  <si>
    <t>Bambridge L./McLachlan B. vs. Kwiatkowski T. S./Rubin N.</t>
  </si>
  <si>
    <t>Jebavy R./Middelkoop M. vs. Haase R./Koolhof W.</t>
  </si>
  <si>
    <t>Granollers M./Zeballos H. vs. Gille S./Vliegen J.</t>
  </si>
  <si>
    <t>Krueger M./Smyczek T. vs. Damm M./Kodat T. A.</t>
  </si>
  <si>
    <t>Demoliner M./Inglot D. vs. Krawietz K./Mies A.</t>
  </si>
  <si>
    <t>Dodig I./Polasek F. vs. Sock J./Withrow J.</t>
  </si>
  <si>
    <t>Berankis R./Londero J. I. vs. Cressy M./Smith K.</t>
  </si>
  <si>
    <t>Molchanov D./Sitak A. vs. Kubot L./Melo M.</t>
  </si>
  <si>
    <t>Mektic N./Skugor F. vs. Smith J. P./Thompson J.</t>
  </si>
  <si>
    <t>Arevalo M./O'Mara J. vs. Paire B./Zverev M.</t>
  </si>
  <si>
    <t>Pavic M./Soares B. vs. Garin C./Jarry N.</t>
  </si>
  <si>
    <t>Duran G./Paes L. vs. Kecmanovic M./Ruud C.</t>
  </si>
  <si>
    <t>Cabal J./Farah R. vs. Cuevas P./Johnson S.</t>
  </si>
  <si>
    <t>Marach O./Melzer J. vs. Kukushkin M./Rublev A.</t>
  </si>
  <si>
    <t>Bublik A./Millman J. vs. King E./Reese H.</t>
  </si>
  <si>
    <t>Herbert P./Mahut N. vs. Bopanna R./Shapovalov D.</t>
  </si>
  <si>
    <t>Chardy J./Martin F. vs. Rojer J./Tecau H.</t>
  </si>
  <si>
    <t>Monroe N./Sandgren T. vs. Albot R./Jaziri M.</t>
  </si>
  <si>
    <t>Hurkacz H./Pospisil V. vs. Bryan B./Bryan M.</t>
  </si>
  <si>
    <t>Daniell M./Skupski K. vs. Copil M./Kyrgios N.</t>
  </si>
  <si>
    <t>Mannarino A./Simon G. vs. Klaasen R./Venus M.</t>
  </si>
  <si>
    <t>Cecchinato M./Seppi A. vs. Andujar-Alba P./Verdasco F.</t>
  </si>
  <si>
    <t>Evans D./Norrie C. vs. Puetz T./Struff J-L.</t>
  </si>
  <si>
    <t xml:space="preserve">6-3 6-4 - - - </t>
  </si>
  <si>
    <t>Michael Venus</t>
  </si>
  <si>
    <t>Raven Klaasen</t>
  </si>
  <si>
    <t>Nicolas Mahut</t>
  </si>
  <si>
    <t>Pierre-Hugues Herbert</t>
  </si>
  <si>
    <t>Nitto ATP Finals</t>
  </si>
  <si>
    <t>Tour</t>
  </si>
  <si>
    <t xml:space="preserve">6-7 7-6 10-6 - - </t>
  </si>
  <si>
    <t>Robert Farah</t>
  </si>
  <si>
    <t>Juan Sebastian Cabal</t>
  </si>
  <si>
    <t xml:space="preserve">6-3 7-6 - - - </t>
  </si>
  <si>
    <t>Marcelo Melo</t>
  </si>
  <si>
    <t>Lukasz Kubot</t>
  </si>
  <si>
    <t>Horia Tecau</t>
  </si>
  <si>
    <t>Jean-Julien Rojer</t>
  </si>
  <si>
    <t xml:space="preserve">7-6 6-2 - - - </t>
  </si>
  <si>
    <t>Andreas Mies</t>
  </si>
  <si>
    <t>Kevin Krawietz</t>
  </si>
  <si>
    <t xml:space="preserve">6-7 6-4 10-7 - - </t>
  </si>
  <si>
    <t>Joe Salisbury</t>
  </si>
  <si>
    <t>Rajeev Ram</t>
  </si>
  <si>
    <t xml:space="preserve">7-6 6-4 - - - </t>
  </si>
  <si>
    <t>Filip Polasek</t>
  </si>
  <si>
    <t>Ivan Dodig</t>
  </si>
  <si>
    <t xml:space="preserve">7-5 7-6 - - - </t>
  </si>
  <si>
    <t xml:space="preserve">6-2 5-7 10-8 - - </t>
  </si>
  <si>
    <t xml:space="preserve">3-6 6-3 10-6 - - </t>
  </si>
  <si>
    <t xml:space="preserve">6-3 7-5 - - - </t>
  </si>
  <si>
    <t xml:space="preserve">7-6 4-6 10-6 - - </t>
  </si>
  <si>
    <t xml:space="preserve">4-6 6-4 10-5 - - </t>
  </si>
  <si>
    <t xml:space="preserve">6-4 6-1 - - - </t>
  </si>
  <si>
    <t>Andrey Rublev</t>
  </si>
  <si>
    <t>Karen Khachanov</t>
  </si>
  <si>
    <t>ATP Masters 1000 Paris</t>
  </si>
  <si>
    <t xml:space="preserve">7-6 6-0 - - - </t>
  </si>
  <si>
    <t xml:space="preserve">7-6 0-6 11-9 - - </t>
  </si>
  <si>
    <t>Fabrice Martin</t>
  </si>
  <si>
    <t>Jeremy Chardy</t>
  </si>
  <si>
    <t xml:space="preserve">6-4 6-4 - - - </t>
  </si>
  <si>
    <t>Neal Skupski</t>
  </si>
  <si>
    <t>Jamie Murray</t>
  </si>
  <si>
    <t xml:space="preserve">7-5 6-7 10-8 - - </t>
  </si>
  <si>
    <t>Denis Shapovalov</t>
  </si>
  <si>
    <t>Rohan Bopanna</t>
  </si>
  <si>
    <t xml:space="preserve">6-3 6-7 10-7 - - </t>
  </si>
  <si>
    <t xml:space="preserve">6-1 6-3 - - - </t>
  </si>
  <si>
    <t>Austin Krajicek</t>
  </si>
  <si>
    <t>Maximo Gonzalez</t>
  </si>
  <si>
    <t xml:space="preserve">7-5 5-7 10-3 - - </t>
  </si>
  <si>
    <t>Jan-Lennard Struff</t>
  </si>
  <si>
    <t>Hubert Hurkacz</t>
  </si>
  <si>
    <t xml:space="preserve">7-6 6-1 - - - </t>
  </si>
  <si>
    <t>Marin Cilic</t>
  </si>
  <si>
    <t>Pablo Cuevas</t>
  </si>
  <si>
    <t xml:space="preserve">6-4 7-5 - - - </t>
  </si>
  <si>
    <t>Philipp Oswald</t>
  </si>
  <si>
    <t>Marcus Daniell</t>
  </si>
  <si>
    <t xml:space="preserve">6-2 6-3 - - - </t>
  </si>
  <si>
    <t>Divij Sharan</t>
  </si>
  <si>
    <t>Artem Sitak</t>
  </si>
  <si>
    <t xml:space="preserve">6-3 3-6 11-9 - - </t>
  </si>
  <si>
    <t>Horacio Zeballos</t>
  </si>
  <si>
    <t>Marcel Granollers</t>
  </si>
  <si>
    <t xml:space="preserve">2-6 6-3 10-8 - - </t>
  </si>
  <si>
    <t>Edouard Roger-Vasselin</t>
  </si>
  <si>
    <t>Jurgen Melzer</t>
  </si>
  <si>
    <t>Fernando Verdasco</t>
  </si>
  <si>
    <t>Benoit Paire</t>
  </si>
  <si>
    <t>Wesley Koolhof</t>
  </si>
  <si>
    <t>Robin Haase</t>
  </si>
  <si>
    <t>- - - - - W/O</t>
  </si>
  <si>
    <t>Gilles Simon</t>
  </si>
  <si>
    <t>Adrian Mannarino</t>
  </si>
  <si>
    <t xml:space="preserve">7-6 6-3 - - - </t>
  </si>
  <si>
    <t>Taylor Fritz</t>
  </si>
  <si>
    <t>Alex de Minaur</t>
  </si>
  <si>
    <t xml:space="preserve">7-6 4-6 10-8 - - </t>
  </si>
  <si>
    <t xml:space="preserve">6-1 6-7 10-7 - - </t>
  </si>
  <si>
    <t xml:space="preserve">3-6 6-3 10-4 - - </t>
  </si>
  <si>
    <t>Feliciano Lopez</t>
  </si>
  <si>
    <t>Fabio Fognini</t>
  </si>
  <si>
    <t xml:space="preserve">3-6 6-4 10-5 - - </t>
  </si>
  <si>
    <t>Stefanos Tsitsipas</t>
  </si>
  <si>
    <t>Aisam-Ul-Haq Qureshi</t>
  </si>
  <si>
    <t>Tristan Lamasine</t>
  </si>
  <si>
    <t>Quentin Halys</t>
  </si>
  <si>
    <t xml:space="preserve">7-5 6-4 - - - </t>
  </si>
  <si>
    <t>Franko Skugor</t>
  </si>
  <si>
    <t>Nikola Mektic</t>
  </si>
  <si>
    <t>- - - - - UNP</t>
  </si>
  <si>
    <t>A. Alternate</t>
  </si>
  <si>
    <t xml:space="preserve"> Alternate</t>
  </si>
  <si>
    <t xml:space="preserve">6-4 3-6 10-7 - - </t>
  </si>
  <si>
    <t>Corentin Moutet</t>
  </si>
  <si>
    <t>Elliot Benchetrit</t>
  </si>
  <si>
    <t xml:space="preserve">7-6 7-6 - - - </t>
  </si>
  <si>
    <t>Joran Vliegen</t>
  </si>
  <si>
    <t>Sander Gille</t>
  </si>
  <si>
    <t xml:space="preserve">6-4 7-6 - - - </t>
  </si>
  <si>
    <t>John Peers</t>
  </si>
  <si>
    <t>Henri Kontinen</t>
  </si>
  <si>
    <t xml:space="preserve">6-7 6-4 10-3 - - </t>
  </si>
  <si>
    <t>Bruno Soares</t>
  </si>
  <si>
    <t>Mate Pavic</t>
  </si>
  <si>
    <t xml:space="preserve">6-4 6-7 10-5 - - </t>
  </si>
  <si>
    <t>Vienna</t>
  </si>
  <si>
    <t xml:space="preserve">6-4 3-6 10-6 - - </t>
  </si>
  <si>
    <t>Ben McLachlan</t>
  </si>
  <si>
    <t>Luke Bambridge</t>
  </si>
  <si>
    <t xml:space="preserve">6-3 6-2 - - - </t>
  </si>
  <si>
    <t>Diego Schwartzman</t>
  </si>
  <si>
    <t>Andres Molteni</t>
  </si>
  <si>
    <t xml:space="preserve">6-0 6-4 - - - </t>
  </si>
  <si>
    <t>Oliver Marach</t>
  </si>
  <si>
    <t xml:space="preserve">6-1 6-4 - - - </t>
  </si>
  <si>
    <t>Grigor Dimitrov</t>
  </si>
  <si>
    <t xml:space="preserve">4-6 7-5 10-7 - - </t>
  </si>
  <si>
    <t xml:space="preserve">6-2 6-4 - - - </t>
  </si>
  <si>
    <t>Tristan-Samuel Weissborn</t>
  </si>
  <si>
    <t>Sebastian Ofner</t>
  </si>
  <si>
    <t>Guido Pella</t>
  </si>
  <si>
    <t>Tim Puetz</t>
  </si>
  <si>
    <t>Frederik Nielsen</t>
  </si>
  <si>
    <t xml:space="preserve">6-7 6-3 10-5 - - </t>
  </si>
  <si>
    <t>Dominic Inglot</t>
  </si>
  <si>
    <t xml:space="preserve">7-5 6-3 - - - </t>
  </si>
  <si>
    <t>Reilly Opelka</t>
  </si>
  <si>
    <t>Basel</t>
  </si>
  <si>
    <t>Santiago Gonzalez</t>
  </si>
  <si>
    <t xml:space="preserve">6-7 7-6 10-5 - - </t>
  </si>
  <si>
    <t xml:space="preserve">1-6 6-2 18-16 - - </t>
  </si>
  <si>
    <t xml:space="preserve">7-6 7-5 - - - </t>
  </si>
  <si>
    <t>Albert Ramos-Vinolas</t>
  </si>
  <si>
    <t>Dusan Lajovic</t>
  </si>
  <si>
    <t xml:space="preserve">6-3 6-3 - - - </t>
  </si>
  <si>
    <t>Cristian Garin</t>
  </si>
  <si>
    <t>Richard Gasquet</t>
  </si>
  <si>
    <t xml:space="preserve">6-3 6-7 10-5 - - </t>
  </si>
  <si>
    <t>Marc-Andrea Huesler</t>
  </si>
  <si>
    <t>Sandro Ehrat</t>
  </si>
  <si>
    <t>Luca Margaroli</t>
  </si>
  <si>
    <t xml:space="preserve">6-4 6-2 - - - </t>
  </si>
  <si>
    <t>Stockholm</t>
  </si>
  <si>
    <t xml:space="preserve">6-2 7-5 - - - </t>
  </si>
  <si>
    <t xml:space="preserve">6-3 3-6 16-14 - - </t>
  </si>
  <si>
    <t>Robert Lindstedt</t>
  </si>
  <si>
    <t>Radu Albot</t>
  </si>
  <si>
    <t>Nathaniel Lammons</t>
  </si>
  <si>
    <t>Andre Goransson</t>
  </si>
  <si>
    <t>Mikael Ymer</t>
  </si>
  <si>
    <t>Elias Ymer</t>
  </si>
  <si>
    <t>Ken Skupski</t>
  </si>
  <si>
    <t>Jonny O'Mara</t>
  </si>
  <si>
    <t>Sam Querrey</t>
  </si>
  <si>
    <t>Nicholas Monroe</t>
  </si>
  <si>
    <t xml:space="preserve">6-2 6-2 - - - </t>
  </si>
  <si>
    <t>Hans Podlipnik-Castillo</t>
  </si>
  <si>
    <t>Gerard Granollers</t>
  </si>
  <si>
    <t>Pablo Andujar</t>
  </si>
  <si>
    <t xml:space="preserve">6-1 6-2 - - - </t>
  </si>
  <si>
    <t>Simone Bolelli</t>
  </si>
  <si>
    <t>Matwe Middelkoop</t>
  </si>
  <si>
    <t>Marcelo Demoliner</t>
  </si>
  <si>
    <t>Moscow</t>
  </si>
  <si>
    <t>Andreas Seppi</t>
  </si>
  <si>
    <t>Thomas Fabbiano</t>
  </si>
  <si>
    <t xml:space="preserve">6-4 6-3 - - - </t>
  </si>
  <si>
    <t>Nicolas Jarry</t>
  </si>
  <si>
    <t>Aljaz Bedene</t>
  </si>
  <si>
    <t xml:space="preserve">6-7 7-6 10-4 - - </t>
  </si>
  <si>
    <t>Igor Zelenay</t>
  </si>
  <si>
    <t>Roman Jebavy</t>
  </si>
  <si>
    <t xml:space="preserve">7-5 6-0 - - - </t>
  </si>
  <si>
    <t>Mikhail Kukushkin</t>
  </si>
  <si>
    <t>Alexander Bublik</t>
  </si>
  <si>
    <t>Hugo Nys</t>
  </si>
  <si>
    <t>Romain Arneodo</t>
  </si>
  <si>
    <t xml:space="preserve">6-2 2-6 10-8 - - </t>
  </si>
  <si>
    <t xml:space="preserve">7-5 6-1 - - - </t>
  </si>
  <si>
    <t>Roman Safiullin</t>
  </si>
  <si>
    <t>Savriyan Danilov</t>
  </si>
  <si>
    <t xml:space="preserve">6-4 3-6 10-4 - - </t>
  </si>
  <si>
    <t>Juan Ignacio Londero</t>
  </si>
  <si>
    <t>Ricardas Berankis</t>
  </si>
  <si>
    <t xml:space="preserve">3-6 6-4 10-6 - - </t>
  </si>
  <si>
    <t>Nikola Cacic</t>
  </si>
  <si>
    <t>John-Patrick Smith</t>
  </si>
  <si>
    <t xml:space="preserve">2-6 7-6 10-5 - - </t>
  </si>
  <si>
    <t>Evgeny Donskoy</t>
  </si>
  <si>
    <t>Nenad Zimonjic</t>
  </si>
  <si>
    <t>Miomir Kecmanovic</t>
  </si>
  <si>
    <t>Antwerp</t>
  </si>
  <si>
    <t xml:space="preserve">6-7 6-4 10-4 - - </t>
  </si>
  <si>
    <t xml:space="preserve">6-1 7-5 - - - </t>
  </si>
  <si>
    <t>Jannik Sinner</t>
  </si>
  <si>
    <t>Paolo Lorenzi</t>
  </si>
  <si>
    <t>David Pel</t>
  </si>
  <si>
    <t>Sander Arends</t>
  </si>
  <si>
    <t>Andrea Vavassori</t>
  </si>
  <si>
    <t>Lorenzo Sonego</t>
  </si>
  <si>
    <t xml:space="preserve">6-3 4-6 10-7 - - </t>
  </si>
  <si>
    <t xml:space="preserve">6-2 6-0 - - - </t>
  </si>
  <si>
    <t>Cameron Norrie</t>
  </si>
  <si>
    <t>Soonwoo Kwon</t>
  </si>
  <si>
    <t>Andrei Vasilevski</t>
  </si>
  <si>
    <t>Denys Molchanov</t>
  </si>
  <si>
    <t xml:space="preserve">6-3 6-1 - - - </t>
  </si>
  <si>
    <t>Steve Darcis</t>
  </si>
  <si>
    <t>Arnaud Bovy</t>
  </si>
  <si>
    <t>Kimmer Coppejans</t>
  </si>
  <si>
    <t>Ruben Bemelmans</t>
  </si>
  <si>
    <t xml:space="preserve">7-5 2-6 10-7 - - </t>
  </si>
  <si>
    <t>Jonathan Erlich</t>
  </si>
  <si>
    <t>ATP Masters 1000 Shanghai</t>
  </si>
  <si>
    <t xml:space="preserve">6-3 3-6 18-16 - - </t>
  </si>
  <si>
    <t xml:space="preserve">6-7 6-1 10-8 - - </t>
  </si>
  <si>
    <t>Matteo Berrettini</t>
  </si>
  <si>
    <t>Felix Auger-Aliassime</t>
  </si>
  <si>
    <t>John Isner</t>
  </si>
  <si>
    <t>Filip Krajinovic</t>
  </si>
  <si>
    <t>Novak Djokovic</t>
  </si>
  <si>
    <t xml:space="preserve">7-6 6-7 10-7 - - </t>
  </si>
  <si>
    <t xml:space="preserve">6-3 3-6 10-3 - - </t>
  </si>
  <si>
    <t>Ze Zhang</t>
  </si>
  <si>
    <t>Mao-Xin Gong</t>
  </si>
  <si>
    <t>Gael Monfils</t>
  </si>
  <si>
    <t>Nikoloz Basilashvili</t>
  </si>
  <si>
    <t>Runhao Hua</t>
  </si>
  <si>
    <t>Borna Coric</t>
  </si>
  <si>
    <t>Joao Sousa</t>
  </si>
  <si>
    <t>Zhe Li</t>
  </si>
  <si>
    <t>Xin Gao</t>
  </si>
  <si>
    <t>Tokyo</t>
  </si>
  <si>
    <t>Lucas Pouille</t>
  </si>
  <si>
    <t xml:space="preserve">6-4 5-7 11-9 - - </t>
  </si>
  <si>
    <t xml:space="preserve">3-6 6-4 11-9 - - </t>
  </si>
  <si>
    <t>Yasutaka Uchiyama</t>
  </si>
  <si>
    <t xml:space="preserve">3-6 7-6 10-7 - - </t>
  </si>
  <si>
    <t xml:space="preserve">6-2 4-6 10-4 - - </t>
  </si>
  <si>
    <t xml:space="preserve">6-4 6-7 10-8 - - </t>
  </si>
  <si>
    <t>Beijing</t>
  </si>
  <si>
    <t xml:space="preserve">7-5 7-5 - - - </t>
  </si>
  <si>
    <t xml:space="preserve">6-4 3-6 10-8 - - </t>
  </si>
  <si>
    <t>Alexander Zverev</t>
  </si>
  <si>
    <t>Dominic Thiem</t>
  </si>
  <si>
    <t xml:space="preserve">4-6 6-4 10-7 - - </t>
  </si>
  <si>
    <t>Kyle Edmund</t>
  </si>
  <si>
    <t>Daniel Evans</t>
  </si>
  <si>
    <t xml:space="preserve">6-7 6-2 10-8 - - </t>
  </si>
  <si>
    <t xml:space="preserve">6-3 0-6 16-14 - - </t>
  </si>
  <si>
    <t xml:space="preserve">6-1 5-7 10-5 - - </t>
  </si>
  <si>
    <t>Zhuhai</t>
  </si>
  <si>
    <t>Dominik Koepfer</t>
  </si>
  <si>
    <t>Goncalo Oliveira</t>
  </si>
  <si>
    <t xml:space="preserve">6-7 7-5 10-7 - - </t>
  </si>
  <si>
    <t xml:space="preserve">6-7 6-3 10-8 - - </t>
  </si>
  <si>
    <t xml:space="preserve">6-4 1-6 10-5 - - </t>
  </si>
  <si>
    <t xml:space="preserve">4-6 6-3 10-6 - - </t>
  </si>
  <si>
    <t>Jeevan Nedunchezhiyan</t>
  </si>
  <si>
    <t xml:space="preserve">6-2 6-1 - - - </t>
  </si>
  <si>
    <t>Zhizhen Zhang</t>
  </si>
  <si>
    <t>Di Wu</t>
  </si>
  <si>
    <t xml:space="preserve">5-7 7-5 11-9 - - </t>
  </si>
  <si>
    <t xml:space="preserve">6-3 3-6 10-7 - - </t>
  </si>
  <si>
    <t>Matt Reid</t>
  </si>
  <si>
    <t>Nick Kyrgios</t>
  </si>
  <si>
    <t>Casper Ruud</t>
  </si>
  <si>
    <t>Marco Cecchinato</t>
  </si>
  <si>
    <t xml:space="preserve">7-6 3-6 10-3 - - </t>
  </si>
  <si>
    <t>Chengdu</t>
  </si>
  <si>
    <t xml:space="preserve">7-5 2-6 10-1 - - </t>
  </si>
  <si>
    <t>Jordan Thompson</t>
  </si>
  <si>
    <t>Marton Fucsovics</t>
  </si>
  <si>
    <t xml:space="preserve">6-1 6-1 - - - </t>
  </si>
  <si>
    <t xml:space="preserve">6-7 6-4 10-6 - - </t>
  </si>
  <si>
    <t xml:space="preserve">4-6 6-3 10-5 - - </t>
  </si>
  <si>
    <t xml:space="preserve">6-1 0-6 10-8 - - </t>
  </si>
  <si>
    <t>Aoran Wang</t>
  </si>
  <si>
    <t>Fajing Sun</t>
  </si>
  <si>
    <t>Christopher Rungkat</t>
  </si>
  <si>
    <t>Cheng-Peng Hsieh</t>
  </si>
  <si>
    <t xml:space="preserve">6-3 3-6 10-8 - - </t>
  </si>
  <si>
    <t>St. Petersburg</t>
  </si>
  <si>
    <t xml:space="preserve">6-4 4-6 10-7 - - </t>
  </si>
  <si>
    <t xml:space="preserve">7-5 5-7 10-5 - - </t>
  </si>
  <si>
    <t>Roberto Carballes Baena</t>
  </si>
  <si>
    <t>Jozef Kovalik</t>
  </si>
  <si>
    <t xml:space="preserve">6-7 6-2 10-2 - - </t>
  </si>
  <si>
    <t>Evgeny Karlovskiy</t>
  </si>
  <si>
    <t>Janko Tipsarevic</t>
  </si>
  <si>
    <t>Konstantin Kravchuk</t>
  </si>
  <si>
    <t>Stefano Travaglia</t>
  </si>
  <si>
    <t xml:space="preserve">3-6 6-2 10-5 - - </t>
  </si>
  <si>
    <t xml:space="preserve">2-6 7-6 10-4 - - </t>
  </si>
  <si>
    <t>Metz</t>
  </si>
  <si>
    <t>Ugo Humbert</t>
  </si>
  <si>
    <t>Marius Copil</t>
  </si>
  <si>
    <t xml:space="preserve">6-7 7-6 10-7 - - </t>
  </si>
  <si>
    <t>Mischa Zverev</t>
  </si>
  <si>
    <t>Albano Olivetti</t>
  </si>
  <si>
    <t>Dan Added</t>
  </si>
  <si>
    <t xml:space="preserve">4-6 7-5 11-9 - - </t>
  </si>
  <si>
    <t xml:space="preserve">6-4 0-6 11-9 - - </t>
  </si>
  <si>
    <t>Jo-Wilfried Tsonga</t>
  </si>
  <si>
    <t>Purav Raja</t>
  </si>
  <si>
    <t>Miguel Angel Reyes-Varela</t>
  </si>
  <si>
    <t xml:space="preserve">7-5 3-6 10-7 - - </t>
  </si>
  <si>
    <t xml:space="preserve">5-7 6-4 10-8 - - </t>
  </si>
  <si>
    <t>Roger Federer</t>
  </si>
  <si>
    <t>Jack Sock</t>
  </si>
  <si>
    <t>Laver Cup</t>
  </si>
  <si>
    <t>Rafael Nadal</t>
  </si>
  <si>
    <t>US Open</t>
  </si>
  <si>
    <t>GS</t>
  </si>
  <si>
    <t>Leonardo Mayer</t>
  </si>
  <si>
    <t xml:space="preserve">4-6 6-1 7-6 - - </t>
  </si>
  <si>
    <t>Jackson Withrow</t>
  </si>
  <si>
    <t xml:space="preserve">6-0 6-3 - - - </t>
  </si>
  <si>
    <t xml:space="preserve">6-3 5-7 7-6 - - </t>
  </si>
  <si>
    <t xml:space="preserve">3-6 6-3 6-4 - - </t>
  </si>
  <si>
    <t>Marcelo Arevalo</t>
  </si>
  <si>
    <t>Mike Bryan</t>
  </si>
  <si>
    <t>Bob Bryan</t>
  </si>
  <si>
    <t>Pablo Carreno Busta</t>
  </si>
  <si>
    <t xml:space="preserve">6-4 0-6 6-4 - - </t>
  </si>
  <si>
    <t>Hunter Reese</t>
  </si>
  <si>
    <t>Evan King</t>
  </si>
  <si>
    <t xml:space="preserve">6-3 6-7 6-3 - - </t>
  </si>
  <si>
    <t xml:space="preserve">3-6 6-3 7-6 - - </t>
  </si>
  <si>
    <t>Toby Alex Kodat</t>
  </si>
  <si>
    <t xml:space="preserve">Martin Damm </t>
  </si>
  <si>
    <t xml:space="preserve">5-7 6-4 6-3 - - </t>
  </si>
  <si>
    <t>Malek Jaziri</t>
  </si>
  <si>
    <t xml:space="preserve">7-6 2-6 6-3 - - </t>
  </si>
  <si>
    <t xml:space="preserve">4-6 7-5 6-3 - - </t>
  </si>
  <si>
    <t>Federico Delbonis</t>
  </si>
  <si>
    <t xml:space="preserve">6-4 3-6 6-3 - - </t>
  </si>
  <si>
    <t>Keegan Smith</t>
  </si>
  <si>
    <t>Maxime Cressy</t>
  </si>
  <si>
    <t>Ryan Harrison</t>
  </si>
  <si>
    <t xml:space="preserve">7-5 3-6 6-3 - - </t>
  </si>
  <si>
    <t>Tennys Sandgren</t>
  </si>
  <si>
    <t xml:space="preserve">6-2 7-6 - - - </t>
  </si>
  <si>
    <t xml:space="preserve">6-7 6-4 6-4 - - </t>
  </si>
  <si>
    <t xml:space="preserve">5-7 6-3 6-4 - - </t>
  </si>
  <si>
    <t xml:space="preserve">7-5 6-2 - - - </t>
  </si>
  <si>
    <t>Leander Paes</t>
  </si>
  <si>
    <t>Guillermo Duran</t>
  </si>
  <si>
    <t xml:space="preserve">3-6 7-5 6-0 - - </t>
  </si>
  <si>
    <t>Tim Smyczek</t>
  </si>
  <si>
    <t>Mitchell Krueger</t>
  </si>
  <si>
    <t xml:space="preserve">6-7 7-5 7-6 - - </t>
  </si>
  <si>
    <t xml:space="preserve">4-6 6-4 6-1 - - </t>
  </si>
  <si>
    <t>Noah Rubin</t>
  </si>
  <si>
    <t>Thai-Son Kwiatkowski</t>
  </si>
  <si>
    <t>Steve Johnson</t>
  </si>
  <si>
    <t xml:space="preserve">3-6 6-4 7-6 - - </t>
  </si>
  <si>
    <t>Robert Galloway</t>
  </si>
  <si>
    <t xml:space="preserve">5-7 7-6 6-3 - - </t>
  </si>
  <si>
    <t xml:space="preserve">6-3 6-7 7-6 - - </t>
  </si>
  <si>
    <t>John Millman</t>
  </si>
  <si>
    <t xml:space="preserve">6-3 1-6 6-1 - - </t>
  </si>
  <si>
    <t>Vasek Pospisil</t>
  </si>
  <si>
    <t xml:space="preserve">7-6 5-7 6-2 - - </t>
  </si>
  <si>
    <t>Laslo Djere</t>
  </si>
  <si>
    <t>6-4 1-2 - - - RET</t>
  </si>
  <si>
    <t xml:space="preserve">6-7 6-1 10-3 - - </t>
  </si>
  <si>
    <t>Winston-Salem</t>
  </si>
  <si>
    <t xml:space="preserve">2-6 7-6 10-7 - - </t>
  </si>
  <si>
    <t xml:space="preserve">4-6 7-6 10-7 - - </t>
  </si>
  <si>
    <t xml:space="preserve">7-6 3-6 10-6 - - </t>
  </si>
  <si>
    <t xml:space="preserve">6-4 5-7 10-5 - - </t>
  </si>
  <si>
    <t xml:space="preserve">4-6 6-4 10-6 - - </t>
  </si>
  <si>
    <t>ATP Masters 1000 Cincinnati</t>
  </si>
  <si>
    <t xml:space="preserve">6-7 7-5 10-4 - - </t>
  </si>
  <si>
    <t>Andy Murray</t>
  </si>
  <si>
    <t>Daniil Medvedev</t>
  </si>
  <si>
    <t xml:space="preserve">7-6 6-7 10-8 - - </t>
  </si>
  <si>
    <t xml:space="preserve">6-1 3-6 12-10 - - </t>
  </si>
  <si>
    <t xml:space="preserve">2-6 6-3 10-7 - - </t>
  </si>
  <si>
    <t xml:space="preserve">6-3 6-7 12-10 - - </t>
  </si>
  <si>
    <t xml:space="preserve">7-6 4-6 10-7 - - </t>
  </si>
  <si>
    <t xml:space="preserve">7-5 1-6 10-6 - - </t>
  </si>
  <si>
    <t xml:space="preserve">6-1 7-6 - - - </t>
  </si>
  <si>
    <t>David Goffin</t>
  </si>
  <si>
    <t xml:space="preserve">7-6 2-6 10-4 - - </t>
  </si>
  <si>
    <t xml:space="preserve">3-6 6-3 10-3 - - </t>
  </si>
  <si>
    <t xml:space="preserve">6-7 7-6 10-8 - - </t>
  </si>
  <si>
    <t xml:space="preserve">7-6 3-6 10-7 - - </t>
  </si>
  <si>
    <t xml:space="preserve">6-0 6-7 11-9 - - </t>
  </si>
  <si>
    <t>ATP Masters 1000 Canada</t>
  </si>
  <si>
    <t>Stan Wawrinka</t>
  </si>
  <si>
    <t xml:space="preserve">6-4 6-7 10-7 - - </t>
  </si>
  <si>
    <t xml:space="preserve">1-6 6-1 10-8 - - </t>
  </si>
  <si>
    <t>Brayden Schnur</t>
  </si>
  <si>
    <t>Peter Polansky</t>
  </si>
  <si>
    <t xml:space="preserve">4-6 6-1 10-6 - - </t>
  </si>
  <si>
    <t xml:space="preserve">3-6 7-6 10-3 - - </t>
  </si>
  <si>
    <t xml:space="preserve">7-5 4-6 10-6 - - </t>
  </si>
  <si>
    <t xml:space="preserve">6-7 6-2 15-13 - - </t>
  </si>
  <si>
    <t xml:space="preserve">6-7 6-3 11-9 - - </t>
  </si>
  <si>
    <t xml:space="preserve">7-6 6-7 10-6 - - </t>
  </si>
  <si>
    <t xml:space="preserve">3-6 6-3 10-2 - - </t>
  </si>
  <si>
    <t>Washington</t>
  </si>
  <si>
    <t xml:space="preserve">6-2 5-7 10-2 - - </t>
  </si>
  <si>
    <t>Matthew Ebden</t>
  </si>
  <si>
    <t xml:space="preserve">2-6 6-3 13-11 - - </t>
  </si>
  <si>
    <t xml:space="preserve">6-3 3-6 10-5 - - </t>
  </si>
  <si>
    <t xml:space="preserve">7-6 2-6 10-7 - - </t>
  </si>
  <si>
    <t xml:space="preserve">6-4 2-6 10-5 - - </t>
  </si>
  <si>
    <t>Denis Kudla</t>
  </si>
  <si>
    <t>Treat Huey</t>
  </si>
  <si>
    <t xml:space="preserve">7-5 5-7 16-14 - - </t>
  </si>
  <si>
    <t>Los Cabos</t>
  </si>
  <si>
    <t xml:space="preserve">3-6 7-5 10-5 - - </t>
  </si>
  <si>
    <t xml:space="preserve">6-2 3-6 10-3 - - </t>
  </si>
  <si>
    <t>Gregoire Barrere</t>
  </si>
  <si>
    <t xml:space="preserve">2-6 6-0 10-6 - - </t>
  </si>
  <si>
    <t>Dennis Novikov</t>
  </si>
  <si>
    <t>Hans Hach Verdugo</t>
  </si>
  <si>
    <t>Fernando Romboli</t>
  </si>
  <si>
    <t xml:space="preserve">6-7 6-4 10-8 - - </t>
  </si>
  <si>
    <t>Luke Saville</t>
  </si>
  <si>
    <t>Max Purcell</t>
  </si>
  <si>
    <t>Ariel Behar</t>
  </si>
  <si>
    <t xml:space="preserve">6-1 4-6 10-6 - - </t>
  </si>
  <si>
    <t>Gerardo Lopez Villasenor</t>
  </si>
  <si>
    <t>Luis Patiño</t>
  </si>
  <si>
    <t>Lucas Gomez</t>
  </si>
  <si>
    <t>Kitzbühel</t>
  </si>
  <si>
    <t xml:space="preserve">5-7 6-1 10-7 - - </t>
  </si>
  <si>
    <t>David Vega Hernandez</t>
  </si>
  <si>
    <t>Hugo Dellien</t>
  </si>
  <si>
    <t xml:space="preserve">6-3 4-6 10-2 - - </t>
  </si>
  <si>
    <t xml:space="preserve">4-6 7-6 10-5 - - </t>
  </si>
  <si>
    <t>Martin Klizan</t>
  </si>
  <si>
    <t>Jaume Munar</t>
  </si>
  <si>
    <t>Lucas Miedler</t>
  </si>
  <si>
    <t xml:space="preserve">7-6 2-6 10-3 - - </t>
  </si>
  <si>
    <t>Moritz Thiem</t>
  </si>
  <si>
    <t>Nicolas Massu</t>
  </si>
  <si>
    <t>Hamburg</t>
  </si>
  <si>
    <t>Daniel Masur</t>
  </si>
  <si>
    <t>Julian Lenz</t>
  </si>
  <si>
    <t>Johannes Haerteis</t>
  </si>
  <si>
    <t>Daniel Altmaier</t>
  </si>
  <si>
    <t xml:space="preserve">6-3 5-7 10-3 - - </t>
  </si>
  <si>
    <t>Rudolf Molleker</t>
  </si>
  <si>
    <t xml:space="preserve">3-6 6-3 10-5 - - </t>
  </si>
  <si>
    <t>Thiago Monteiro</t>
  </si>
  <si>
    <t xml:space="preserve">7-5 6-7 12-10 - - </t>
  </si>
  <si>
    <t xml:space="preserve">4-6 6-3 11-9 - - </t>
  </si>
  <si>
    <t>Gstaad</t>
  </si>
  <si>
    <t>Jakub Paul</t>
  </si>
  <si>
    <t xml:space="preserve">4-6 6-2 10-6 - - </t>
  </si>
  <si>
    <t xml:space="preserve">3-6 6-2 10-6 - - </t>
  </si>
  <si>
    <t>Jamie Cerretani</t>
  </si>
  <si>
    <t xml:space="preserve">6-0 7-5 - - - </t>
  </si>
  <si>
    <t>Taro Daniel</t>
  </si>
  <si>
    <t xml:space="preserve">6-4 6-7 11-9 - - </t>
  </si>
  <si>
    <t>Atlanta</t>
  </si>
  <si>
    <t>Tommy Paul</t>
  </si>
  <si>
    <t>Frances Tiafoe</t>
  </si>
  <si>
    <t>Donald Young</t>
  </si>
  <si>
    <t>Christopher Eubanks</t>
  </si>
  <si>
    <t xml:space="preserve">7-5 6-7 14-12 - - </t>
  </si>
  <si>
    <t>Umag</t>
  </si>
  <si>
    <t xml:space="preserve">7-5 1-6 10-8 - - </t>
  </si>
  <si>
    <t>Ante Pavic</t>
  </si>
  <si>
    <t>Tomislav Brkic</t>
  </si>
  <si>
    <t>Nino Serdarusic</t>
  </si>
  <si>
    <t>Antonio Sancic</t>
  </si>
  <si>
    <t xml:space="preserve">4-6 7-5 16-14 - - </t>
  </si>
  <si>
    <t>Pedro Sousa</t>
  </si>
  <si>
    <t xml:space="preserve">5-7 6-2 11-9 - - </t>
  </si>
  <si>
    <t>Cedrik-Marcel Stebe</t>
  </si>
  <si>
    <t>Fabricio Neis</t>
  </si>
  <si>
    <t xml:space="preserve">6-7 6-4 13-11 - - </t>
  </si>
  <si>
    <t>Sergiy Stakhovsky</t>
  </si>
  <si>
    <t>Newport</t>
  </si>
  <si>
    <t xml:space="preserve">7-5 4-6 10-4 - - </t>
  </si>
  <si>
    <t xml:space="preserve">3-6 7-6 11-9 - - </t>
  </si>
  <si>
    <t xml:space="preserve">6-4 5-7 14-12 - - </t>
  </si>
  <si>
    <t>Bradley Klahn</t>
  </si>
  <si>
    <t>Denis Istomin</t>
  </si>
  <si>
    <t xml:space="preserve">2-6 6-2 10-5 - - </t>
  </si>
  <si>
    <t>Max Schnur</t>
  </si>
  <si>
    <t xml:space="preserve">3-6 7-6 14-12 - - </t>
  </si>
  <si>
    <t xml:space="preserve">6-7 7-5 10-5 - - </t>
  </si>
  <si>
    <t>Bastad</t>
  </si>
  <si>
    <t xml:space="preserve">3-6 6-1 10-5 - - </t>
  </si>
  <si>
    <t>Markus Eriksson</t>
  </si>
  <si>
    <t>Damir Dzumhur</t>
  </si>
  <si>
    <t xml:space="preserve">5-7 7-5 10-6 - - </t>
  </si>
  <si>
    <t xml:space="preserve">6-7 7-6 7-6 6-7 6-3 </t>
  </si>
  <si>
    <t>Wimbledon</t>
  </si>
  <si>
    <t xml:space="preserve">6-2 7-6 7-6 - - </t>
  </si>
  <si>
    <t xml:space="preserve">6-4 6-7 7-6 6-4 - </t>
  </si>
  <si>
    <t xml:space="preserve">4-6 6-3 6-7 6-4 6-3 </t>
  </si>
  <si>
    <t xml:space="preserve">7-6 6-7 6-3 6-3 - </t>
  </si>
  <si>
    <t xml:space="preserve">6-4 3-6 6-7 6-4 11-9 </t>
  </si>
  <si>
    <t xml:space="preserve">6-2 7-6 6-3 - - </t>
  </si>
  <si>
    <t xml:space="preserve">6-2 6-3 7-6 - - </t>
  </si>
  <si>
    <t xml:space="preserve">7-6 6-2 4-6 7-6 - </t>
  </si>
  <si>
    <t xml:space="preserve">7-5 6-7 6-4 6-4 - </t>
  </si>
  <si>
    <t xml:space="preserve">7-5 6-7 7-6 6-3 - </t>
  </si>
  <si>
    <t xml:space="preserve">7-6 7-6 7-5 - - </t>
  </si>
  <si>
    <t>7-6 3-6 7-5 4-3 - RET</t>
  </si>
  <si>
    <t xml:space="preserve">7-6 6-4 7-6 - - </t>
  </si>
  <si>
    <t xml:space="preserve">7-6 6-4 3-6 4-6 13-12 </t>
  </si>
  <si>
    <t xml:space="preserve">4-6 4-6 7-6 6-4 6-4 </t>
  </si>
  <si>
    <t xml:space="preserve">7-5 6-4 5-7 7-6 - </t>
  </si>
  <si>
    <t xml:space="preserve">7-6 7-6 7-6 - - </t>
  </si>
  <si>
    <t xml:space="preserve">6-3 7-6 6-2 - - </t>
  </si>
  <si>
    <t>Lleyton Hewitt</t>
  </si>
  <si>
    <t xml:space="preserve">7-5 6-4 7-6 - - </t>
  </si>
  <si>
    <t xml:space="preserve">6-7 6-4 6-2 6-3 - </t>
  </si>
  <si>
    <t xml:space="preserve">6-1 5-7 6-4 7-5 - </t>
  </si>
  <si>
    <t xml:space="preserve">7-5 7-6 6-3 - - </t>
  </si>
  <si>
    <t xml:space="preserve">1-6 4-6 7-6 6-2 6-2 </t>
  </si>
  <si>
    <t xml:space="preserve">7-6 5-7 7-6 6-4 - </t>
  </si>
  <si>
    <t xml:space="preserve">6-7 6-4 6-3 7-6 - </t>
  </si>
  <si>
    <t xml:space="preserve">4-6 6-2 6-2 6-1 - </t>
  </si>
  <si>
    <t xml:space="preserve">6-1 6-4 6-4 - - </t>
  </si>
  <si>
    <t xml:space="preserve">7-6 6-4 6-3 - - </t>
  </si>
  <si>
    <t xml:space="preserve">4-6 6-7 7-6 6-3 6-4 </t>
  </si>
  <si>
    <t xml:space="preserve">6-7 6-3 6-4 6-1 - </t>
  </si>
  <si>
    <t xml:space="preserve">4-6 6-3 6-4 7-6 - </t>
  </si>
  <si>
    <t xml:space="preserve">6-2 7-6 4-6 6-2 - </t>
  </si>
  <si>
    <t>6-4 5-2 - - - RET</t>
  </si>
  <si>
    <t xml:space="preserve">6-2 6-2 6-3 - - </t>
  </si>
  <si>
    <t xml:space="preserve">6-7 6-4 6-2 6-4 - </t>
  </si>
  <si>
    <t xml:space="preserve">7-5 7-6 6-4 - - </t>
  </si>
  <si>
    <t xml:space="preserve">6-3 6-4 6-2 - - </t>
  </si>
  <si>
    <t xml:space="preserve">4-6 6-1 6-4 6-0 - </t>
  </si>
  <si>
    <t xml:space="preserve">6-3 6-4 1-6 2-6 11-9 </t>
  </si>
  <si>
    <t xml:space="preserve">6-2 6-2 6-2 - - </t>
  </si>
  <si>
    <t xml:space="preserve">6-1 6-4 6-2 - - </t>
  </si>
  <si>
    <t>Scott Clayton</t>
  </si>
  <si>
    <t>Liam Broady</t>
  </si>
  <si>
    <t xml:space="preserve">6-4 6-4 7-5 - - </t>
  </si>
  <si>
    <t>Luke Johnson</t>
  </si>
  <si>
    <t>Evan Hoyt</t>
  </si>
  <si>
    <t xml:space="preserve">6-3 6-2 6-2 - - </t>
  </si>
  <si>
    <t xml:space="preserve">4-6 6-3 6-2 6-7 6-3 </t>
  </si>
  <si>
    <t xml:space="preserve">6-4 6-4 4-6 7-6 - </t>
  </si>
  <si>
    <t xml:space="preserve">7-5 6-4 7-5 - - </t>
  </si>
  <si>
    <t xml:space="preserve">6-7 6-1 6-3 6-4 - </t>
  </si>
  <si>
    <t>Lloyd Harris</t>
  </si>
  <si>
    <t xml:space="preserve">4-6 6-3 7-5 7-5 - </t>
  </si>
  <si>
    <t xml:space="preserve">6-2 6-3 6-2 - - </t>
  </si>
  <si>
    <t xml:space="preserve">7-6 4-6 7-5 6-3 - </t>
  </si>
  <si>
    <t>Lloyd Glasspool</t>
  </si>
  <si>
    <t xml:space="preserve">6-2 6-4 6-2 - - </t>
  </si>
  <si>
    <t>James Ward</t>
  </si>
  <si>
    <t>Jay Clarke</t>
  </si>
  <si>
    <t>Paul Jubb</t>
  </si>
  <si>
    <t>Jack Draper</t>
  </si>
  <si>
    <t xml:space="preserve">6-4 6-3 6-1 - - </t>
  </si>
  <si>
    <t xml:space="preserve">4-6 6-3 6-4 6-7 6-3 </t>
  </si>
  <si>
    <t xml:space="preserve">2-6 7-6 3-6 6-1 6-4 </t>
  </si>
  <si>
    <t xml:space="preserve">6-3 6-4 6-3 - - </t>
  </si>
  <si>
    <t xml:space="preserve">7-6 6-4 6-4 - - </t>
  </si>
  <si>
    <t xml:space="preserve">4-6 6-7 6-3 7-6 9-7 </t>
  </si>
  <si>
    <t xml:space="preserve">6-4 6-4 6-4 - - </t>
  </si>
  <si>
    <t xml:space="preserve">3-6 7-6 10-6 - - </t>
  </si>
  <si>
    <t>Eastbourne</t>
  </si>
  <si>
    <t xml:space="preserve">4-6 6-3 10-8 - - </t>
  </si>
  <si>
    <t xml:space="preserve">3-6 6-4 10-7 - - </t>
  </si>
  <si>
    <t>Antalya</t>
  </si>
  <si>
    <t xml:space="preserve">4-6 7-6 10-6 - - </t>
  </si>
  <si>
    <t xml:space="preserve">6-4 5-7 10-6 - - </t>
  </si>
  <si>
    <t>Yanki Erel</t>
  </si>
  <si>
    <t>Sarp Agabigun</t>
  </si>
  <si>
    <t>Cem Ilkel</t>
  </si>
  <si>
    <t>Tuna Altuna</t>
  </si>
  <si>
    <t xml:space="preserve">7-6 6-7 10-3 - - </t>
  </si>
  <si>
    <t xml:space="preserve">7-6 5-7 10-5 - - </t>
  </si>
  <si>
    <t>London / Queen's Club</t>
  </si>
  <si>
    <t xml:space="preserve">7-5 6-7 10-7 - - </t>
  </si>
  <si>
    <t xml:space="preserve">5-7 6-3 10-5 - - </t>
  </si>
  <si>
    <t xml:space="preserve">7-6 1-6 10-7 - - </t>
  </si>
  <si>
    <t xml:space="preserve">4-6 6-3 10-4 - - </t>
  </si>
  <si>
    <t>Halle</t>
  </si>
  <si>
    <t>Dustin Brown</t>
  </si>
  <si>
    <t>Stuttgart</t>
  </si>
  <si>
    <t xml:space="preserve">7-6 5-7 10-6 - - </t>
  </si>
  <si>
    <t>Milos Raonic</t>
  </si>
  <si>
    <t xml:space="preserve">5-7 7-6 15-13 - - </t>
  </si>
  <si>
    <t>Andre Begemann</t>
  </si>
  <si>
    <t xml:space="preserve">4-6 7-5 10-6 - - </t>
  </si>
  <si>
    <t xml:space="preserve">5-7 7-6 11-9 - - </t>
  </si>
  <si>
    <t xml:space="preserve">6-4 4-6 10-4 - - </t>
  </si>
  <si>
    <t>s-Hertogenbosch</t>
  </si>
  <si>
    <t xml:space="preserve">6-3 4-6 10-5 - - </t>
  </si>
  <si>
    <t xml:space="preserve">5-7 6-3 10-3 - - </t>
  </si>
  <si>
    <t xml:space="preserve">6-3 4-6 10-8 - - </t>
  </si>
  <si>
    <t xml:space="preserve">5-7 7-6 10-5 - - </t>
  </si>
  <si>
    <t>Thiemo de Bakker</t>
  </si>
  <si>
    <t xml:space="preserve">4-6 7-6 10-8 - - </t>
  </si>
  <si>
    <t>Roland Garros</t>
  </si>
  <si>
    <t xml:space="preserve">6-1 6-7 7-6 - - </t>
  </si>
  <si>
    <t xml:space="preserve">2-6 7-6 6-4 - - </t>
  </si>
  <si>
    <t xml:space="preserve">5-7 6-3 7-5 - - </t>
  </si>
  <si>
    <t xml:space="preserve">5-7 6-2 6-3 - - </t>
  </si>
  <si>
    <t xml:space="preserve">1-6 7-5 7-6 - - </t>
  </si>
  <si>
    <t>Antoine Hoang</t>
  </si>
  <si>
    <t>Benjamin Bonzi</t>
  </si>
  <si>
    <t xml:space="preserve">2-6 6-2 6-3 - - </t>
  </si>
  <si>
    <t xml:space="preserve">6-4 6-7 7-5 - - </t>
  </si>
  <si>
    <t>Enzo Couacaud</t>
  </si>
  <si>
    <t>Geoffrey Blancaneaux</t>
  </si>
  <si>
    <t xml:space="preserve">6-3 3-6 6-4 - - </t>
  </si>
  <si>
    <t xml:space="preserve">4-6 6-2 6-2 - - </t>
  </si>
  <si>
    <t xml:space="preserve">6-0 4-6 6-3 - - </t>
  </si>
  <si>
    <t>Yoshihito Nishioka</t>
  </si>
  <si>
    <t xml:space="preserve">6-0 1-6 6-2 - - </t>
  </si>
  <si>
    <t xml:space="preserve">7-6 3-6 6-3 - - </t>
  </si>
  <si>
    <t xml:space="preserve">3-6 7-6 6-4 - - </t>
  </si>
  <si>
    <t>3-0 - - - - RET</t>
  </si>
  <si>
    <t>Mackenzie McDonald</t>
  </si>
  <si>
    <t>4-5 - - - - RET</t>
  </si>
  <si>
    <t xml:space="preserve">6-4 4-6 6-3 - - </t>
  </si>
  <si>
    <t xml:space="preserve">1-6 6-1 7-5 - - </t>
  </si>
  <si>
    <t xml:space="preserve">4-6 7-5 7-6 - - </t>
  </si>
  <si>
    <t xml:space="preserve">6-3 4-6 6-2 - - </t>
  </si>
  <si>
    <t>Arthur Rinderknech</t>
  </si>
  <si>
    <t>Manuel Guinard</t>
  </si>
  <si>
    <t>7-6 2-0 - - - RET</t>
  </si>
  <si>
    <t>Marc Lopez</t>
  </si>
  <si>
    <t xml:space="preserve">4-6 6-3 7-5 - - </t>
  </si>
  <si>
    <t>Clement Tabur</t>
  </si>
  <si>
    <t>Hugo Gaston</t>
  </si>
  <si>
    <t xml:space="preserve">4-6 6-4 6-3 - - </t>
  </si>
  <si>
    <t>Jonathan Eysseric</t>
  </si>
  <si>
    <t>Mathias Bourgue</t>
  </si>
  <si>
    <t xml:space="preserve">6-4 2-6 7-6 - - </t>
  </si>
  <si>
    <t xml:space="preserve">7-6 4-6 6-3 - - </t>
  </si>
  <si>
    <t>Lyon</t>
  </si>
  <si>
    <t>Gregoire Jacq</t>
  </si>
  <si>
    <t xml:space="preserve">6-3 2-6 10-8 - - </t>
  </si>
  <si>
    <t xml:space="preserve">1-6 6-3 10-7 - - </t>
  </si>
  <si>
    <t xml:space="preserve">1-6 7-5 12-10 - - </t>
  </si>
  <si>
    <t>Geneva</t>
  </si>
  <si>
    <t xml:space="preserve">6-3 3-6 13-11 - - </t>
  </si>
  <si>
    <t>Florin Mergea</t>
  </si>
  <si>
    <t>Johan Nikles</t>
  </si>
  <si>
    <t xml:space="preserve">6-2 3-6 10-7 - - </t>
  </si>
  <si>
    <t>ATP Masters 1000 Rome</t>
  </si>
  <si>
    <t xml:space="preserve">2-6 7-6 10-8 - - </t>
  </si>
  <si>
    <t xml:space="preserve">7-6 5-7 10-7 - - </t>
  </si>
  <si>
    <t xml:space="preserve">6-2 6-7 10-6 - - </t>
  </si>
  <si>
    <t xml:space="preserve">7-6 4-6 16-14 - - </t>
  </si>
  <si>
    <t xml:space="preserve">6-4 3-6 10-3 - - </t>
  </si>
  <si>
    <t xml:space="preserve">3-6 7-6 13-11 - - </t>
  </si>
  <si>
    <t>Juan Martin del Potro</t>
  </si>
  <si>
    <t>Andrea Pellegrino</t>
  </si>
  <si>
    <t>Filippo Baldi</t>
  </si>
  <si>
    <t xml:space="preserve">1-6 7-5 11-9 - - </t>
  </si>
  <si>
    <t>ATP Masters 1000 Madrid</t>
  </si>
  <si>
    <t xml:space="preserve">6-2 6-7 10-5 - - </t>
  </si>
  <si>
    <t>Kei Nishikori</t>
  </si>
  <si>
    <t xml:space="preserve">4-6 7-6 11-9 - - </t>
  </si>
  <si>
    <t xml:space="preserve">6-4 3-6 10-5 - - </t>
  </si>
  <si>
    <t>7-6 - - - - RET</t>
  </si>
  <si>
    <t xml:space="preserve">7-5 2-6 11-9 - - </t>
  </si>
  <si>
    <t xml:space="preserve">7-5 5-7 10-6 - - </t>
  </si>
  <si>
    <t xml:space="preserve">5-7 6-4 10-4 - - </t>
  </si>
  <si>
    <t xml:space="preserve">4-6 7-6 12-10 - - </t>
  </si>
  <si>
    <t>Bernard Tomic</t>
  </si>
  <si>
    <t xml:space="preserve">4-6 6-3 10-3 - - </t>
  </si>
  <si>
    <t>David Marrero</t>
  </si>
  <si>
    <t>Munich</t>
  </si>
  <si>
    <t xml:space="preserve">6-3 3-6 10-4 - - </t>
  </si>
  <si>
    <t xml:space="preserve">6-3 5-7 11-9 - - </t>
  </si>
  <si>
    <t xml:space="preserve">6-3 3-6 12-10 - - </t>
  </si>
  <si>
    <t>Peter Gojowczyk</t>
  </si>
  <si>
    <t>Matthias Bachinger</t>
  </si>
  <si>
    <t xml:space="preserve">6-4 1-6 10-3 - - </t>
  </si>
  <si>
    <t xml:space="preserve">3-6 6-1 10-6 - - </t>
  </si>
  <si>
    <t xml:space="preserve">6-7 6-1 10-6 - - </t>
  </si>
  <si>
    <t>Maximilian Marterer</t>
  </si>
  <si>
    <t>Yannick Maden</t>
  </si>
  <si>
    <t>Estoril</t>
  </si>
  <si>
    <t xml:space="preserve">3-6 7-6 10-8 - - </t>
  </si>
  <si>
    <t xml:space="preserve">4-6 6-3 10-7 - - </t>
  </si>
  <si>
    <t>Guido Andreozzi</t>
  </si>
  <si>
    <t xml:space="preserve">6-2 3-6 10-6 - - </t>
  </si>
  <si>
    <t>Pedro Martinez</t>
  </si>
  <si>
    <t>Joao Domingues</t>
  </si>
  <si>
    <t>Fred Gil</t>
  </si>
  <si>
    <t>Tiago Cacao</t>
  </si>
  <si>
    <t xml:space="preserve">5-7 6-0 10-3 - - </t>
  </si>
  <si>
    <t xml:space="preserve">3-6 7-5 10-7 - - </t>
  </si>
  <si>
    <t>Budapest</t>
  </si>
  <si>
    <t xml:space="preserve">3-6 6-2 10-8 - - </t>
  </si>
  <si>
    <t>Ernests Gulbis</t>
  </si>
  <si>
    <t>Peter Nagy</t>
  </si>
  <si>
    <t>Gabor Borsos</t>
  </si>
  <si>
    <t xml:space="preserve">6-3 4-6 11-9 - - </t>
  </si>
  <si>
    <t xml:space="preserve">3-6 6-3 10-8 - - </t>
  </si>
  <si>
    <t xml:space="preserve">6-0 7-6 - - - </t>
  </si>
  <si>
    <t>Mate Valkusz</t>
  </si>
  <si>
    <t>Barcelona</t>
  </si>
  <si>
    <t xml:space="preserve">4-6 6-2 12-10 - - </t>
  </si>
  <si>
    <t xml:space="preserve">6-2 3-6 10-1 - - </t>
  </si>
  <si>
    <t xml:space="preserve">6-7 6-4 10-5 - - </t>
  </si>
  <si>
    <t xml:space="preserve">7-5 1-6 10-5 - - </t>
  </si>
  <si>
    <t xml:space="preserve">6-7 7-6 11-9 - - </t>
  </si>
  <si>
    <t>ATP Masters 1000 Monte Carlo</t>
  </si>
  <si>
    <t xml:space="preserve">6-1 6-7 10-6 - - </t>
  </si>
  <si>
    <t xml:space="preserve">6-3 3-6 10-6 - - </t>
  </si>
  <si>
    <t>Philipp Kohlschreiber</t>
  </si>
  <si>
    <t>Marko Djokovic</t>
  </si>
  <si>
    <t xml:space="preserve">5-7 6-4 10-5 - - </t>
  </si>
  <si>
    <t xml:space="preserve">4-6 6-3 13-11 - - </t>
  </si>
  <si>
    <t>Marrakech</t>
  </si>
  <si>
    <t xml:space="preserve">1-6 6-3 10-5 - - </t>
  </si>
  <si>
    <t>6-2 2-1 - - - RET</t>
  </si>
  <si>
    <t xml:space="preserve">1-6 6-4 10-8 - - </t>
  </si>
  <si>
    <t xml:space="preserve">7-5 3-6 12-10 - - </t>
  </si>
  <si>
    <t>3-6 4-1 - - - RET</t>
  </si>
  <si>
    <t xml:space="preserve">4-6 7-6 10-3 - - </t>
  </si>
  <si>
    <t>Lamine Ouahab</t>
  </si>
  <si>
    <t>Anas Fattar</t>
  </si>
  <si>
    <t xml:space="preserve">0-6 6-3 10-8 - - </t>
  </si>
  <si>
    <t xml:space="preserve">7-5 3-6 10-2 - - </t>
  </si>
  <si>
    <t>Adam Moundir</t>
  </si>
  <si>
    <t>Amine Ahouda</t>
  </si>
  <si>
    <t>Houston</t>
  </si>
  <si>
    <t xml:space="preserve">3-6 6-3 14-12 - - </t>
  </si>
  <si>
    <t xml:space="preserve">4-6 6-4 10-2 - - </t>
  </si>
  <si>
    <t xml:space="preserve">6-3 2-6 11-9 - - </t>
  </si>
  <si>
    <t xml:space="preserve">6-3 6-7 10-8 - - </t>
  </si>
  <si>
    <t xml:space="preserve">6-3 6-7 10-4 - - </t>
  </si>
  <si>
    <t xml:space="preserve">6-2 4-6 10-8 - - </t>
  </si>
  <si>
    <t>ATP Masters 1000 Miami</t>
  </si>
  <si>
    <t xml:space="preserve">7-6 6-7 14-12 - - </t>
  </si>
  <si>
    <t xml:space="preserve">6-4 5-7 10-8 - - </t>
  </si>
  <si>
    <t xml:space="preserve">5-7 7-6 10-7 - - </t>
  </si>
  <si>
    <t xml:space="preserve">6-1 6-7 10-3 - - </t>
  </si>
  <si>
    <t xml:space="preserve">7-5 2-6 10-6 - - </t>
  </si>
  <si>
    <t xml:space="preserve">6-7 7-5 11-9 - - </t>
  </si>
  <si>
    <t xml:space="preserve">6-7 6-3 12-10 - - </t>
  </si>
  <si>
    <t xml:space="preserve">6-4 1-6 10-6 - - </t>
  </si>
  <si>
    <t xml:space="preserve">6-1 3-6 10-4 - - </t>
  </si>
  <si>
    <t xml:space="preserve">4-6 6-4 10-3 - - </t>
  </si>
  <si>
    <t>ATP Masters 1000 Indian Wells</t>
  </si>
  <si>
    <t xml:space="preserve">7-6 2-6 10-6 - - </t>
  </si>
  <si>
    <t xml:space="preserve">3-6 7-5 10-6 - - </t>
  </si>
  <si>
    <t xml:space="preserve">6-4 1-6 10-8 - - </t>
  </si>
  <si>
    <t xml:space="preserve">2-6 7-6 13-11 - - </t>
  </si>
  <si>
    <t xml:space="preserve">6-7 6-4 12-10 - - </t>
  </si>
  <si>
    <t xml:space="preserve">6-4 6-0 - - - </t>
  </si>
  <si>
    <t xml:space="preserve">7-6 6-7 10-5 - - </t>
  </si>
  <si>
    <t xml:space="preserve">5-7 6-4 10-7 - - </t>
  </si>
  <si>
    <t>Sao Paulo</t>
  </si>
  <si>
    <t>Rogerio Dutra Silva</t>
  </si>
  <si>
    <t>Thomaz Bellucci</t>
  </si>
  <si>
    <t xml:space="preserve">6-7 7-6 12-10 - - </t>
  </si>
  <si>
    <t xml:space="preserve">6-7 6-0 10-6 - - </t>
  </si>
  <si>
    <t>Igor Marcondes</t>
  </si>
  <si>
    <t>Rafael Matos</t>
  </si>
  <si>
    <t>Dubai</t>
  </si>
  <si>
    <t xml:space="preserve">5-7 7-6 10-3 - - </t>
  </si>
  <si>
    <t xml:space="preserve">5-7 6-3 10-4 - - </t>
  </si>
  <si>
    <t xml:space="preserve">0-6 6-4 10-8 - - </t>
  </si>
  <si>
    <t>Acapulco</t>
  </si>
  <si>
    <t xml:space="preserve">5-7 6-4 12-10 - - </t>
  </si>
  <si>
    <t xml:space="preserve">6-7 6-3 10-7 - - </t>
  </si>
  <si>
    <t>Rio de Janeiro</t>
  </si>
  <si>
    <t xml:space="preserve">3-6 6-4 10-3 - - </t>
  </si>
  <si>
    <t xml:space="preserve">2-6 6-3 10-4 - - </t>
  </si>
  <si>
    <t xml:space="preserve">2-6 6-2 10-6 - - </t>
  </si>
  <si>
    <t xml:space="preserve">7-6 3-6 10-8 - - </t>
  </si>
  <si>
    <t>Thiago Seyboth Wild</t>
  </si>
  <si>
    <t>Mateus De Carvalho Cardoso Alves</t>
  </si>
  <si>
    <t xml:space="preserve">6-3 6-7 10-3 - - </t>
  </si>
  <si>
    <t>Marseille</t>
  </si>
  <si>
    <t xml:space="preserve">3-6 6-3 11-9 - - </t>
  </si>
  <si>
    <t>Petros Tsitsipas</t>
  </si>
  <si>
    <t>Rameez Junaid</t>
  </si>
  <si>
    <t>Delray Beach</t>
  </si>
  <si>
    <t>Nathan Pasha</t>
  </si>
  <si>
    <t>Roberto Maytin</t>
  </si>
  <si>
    <t>Ramkumar Ramanathan</t>
  </si>
  <si>
    <t>Alexei Popyrin</t>
  </si>
  <si>
    <t>Rotterdam</t>
  </si>
  <si>
    <t xml:space="preserve">3-6 6-2 10-7 - - </t>
  </si>
  <si>
    <t xml:space="preserve">4-6 6-2 11-9 - - </t>
  </si>
  <si>
    <t xml:space="preserve">6-7 6-3 10-4 - - </t>
  </si>
  <si>
    <t xml:space="preserve">2-6 6-3 10-5 - - </t>
  </si>
  <si>
    <t>New York</t>
  </si>
  <si>
    <t xml:space="preserve">6-4 3-6 12-10 - - </t>
  </si>
  <si>
    <t xml:space="preserve">6-7 6-2 10-6 - - </t>
  </si>
  <si>
    <t>Brendan Evans</t>
  </si>
  <si>
    <t xml:space="preserve">6-1 3-6 13-11 - - </t>
  </si>
  <si>
    <t xml:space="preserve">4-6 6-4 11-9 - - </t>
  </si>
  <si>
    <t xml:space="preserve">6-1 3-6 10-8 - - </t>
  </si>
  <si>
    <t>Buenos Aires</t>
  </si>
  <si>
    <t xml:space="preserve">7-6 3-6 11-9 - - </t>
  </si>
  <si>
    <t xml:space="preserve">6-2 4-6 10-2 - - </t>
  </si>
  <si>
    <t>Sofia</t>
  </si>
  <si>
    <t xml:space="preserve">5-7 6-4 10-6 - - </t>
  </si>
  <si>
    <t>Alexandar Lazarov</t>
  </si>
  <si>
    <t>Alexander Donski</t>
  </si>
  <si>
    <t xml:space="preserve">6-3 1-6 11-9 - - </t>
  </si>
  <si>
    <t>Dimitar Kuzmanov</t>
  </si>
  <si>
    <t>Adrian Andreev</t>
  </si>
  <si>
    <t>Montpellier</t>
  </si>
  <si>
    <t xml:space="preserve">3-6 7-5 10-8 - - </t>
  </si>
  <si>
    <t xml:space="preserve">6-7 6-1 10-7 - - </t>
  </si>
  <si>
    <t>Marcin Matkowski</t>
  </si>
  <si>
    <t xml:space="preserve">2-6 6-1 10-2 - - </t>
  </si>
  <si>
    <t>Constant Lestienne</t>
  </si>
  <si>
    <t>Cordoba</t>
  </si>
  <si>
    <t>Facundo Bagnis</t>
  </si>
  <si>
    <t>Pedro Cachin</t>
  </si>
  <si>
    <t>Facundo Arguello</t>
  </si>
  <si>
    <t xml:space="preserve">4-6 6-1 10-5 - - </t>
  </si>
  <si>
    <t>Australian Open</t>
  </si>
  <si>
    <t xml:space="preserve">4-6 7-6 6-4 - - </t>
  </si>
  <si>
    <t>Blake Ellis</t>
  </si>
  <si>
    <t xml:space="preserve">6-7 6-2 7-5 - - </t>
  </si>
  <si>
    <t>Guillermo Garcia-Lopez</t>
  </si>
  <si>
    <t xml:space="preserve">1-6 6-2 6-4 - - </t>
  </si>
  <si>
    <t xml:space="preserve">7-5 6-7 6-4 - - </t>
  </si>
  <si>
    <t xml:space="preserve">6-3 4-6 6-4 - - </t>
  </si>
  <si>
    <t xml:space="preserve">7-5 4-6 6-3 - - </t>
  </si>
  <si>
    <t xml:space="preserve">3-6 6-2 7-5 - - </t>
  </si>
  <si>
    <t xml:space="preserve">6-7 6-3 7-6 - - </t>
  </si>
  <si>
    <t xml:space="preserve">7-5 4-6 6-2 - - </t>
  </si>
  <si>
    <t>Mirza Basic</t>
  </si>
  <si>
    <t xml:space="preserve">6-2 3-6 7-6 - - </t>
  </si>
  <si>
    <t xml:space="preserve">6-1 4-6 7-5 - - </t>
  </si>
  <si>
    <t xml:space="preserve">7-5 6-7 6-0 - - </t>
  </si>
  <si>
    <t xml:space="preserve">3-6 6-4 6-3 - - </t>
  </si>
  <si>
    <t xml:space="preserve">3-6 6-1 6-4 - - </t>
  </si>
  <si>
    <t xml:space="preserve">4-6 6-4 6-2 - - </t>
  </si>
  <si>
    <t xml:space="preserve">7-5 6-7 6-3 - - </t>
  </si>
  <si>
    <t xml:space="preserve">7-5 5-7 6-4 - - </t>
  </si>
  <si>
    <t xml:space="preserve">7-5 5-7 6-3 - - </t>
  </si>
  <si>
    <t xml:space="preserve">6-4 6-7 6-3 - - </t>
  </si>
  <si>
    <t xml:space="preserve">4-6 7-6 7-5 - - </t>
  </si>
  <si>
    <t>James Duckworth</t>
  </si>
  <si>
    <t xml:space="preserve">6-7 6-3 6-4 - - </t>
  </si>
  <si>
    <t>6-3 4-1 - - - RET</t>
  </si>
  <si>
    <t xml:space="preserve">4-6 6-3 6-3 - - </t>
  </si>
  <si>
    <t>Marc Polmans</t>
  </si>
  <si>
    <t>Alex Bolt</t>
  </si>
  <si>
    <t>Sydney</t>
  </si>
  <si>
    <t>Alexander Peya</t>
  </si>
  <si>
    <t>Auckland</t>
  </si>
  <si>
    <t xml:space="preserve">7-6 2-6 10-2 - - </t>
  </si>
  <si>
    <t xml:space="preserve">3-6 6-4 10-8 - - </t>
  </si>
  <si>
    <t>Rubin Statham</t>
  </si>
  <si>
    <t>George Stoupe</t>
  </si>
  <si>
    <t>Ajeet Rai</t>
  </si>
  <si>
    <t>Pune</t>
  </si>
  <si>
    <t xml:space="preserve">6-3 3-6 15-13 - - </t>
  </si>
  <si>
    <t xml:space="preserve">6-7 6-4 17-15 - - </t>
  </si>
  <si>
    <t xml:space="preserve">6-4 6-7 10-6 - - </t>
  </si>
  <si>
    <t>N.Sriram Balaji</t>
  </si>
  <si>
    <t>Arjun Kadhe</t>
  </si>
  <si>
    <t>Doha</t>
  </si>
  <si>
    <t xml:space="preserve">6-1 3-6 15-13 - - </t>
  </si>
  <si>
    <t xml:space="preserve">3-6 6-3 10-7 - - </t>
  </si>
  <si>
    <t>Mubarak Shannan Zayid</t>
  </si>
  <si>
    <t xml:space="preserve">6-4 1-6 10-7 - - </t>
  </si>
  <si>
    <t>Brisbane</t>
  </si>
  <si>
    <t xml:space="preserve">6-3 5-7 10-6 - - </t>
  </si>
  <si>
    <t>Minutes</t>
  </si>
  <si>
    <t>Score</t>
  </si>
  <si>
    <t>Opponent Partner</t>
  </si>
  <si>
    <t>Opponent</t>
  </si>
  <si>
    <t>Partner</t>
  </si>
  <si>
    <t>Player</t>
  </si>
  <si>
    <t>Rd</t>
  </si>
  <si>
    <t>Date</t>
  </si>
  <si>
    <t>Level</t>
  </si>
  <si>
    <t xml:space="preserve">6-7 6-2 7-6 - - </t>
  </si>
  <si>
    <t>Thiem, Dominic</t>
  </si>
  <si>
    <t>Tsitsipas, Stefanos</t>
  </si>
  <si>
    <t>Federer, Roger</t>
  </si>
  <si>
    <t>Zverev, Alexander</t>
  </si>
  <si>
    <t>Medvedev, Daniil</t>
  </si>
  <si>
    <t xml:space="preserve">6-7 6-4 7-5 - - </t>
  </si>
  <si>
    <t>Nadal, Rafael</t>
  </si>
  <si>
    <t>Djokovic, Novak</t>
  </si>
  <si>
    <t>Berrettini, Matteo</t>
  </si>
  <si>
    <t xml:space="preserve">4-2 4-1 4-2 - - </t>
  </si>
  <si>
    <t>de Minaur, Alex</t>
  </si>
  <si>
    <t>Sinner, Jannik</t>
  </si>
  <si>
    <t>Next Gen ATP Finals</t>
  </si>
  <si>
    <t xml:space="preserve">2-4 4-1 4-2 4-2 - </t>
  </si>
  <si>
    <t>Kecmanovic, Miomir</t>
  </si>
  <si>
    <t xml:space="preserve">4-2 4-1 0-4 4-2 - </t>
  </si>
  <si>
    <t>Tiafoe, Frances</t>
  </si>
  <si>
    <t xml:space="preserve">4-2 4-2 4-2 - - </t>
  </si>
  <si>
    <t>Ymer, Mikael</t>
  </si>
  <si>
    <t xml:space="preserve">4-3 3-4 4-2 4-2 - </t>
  </si>
  <si>
    <t>Humbert, Ugo</t>
  </si>
  <si>
    <t xml:space="preserve">4-1 4-1 4-3 - - </t>
  </si>
  <si>
    <t>Davidovich Fokina, Alejandro</t>
  </si>
  <si>
    <t xml:space="preserve">4-1 4-0 4-2 - - </t>
  </si>
  <si>
    <t>Ruud, Casper</t>
  </si>
  <si>
    <t xml:space="preserve">4-2 4-3 3-4 4-1 - </t>
  </si>
  <si>
    <t xml:space="preserve">4-0 4-2 4-1 - - </t>
  </si>
  <si>
    <t xml:space="preserve">3-4 4-3 4-2 3-4 4-1 </t>
  </si>
  <si>
    <t xml:space="preserve">4-1 4-3 1-4 4-0 - </t>
  </si>
  <si>
    <t xml:space="preserve">4-3 1-4 4-2 4-1 - </t>
  </si>
  <si>
    <t xml:space="preserve">3-4 4-2 4-2 4-2 - </t>
  </si>
  <si>
    <t xml:space="preserve">4-3 4-3 4-2 - - </t>
  </si>
  <si>
    <t xml:space="preserve">4-2 3-4 4-1 4-1 - </t>
  </si>
  <si>
    <t>Shapovalov, Denis</t>
  </si>
  <si>
    <t>Dimitrov, Grigor</t>
  </si>
  <si>
    <t>Monfils, Gael</t>
  </si>
  <si>
    <t>Tsonga, Jo-Wilfried</t>
  </si>
  <si>
    <t>Garin, Cristian</t>
  </si>
  <si>
    <t xml:space="preserve">2-6 6-4 7-6 - - </t>
  </si>
  <si>
    <t>Struff, Jan-Lennard</t>
  </si>
  <si>
    <t xml:space="preserve">6-2 5-7 6-2 - - </t>
  </si>
  <si>
    <t>Wawrinka, Stan</t>
  </si>
  <si>
    <t>Albot, Radu</t>
  </si>
  <si>
    <t xml:space="preserve">6-7 6-4 7-6 - - </t>
  </si>
  <si>
    <t>Chardy, Jeremy</t>
  </si>
  <si>
    <t>Edmund, Kyle</t>
  </si>
  <si>
    <t>Verdasco, Fernando</t>
  </si>
  <si>
    <t>Cilic, Marin</t>
  </si>
  <si>
    <t>Fritz, Taylor</t>
  </si>
  <si>
    <t xml:space="preserve">7-6 5-7 6-4 - - </t>
  </si>
  <si>
    <t>Raonic, Milos</t>
  </si>
  <si>
    <t xml:space="preserve">7-6 3-6 7-5 - - </t>
  </si>
  <si>
    <t>Khachanov, Karen</t>
  </si>
  <si>
    <t xml:space="preserve">3-6 6-3 6-3 - - </t>
  </si>
  <si>
    <t>Fognini, Fabio</t>
  </si>
  <si>
    <t>Mannarino, Adrian</t>
  </si>
  <si>
    <t>Paire, Benoit</t>
  </si>
  <si>
    <t>Isner, John</t>
  </si>
  <si>
    <t>Schwartzman, Diego</t>
  </si>
  <si>
    <t>Moutet, Corentin</t>
  </si>
  <si>
    <t>Goffin, David</t>
  </si>
  <si>
    <t>Bautista Agut, Roberto</t>
  </si>
  <si>
    <t xml:space="preserve">4-6 6-2 6-4 - - </t>
  </si>
  <si>
    <t>Seppi, Andreas</t>
  </si>
  <si>
    <t xml:space="preserve">- - - - - </t>
  </si>
  <si>
    <t xml:space="preserve">Bye, </t>
  </si>
  <si>
    <t>Coric, Borna</t>
  </si>
  <si>
    <t xml:space="preserve">4-6 7-5 6-4 - - </t>
  </si>
  <si>
    <t>Rublev, Andrey</t>
  </si>
  <si>
    <t xml:space="preserve">4-6 7-5 6-2 - - </t>
  </si>
  <si>
    <t>Nishioka, Yoshihito</t>
  </si>
  <si>
    <t>2-2 - - - - RET</t>
  </si>
  <si>
    <t>Simon, Gilles</t>
  </si>
  <si>
    <t>Norrie, Cameron</t>
  </si>
  <si>
    <t>Dzumhur, Damir</t>
  </si>
  <si>
    <t xml:space="preserve">6-4 1-6 6-3 - - </t>
  </si>
  <si>
    <t>Lajovic, Dusan</t>
  </si>
  <si>
    <t>Cuevas, Pablo</t>
  </si>
  <si>
    <t xml:space="preserve">7-6 3-6 6-4 - - </t>
  </si>
  <si>
    <t>Berankis, Ricardas</t>
  </si>
  <si>
    <t xml:space="preserve">4-6 6-1 6-2 - - </t>
  </si>
  <si>
    <t>Djere, Laslo</t>
  </si>
  <si>
    <t>Hurkacz, Hubert</t>
  </si>
  <si>
    <t>Querrey, Sam</t>
  </si>
  <si>
    <t>Basilashvili, Nikoloz</t>
  </si>
  <si>
    <t xml:space="preserve">3-6 7-5 6-3 - - </t>
  </si>
  <si>
    <t>5-0 - - - - RET</t>
  </si>
  <si>
    <t>Carreno Busta, Pablo</t>
  </si>
  <si>
    <t>Bedene, Aljaz</t>
  </si>
  <si>
    <t xml:space="preserve">3-6 6-3 6-2 - - </t>
  </si>
  <si>
    <t>Chung, Hyeon</t>
  </si>
  <si>
    <t>6-3 4-6 4-1 - - RET</t>
  </si>
  <si>
    <t>Fucsovics, Marton</t>
  </si>
  <si>
    <t xml:space="preserve">6-7 6-4 6-1 - - </t>
  </si>
  <si>
    <t>Kukushkin, Mikhail</t>
  </si>
  <si>
    <t xml:space="preserve">6-2 3-6 6-3 - - </t>
  </si>
  <si>
    <t xml:space="preserve">4-6 6-2 6-1 - - </t>
  </si>
  <si>
    <t>Kohlschreiber, Philipp</t>
  </si>
  <si>
    <t>Lopez, Feliciano</t>
  </si>
  <si>
    <t>Herbert, Pierre-Hugues</t>
  </si>
  <si>
    <t>Bublik, Alexander</t>
  </si>
  <si>
    <t xml:space="preserve">2-6 7-5 6-3 - - </t>
  </si>
  <si>
    <t>Novak, Dennis</t>
  </si>
  <si>
    <t>Sonego, Lorenzo</t>
  </si>
  <si>
    <t>Pella, Guido</t>
  </si>
  <si>
    <t xml:space="preserve">7-6 6-7 7-6 - - </t>
  </si>
  <si>
    <t>Opelka, Reilly</t>
  </si>
  <si>
    <t xml:space="preserve">3-6 6-4 6-4 - - </t>
  </si>
  <si>
    <t>Krajinovic, Filip</t>
  </si>
  <si>
    <t xml:space="preserve">6-3 3-6 6-3 - - </t>
  </si>
  <si>
    <t xml:space="preserve">6-3 3-6 7-5 - - </t>
  </si>
  <si>
    <t xml:space="preserve">6-7 6-2 6-4 - - </t>
  </si>
  <si>
    <t>Laaksonen, Henri</t>
  </si>
  <si>
    <t xml:space="preserve">6-7 7-6 7-5 - - </t>
  </si>
  <si>
    <t xml:space="preserve">6-2 4-6 6-3 - - </t>
  </si>
  <si>
    <t>Gasquet, Richard</t>
  </si>
  <si>
    <t>Ramos-Vinolas, Albert</t>
  </si>
  <si>
    <t>Evans, Daniel</t>
  </si>
  <si>
    <t>Londero, Juan Ignacio</t>
  </si>
  <si>
    <t>Popyrin, Alexei</t>
  </si>
  <si>
    <t>Gojowczyk, Peter</t>
  </si>
  <si>
    <t>Dellien, Hugo</t>
  </si>
  <si>
    <t>Andujar, Pablo</t>
  </si>
  <si>
    <t>Copil, Marius</t>
  </si>
  <si>
    <t xml:space="preserve">2-6 6-3 6-4 - - </t>
  </si>
  <si>
    <t>Sugita, Yuichi</t>
  </si>
  <si>
    <t xml:space="preserve">6-2 4-6 7-6 - - </t>
  </si>
  <si>
    <t>Tipsarevic, Janko</t>
  </si>
  <si>
    <t>Stebe, Cedrik-Marcel</t>
  </si>
  <si>
    <t xml:space="preserve">4-6 6-1 6-4 - - </t>
  </si>
  <si>
    <t>Travaglia, Stefano</t>
  </si>
  <si>
    <t xml:space="preserve">7-5 2-6 6-3 - - </t>
  </si>
  <si>
    <t>Mager, Gianluca</t>
  </si>
  <si>
    <t>Sousa, Joao</t>
  </si>
  <si>
    <t xml:space="preserve">7-5 4-6 6-4 - - </t>
  </si>
  <si>
    <t>Ymer, Elias</t>
  </si>
  <si>
    <t xml:space="preserve">6-2 3-6 6-1 - - </t>
  </si>
  <si>
    <t>Schnur, Brayden</t>
  </si>
  <si>
    <t>Otte, Oscar</t>
  </si>
  <si>
    <t xml:space="preserve">3-6 6-4 6-1 - - </t>
  </si>
  <si>
    <t xml:space="preserve">5-7 6-1 6-1 - - </t>
  </si>
  <si>
    <t>Tomic, Bernard</t>
  </si>
  <si>
    <t>Millman, John</t>
  </si>
  <si>
    <t>Milojevic, Nikola</t>
  </si>
  <si>
    <t xml:space="preserve">6-4 4-6 7-6 - - </t>
  </si>
  <si>
    <t xml:space="preserve">5-7 6-1 6-3 - - </t>
  </si>
  <si>
    <t>Carballes Baena, Roberto</t>
  </si>
  <si>
    <t xml:space="preserve">7-6 6-7 6-2 - - </t>
  </si>
  <si>
    <t>Gerasimov, Egor</t>
  </si>
  <si>
    <t>Avidzba, Alen</t>
  </si>
  <si>
    <t>Rosol, Lukas</t>
  </si>
  <si>
    <t>Karlovic, Ivo</t>
  </si>
  <si>
    <t xml:space="preserve">3-6 7-6 7-6 - - </t>
  </si>
  <si>
    <t xml:space="preserve">6-1 3-6 6-4 - - </t>
  </si>
  <si>
    <t xml:space="preserve">6-7 7-6 6-3 - - </t>
  </si>
  <si>
    <t>Donskoy, Evgeny</t>
  </si>
  <si>
    <t>Dubrivnyy, Artem</t>
  </si>
  <si>
    <t xml:space="preserve">6-4 6-7 7-6 - - </t>
  </si>
  <si>
    <t>Fabbiano, Thomas</t>
  </si>
  <si>
    <t>Jarry, Nicolas</t>
  </si>
  <si>
    <t xml:space="preserve">6-1 4-6 6-1 - - </t>
  </si>
  <si>
    <t>Kachmazov, Alibek</t>
  </si>
  <si>
    <t>Murray, Andy</t>
  </si>
  <si>
    <t xml:space="preserve">3-6 7-5 6-2 - - </t>
  </si>
  <si>
    <t xml:space="preserve">6-3 6-7 6-2 - - </t>
  </si>
  <si>
    <t xml:space="preserve">6-3 6-7 6-4 - - </t>
  </si>
  <si>
    <t xml:space="preserve">5-7 6-4 6-4 - - </t>
  </si>
  <si>
    <t>Kwon, Soonwoo</t>
  </si>
  <si>
    <t xml:space="preserve">6-4 5-7 7-6 - - </t>
  </si>
  <si>
    <t>Maden, Yannick</t>
  </si>
  <si>
    <t>Barrere, Gregoire</t>
  </si>
  <si>
    <t>Majchrzak, Kamil</t>
  </si>
  <si>
    <t>Darcis, Steve</t>
  </si>
  <si>
    <t xml:space="preserve">5-7 6-4 7-6 - - </t>
  </si>
  <si>
    <t>Coppejans, Kimmer</t>
  </si>
  <si>
    <t xml:space="preserve">1-6 6-3 6-4 - - </t>
  </si>
  <si>
    <t>Kovalik, Jozef</t>
  </si>
  <si>
    <t>Delbonis, Federico</t>
  </si>
  <si>
    <t xml:space="preserve">7-5 3-6 7-6 - - </t>
  </si>
  <si>
    <t>Pospisil, Vasek</t>
  </si>
  <si>
    <t>Auger-Aliassime, Felix</t>
  </si>
  <si>
    <t>Pouille, Lucas</t>
  </si>
  <si>
    <t>6-2 3-0 - - - RET</t>
  </si>
  <si>
    <t xml:space="preserve">7-6 2-6 7-6 - - </t>
  </si>
  <si>
    <t xml:space="preserve">6-4 1-6 6-1 - - </t>
  </si>
  <si>
    <t>Li, Zhe</t>
  </si>
  <si>
    <t>Cecchinato, Marco</t>
  </si>
  <si>
    <t>Zhang, Zhizhen</t>
  </si>
  <si>
    <t xml:space="preserve">7-6 6-7 6-4 - - </t>
  </si>
  <si>
    <t xml:space="preserve">6-3 2-6 6-4 - - </t>
  </si>
  <si>
    <t>Zhang, Ze</t>
  </si>
  <si>
    <t xml:space="preserve">4-6 6-1 6-3 - - </t>
  </si>
  <si>
    <t>7-6 4-0 - - - RET</t>
  </si>
  <si>
    <t>Uchiyama, Yasutaka</t>
  </si>
  <si>
    <t>Daniel, Taro</t>
  </si>
  <si>
    <t>Harris, Lloyd</t>
  </si>
  <si>
    <t>Soeda, Go</t>
  </si>
  <si>
    <t>Thompson, Jordan</t>
  </si>
  <si>
    <t xml:space="preserve">6-4 3-6 6-1 - - </t>
  </si>
  <si>
    <t xml:space="preserve">4-6 7-6 6-3 - - </t>
  </si>
  <si>
    <t xml:space="preserve">4-6 6-3 6-4 - - </t>
  </si>
  <si>
    <t xml:space="preserve">1-6 7-6 6-0 - - </t>
  </si>
  <si>
    <t xml:space="preserve">2-6 7-6 7-5 - - </t>
  </si>
  <si>
    <t xml:space="preserve">3-6 6-3 6-1 - - </t>
  </si>
  <si>
    <t xml:space="preserve">4-6 6-3 6-2 - - </t>
  </si>
  <si>
    <t xml:space="preserve">7-6 6-7 6-3 - - </t>
  </si>
  <si>
    <t xml:space="preserve">7-6 6-7 6-1 - - </t>
  </si>
  <si>
    <t xml:space="preserve">6-4 3-6 7-6 - - </t>
  </si>
  <si>
    <t>7-6 4-1 - - - RET</t>
  </si>
  <si>
    <t>7-6 1-0 - - - RET</t>
  </si>
  <si>
    <t xml:space="preserve">6-0 4-6 6-1 - - </t>
  </si>
  <si>
    <t xml:space="preserve">6-2 4-6 6-4 - - </t>
  </si>
  <si>
    <t xml:space="preserve">7-6 4-6 7-6 - - </t>
  </si>
  <si>
    <t>3-6 7-5 - - - RET</t>
  </si>
  <si>
    <t>Wu, Di</t>
  </si>
  <si>
    <t>Koepfer, Dominik</t>
  </si>
  <si>
    <t xml:space="preserve">3-6 6-3 7-5 - - </t>
  </si>
  <si>
    <t>Ito, Tatsuma</t>
  </si>
  <si>
    <t>Kyrgios, Nick</t>
  </si>
  <si>
    <t xml:space="preserve">6-3 6-7 6-1 - - </t>
  </si>
  <si>
    <t>Sandgren, Tennys</t>
  </si>
  <si>
    <t>6-2 - - - - RET</t>
  </si>
  <si>
    <t xml:space="preserve">5-7 6-4 6-2 - - </t>
  </si>
  <si>
    <t xml:space="preserve">2-6 6-2 6-1 - - </t>
  </si>
  <si>
    <t>Johnson, Steve</t>
  </si>
  <si>
    <t xml:space="preserve">5-7 7-6 7-6 - - </t>
  </si>
  <si>
    <t xml:space="preserve">6-4 6-7 6-4 - - </t>
  </si>
  <si>
    <t>Klahn, Bradley</t>
  </si>
  <si>
    <t xml:space="preserve">6-7 7-6 7-6 - - </t>
  </si>
  <si>
    <t xml:space="preserve">4-6 6-3 7-6 - - </t>
  </si>
  <si>
    <t>Jung, Jason</t>
  </si>
  <si>
    <t xml:space="preserve">4-6 6-2 6-3 - - </t>
  </si>
  <si>
    <t xml:space="preserve">6-3 4-6 7-6 - - </t>
  </si>
  <si>
    <t>Bai, Yan</t>
  </si>
  <si>
    <t xml:space="preserve">4-6 7-5 7-5 - - </t>
  </si>
  <si>
    <t xml:space="preserve">3-6 7-6 6-1 - - </t>
  </si>
  <si>
    <t>Caruso, Salvatore</t>
  </si>
  <si>
    <t xml:space="preserve">6-4 6-7 6-1 - - </t>
  </si>
  <si>
    <t>6-7 7-5 3-0 - - RET</t>
  </si>
  <si>
    <t xml:space="preserve">6-7 6-4 6-2 - - </t>
  </si>
  <si>
    <t xml:space="preserve">4-6 6-0 6-4 - - </t>
  </si>
  <si>
    <t>Ivashka, Ilya</t>
  </si>
  <si>
    <t>Vatutin, Alexey</t>
  </si>
  <si>
    <t>7-5 3-6 3-1 - - RET</t>
  </si>
  <si>
    <t>Viola, Matteo</t>
  </si>
  <si>
    <t xml:space="preserve">2-6 6-3 6-3 - - </t>
  </si>
  <si>
    <t>Klizan, Martin</t>
  </si>
  <si>
    <t xml:space="preserve">6-3 6-0 - - - </t>
  </si>
  <si>
    <t>Sela, Dudi</t>
  </si>
  <si>
    <t>5-7 6-3 4-1 - - RET</t>
  </si>
  <si>
    <t xml:space="preserve">3-6 7-6 6-2 - - </t>
  </si>
  <si>
    <t>Hoang, Antoine</t>
  </si>
  <si>
    <t xml:space="preserve">3-6 6-1 6-2 - - </t>
  </si>
  <si>
    <t>Granollers, Marcel</t>
  </si>
  <si>
    <t>Lenz, Julian</t>
  </si>
  <si>
    <t>Roumane, Rayane</t>
  </si>
  <si>
    <t xml:space="preserve">6-4 3-6 1-0 - - </t>
  </si>
  <si>
    <t xml:space="preserve">7-5 6-7 1-0 - - </t>
  </si>
  <si>
    <t xml:space="preserve">6-7 6-4 1-0 - - </t>
  </si>
  <si>
    <t xml:space="preserve">6-7 7-5 1-0 - - </t>
  </si>
  <si>
    <t xml:space="preserve">6-2 1-6 1-0 - - </t>
  </si>
  <si>
    <t xml:space="preserve">6-4 5-7 1-0 - - </t>
  </si>
  <si>
    <t>Sock, Jack</t>
  </si>
  <si>
    <t xml:space="preserve">7-5 6-3 5-7 4-6 6-4 </t>
  </si>
  <si>
    <t xml:space="preserve">7-6 6-4 6-1 - - </t>
  </si>
  <si>
    <t xml:space="preserve">6-4 7-5 6-2 - - </t>
  </si>
  <si>
    <t xml:space="preserve">7-6 6-3 3-6 6-1 - </t>
  </si>
  <si>
    <t xml:space="preserve">3-6 6-4 3-6 6-4 6-2 </t>
  </si>
  <si>
    <t xml:space="preserve">3-6 6-3 6-2 3-6 7-6 </t>
  </si>
  <si>
    <t>6-4 7-5 2-1 - - RET</t>
  </si>
  <si>
    <t xml:space="preserve">3-6 6-2 6-4 6-3 - </t>
  </si>
  <si>
    <t xml:space="preserve">6-3 3-6 6-1 6-2 - </t>
  </si>
  <si>
    <t xml:space="preserve">6-1 6-2 6-2 - - </t>
  </si>
  <si>
    <t xml:space="preserve">3-6 6-3 6-2 7-6 - </t>
  </si>
  <si>
    <t xml:space="preserve">6-2 6-2 6-0 - - </t>
  </si>
  <si>
    <t xml:space="preserve">7-5 6-3 6-4 - - </t>
  </si>
  <si>
    <t xml:space="preserve">6-1 6-4 7-6 - - </t>
  </si>
  <si>
    <t xml:space="preserve">6-7 7-6 6-3 7-6 - </t>
  </si>
  <si>
    <t xml:space="preserve">6-4 7-6 7-6 - - </t>
  </si>
  <si>
    <t>Lorenzi, Paolo</t>
  </si>
  <si>
    <t xml:space="preserve">6-4 6-1 6-3 - - </t>
  </si>
  <si>
    <t xml:space="preserve">7-6 7-6 6-3 - - </t>
  </si>
  <si>
    <t xml:space="preserve">6-7 7-6 6-4 6-7 6-3 </t>
  </si>
  <si>
    <t xml:space="preserve">7-6 4-6 7-6 6-4 - </t>
  </si>
  <si>
    <t xml:space="preserve">6-3 7-6 4-6 6-1 - </t>
  </si>
  <si>
    <t xml:space="preserve">6-2 6-2 6-1 - - </t>
  </si>
  <si>
    <t>Kudla, Denis</t>
  </si>
  <si>
    <t xml:space="preserve">7-5 7-6 6-2 - - </t>
  </si>
  <si>
    <t xml:space="preserve">6-2 6-4 2-6 6-3 - </t>
  </si>
  <si>
    <t>Nishikori, Kei</t>
  </si>
  <si>
    <t xml:space="preserve">7-5 3-6 7-6 6-4 - </t>
  </si>
  <si>
    <t xml:space="preserve">6-4 6-4 6-7 7-6 - </t>
  </si>
  <si>
    <t xml:space="preserve">6-4 6-3 6-2 - - </t>
  </si>
  <si>
    <t xml:space="preserve">6-3 3-6 6-2 2-6 6-3 </t>
  </si>
  <si>
    <t xml:space="preserve">6-4 6-3 6-7 6-3 - </t>
  </si>
  <si>
    <t xml:space="preserve">6-4 7-6 6-2 - - </t>
  </si>
  <si>
    <t xml:space="preserve">6-4 6-2 6-0 - - </t>
  </si>
  <si>
    <t xml:space="preserve">6-3 6-7 6-3 6-4 - </t>
  </si>
  <si>
    <t xml:space="preserve">2-6 7-5 6-3 6-2 - </t>
  </si>
  <si>
    <t xml:space="preserve">6-2 4-6 6-3 7-5 - </t>
  </si>
  <si>
    <t>Kokkinakis, Thanasi</t>
  </si>
  <si>
    <t xml:space="preserve">6-3 7-5 5-7 6-3 - </t>
  </si>
  <si>
    <t xml:space="preserve">6-7 6-4 2-6 6-4 6-1 </t>
  </si>
  <si>
    <t xml:space="preserve">7-6 6-7 7-6 3-6 6-3 </t>
  </si>
  <si>
    <t xml:space="preserve">6-7 6-0 6-4 6-4 - </t>
  </si>
  <si>
    <t xml:space="preserve">6-4 6-2 6-4 - - </t>
  </si>
  <si>
    <t xml:space="preserve">7-5 7-5 0-6 6-3 - </t>
  </si>
  <si>
    <t xml:space="preserve">6-4 6-4 7-6 - - </t>
  </si>
  <si>
    <t xml:space="preserve">6-3 7-6 7-6 - - </t>
  </si>
  <si>
    <t xml:space="preserve">3-6 6-2 6-3 6-4 - </t>
  </si>
  <si>
    <t xml:space="preserve">6-4 6-3 6-7 6-4 - </t>
  </si>
  <si>
    <t xml:space="preserve">6-4 7-6 6-1 - - </t>
  </si>
  <si>
    <t xml:space="preserve">6-3 7-5 6-3 - - </t>
  </si>
  <si>
    <t xml:space="preserve">4-6 6-3 7-5 6-3 - </t>
  </si>
  <si>
    <t xml:space="preserve">1-6 2-6 7-5 6-3 7-6 </t>
  </si>
  <si>
    <t xml:space="preserve">6-4 6-7 6-2 6-0 - </t>
  </si>
  <si>
    <t xml:space="preserve">6-7 5-7 6-4 6-3 6-3 </t>
  </si>
  <si>
    <t xml:space="preserve">7-5 7-6 4-6 6-1 - </t>
  </si>
  <si>
    <t xml:space="preserve">4-6 6-7 6-2 7-5 7-6 </t>
  </si>
  <si>
    <t xml:space="preserve">3-6 7-6 7-5 6-2 - </t>
  </si>
  <si>
    <t>Brooksby, Jenson</t>
  </si>
  <si>
    <t xml:space="preserve">6-1 6-3 3-6 4-6 6-2 </t>
  </si>
  <si>
    <t xml:space="preserve">6-3 7-6 4-6 6-3 - </t>
  </si>
  <si>
    <t>Kamke, Tobias</t>
  </si>
  <si>
    <t>6-2 6-3 1-2 - - RET</t>
  </si>
  <si>
    <t xml:space="preserve">6-3 6-2 6-4 - - </t>
  </si>
  <si>
    <t xml:space="preserve">6-4 6-4 6-2 - - </t>
  </si>
  <si>
    <t xml:space="preserve">6-3 4-6 6-4 7-6 - </t>
  </si>
  <si>
    <t xml:space="preserve">6-3 6-4 6-4 - - </t>
  </si>
  <si>
    <t xml:space="preserve">5-7 7-5 7-5 7-5 - </t>
  </si>
  <si>
    <t>Fratangelo, Bjorn</t>
  </si>
  <si>
    <t xml:space="preserve">6-1 6-1 6-4 - - </t>
  </si>
  <si>
    <t xml:space="preserve">6-3 7-6 6-0 - - </t>
  </si>
  <si>
    <t>Haase, Robin</t>
  </si>
  <si>
    <t xml:space="preserve">1-6 6-7 6-4 7-6 7-5 </t>
  </si>
  <si>
    <t xml:space="preserve">6-4 6-7 7-6 7-5 - </t>
  </si>
  <si>
    <t xml:space="preserve">6-3 4-6 6-4 6-4 - </t>
  </si>
  <si>
    <t xml:space="preserve">4-6 7-5 7-5 4-6 6-3 </t>
  </si>
  <si>
    <t xml:space="preserve">6-1 7-5 7-6 - - </t>
  </si>
  <si>
    <t xml:space="preserve">6-2 6-4 6-4 - - </t>
  </si>
  <si>
    <t xml:space="preserve">6-3 6-4 6-7 6-3 - </t>
  </si>
  <si>
    <t xml:space="preserve">3-6 6-4 6-4 6-4 - </t>
  </si>
  <si>
    <t>Giron, Marcos</t>
  </si>
  <si>
    <t>6-1 4-1 - - - RET</t>
  </si>
  <si>
    <t>Trungelliti, Marco</t>
  </si>
  <si>
    <t xml:space="preserve">6-4 6-1 6-2 - - </t>
  </si>
  <si>
    <t>Gunneswaran, Prajnesh</t>
  </si>
  <si>
    <t xml:space="preserve">6-7 7-6 7-6 1-6 6-4 </t>
  </si>
  <si>
    <t xml:space="preserve">3-6 6-7 6-4 7-6 6-2 </t>
  </si>
  <si>
    <t>Svajda, Zachary</t>
  </si>
  <si>
    <t xml:space="preserve">3-6 6-4 6-3 6-4 - </t>
  </si>
  <si>
    <t xml:space="preserve">3-6 6-1 7-6 7-5 - </t>
  </si>
  <si>
    <t xml:space="preserve">7-5 6-3 6-3 - - </t>
  </si>
  <si>
    <t xml:space="preserve">7-6 7-6 2-6 3-6 7-6 </t>
  </si>
  <si>
    <t xml:space="preserve">6-3 7-6 6-4 - - </t>
  </si>
  <si>
    <t xml:space="preserve">3-6 6-1 6-4 3-6 6-3 </t>
  </si>
  <si>
    <t xml:space="preserve">3-6 6-1 7-6 6-1 - </t>
  </si>
  <si>
    <t xml:space="preserve">6-3 7-6 6-7 6-2 - </t>
  </si>
  <si>
    <t xml:space="preserve">6-4 7-6 5-7 7-5 - </t>
  </si>
  <si>
    <t>Munar, Jaume</t>
  </si>
  <si>
    <t xml:space="preserve">6-3 6-2 6-3 - - </t>
  </si>
  <si>
    <t>Monteiro, Thiago</t>
  </si>
  <si>
    <t xml:space="preserve">6-2 6-1 7-5 - - </t>
  </si>
  <si>
    <t>Garcia-Lopez, Guillermo</t>
  </si>
  <si>
    <t xml:space="preserve">3-6 6-2 6-7 6-1 6-3 </t>
  </si>
  <si>
    <t>Mayer, Leonardo</t>
  </si>
  <si>
    <t xml:space="preserve">6-3 3-6 6-4 6-0 - </t>
  </si>
  <si>
    <t xml:space="preserve">7-5 7-6 7-6 - - </t>
  </si>
  <si>
    <t xml:space="preserve">3-6 7-6 6-4 6-7 6-3 </t>
  </si>
  <si>
    <t>Eubanks, Christopher</t>
  </si>
  <si>
    <t xml:space="preserve">4-6 6-1 6-2 6-4 - </t>
  </si>
  <si>
    <t>Nagal, Sumit</t>
  </si>
  <si>
    <t xml:space="preserve">6-4 3-6 6-3 6-2 - </t>
  </si>
  <si>
    <t xml:space="preserve">6-4 6-3 2-6 6-3 - </t>
  </si>
  <si>
    <t xml:space="preserve">4-6 6-2 6-3 6-0 - </t>
  </si>
  <si>
    <t>Benchetrit, Elliot</t>
  </si>
  <si>
    <t xml:space="preserve">6-4 6-1 6-4 - - </t>
  </si>
  <si>
    <t xml:space="preserve">6-1 6-7 6-4 6-3 - </t>
  </si>
  <si>
    <t>6-3 6-4 2-6 2-3 - RET</t>
  </si>
  <si>
    <t xml:space="preserve">6-4 6-2 6-7 7-5 - </t>
  </si>
  <si>
    <t xml:space="preserve">6-4 7-5 7-6 - - </t>
  </si>
  <si>
    <t xml:space="preserve">7-6 6-3 6-0 - - </t>
  </si>
  <si>
    <t xml:space="preserve">6-3 5-7 7-6 4-6 6-1 </t>
  </si>
  <si>
    <t xml:space="preserve">6-3 6-2 7-6 - - </t>
  </si>
  <si>
    <t xml:space="preserve">3-6 6-4 6-7 6-4 6-2 </t>
  </si>
  <si>
    <t>Escobedo, Ernesto</t>
  </si>
  <si>
    <t xml:space="preserve">3-6 6-3 6-7 6-1 6-4 </t>
  </si>
  <si>
    <t xml:space="preserve">6-3 4-6 7-6 6-3 - </t>
  </si>
  <si>
    <t xml:space="preserve">2-6 6-0 7-5 3-6 6-4 </t>
  </si>
  <si>
    <t>Giraldo, Santiago</t>
  </si>
  <si>
    <t xml:space="preserve">6-1 2-6 6-4 6-4 - </t>
  </si>
  <si>
    <t>Berdych, Tomas</t>
  </si>
  <si>
    <t xml:space="preserve">6-4 6-3 2-6 6-2 - </t>
  </si>
  <si>
    <t xml:space="preserve">4-6 7-6 3-6 7-6 6-4 </t>
  </si>
  <si>
    <t>Vesely, Jiri</t>
  </si>
  <si>
    <t xml:space="preserve">6-3 6-4 7-5 - - </t>
  </si>
  <si>
    <t xml:space="preserve">3-6 6-4 6-2 3-6 6-3 </t>
  </si>
  <si>
    <t xml:space="preserve">7-6 6-4 4-6 6-7 7-6 </t>
  </si>
  <si>
    <t xml:space="preserve">3-6 7-6 7-5 5-7 6-2 </t>
  </si>
  <si>
    <t xml:space="preserve">1-6 6-0 6-0 - - </t>
  </si>
  <si>
    <t xml:space="preserve">7-6 1-6 6-3 - - </t>
  </si>
  <si>
    <t xml:space="preserve">4-6 7-6 6-1 - - </t>
  </si>
  <si>
    <t xml:space="preserve">3-6 7-6 6-3 - - </t>
  </si>
  <si>
    <t>6-3 3-1 - - - RET</t>
  </si>
  <si>
    <t>4-2 - - - - RET</t>
  </si>
  <si>
    <t>6-1 - - - - RET</t>
  </si>
  <si>
    <t xml:space="preserve">6-7 6-3 6-1 - - </t>
  </si>
  <si>
    <t xml:space="preserve">6-7 6-4 6-3 - - </t>
  </si>
  <si>
    <t xml:space="preserve">6-4 1-6 7-5 - - </t>
  </si>
  <si>
    <t xml:space="preserve">3-6 7-5 6-1 - - </t>
  </si>
  <si>
    <t xml:space="preserve">4-6 6-0 6-3 - - </t>
  </si>
  <si>
    <t>Lee, Duckhee</t>
  </si>
  <si>
    <t xml:space="preserve">7-6 4-6 6-1 - - </t>
  </si>
  <si>
    <t xml:space="preserve">6-0 6-0 - - - </t>
  </si>
  <si>
    <t>Weintraub, Amir</t>
  </si>
  <si>
    <t xml:space="preserve">6-7 6-0 6-2 - - </t>
  </si>
  <si>
    <t>Sarmiento, Raymond</t>
  </si>
  <si>
    <t xml:space="preserve">6-2 2-6 6-3 - - </t>
  </si>
  <si>
    <t xml:space="preserve">6-1 3-6 6-3 - - </t>
  </si>
  <si>
    <t xml:space="preserve">7-6 3-6 6-2 - - </t>
  </si>
  <si>
    <t xml:space="preserve">6-7 7-6 6-2 - - </t>
  </si>
  <si>
    <t xml:space="preserve">6-3 3-6 6-1 - - </t>
  </si>
  <si>
    <t xml:space="preserve">2-6 6-3 6-2 - - </t>
  </si>
  <si>
    <t>6-4 - - - - RET</t>
  </si>
  <si>
    <t xml:space="preserve">7-6 1-6 7-5 - - </t>
  </si>
  <si>
    <t xml:space="preserve">6-4 4-6 6-4 - - </t>
  </si>
  <si>
    <t xml:space="preserve">6-7 6-1 6-2 - - </t>
  </si>
  <si>
    <t xml:space="preserve">2-6 6-1 6-2 - - </t>
  </si>
  <si>
    <t xml:space="preserve">7-5 5-7 7-6 - - </t>
  </si>
  <si>
    <t xml:space="preserve">6-7 7-5 6-3 - - </t>
  </si>
  <si>
    <t xml:space="preserve">6-3 2-6 7-6 - - </t>
  </si>
  <si>
    <t xml:space="preserve">6-4 6-7 6-2 - - </t>
  </si>
  <si>
    <t>Paul, Tommy</t>
  </si>
  <si>
    <t>6-3 3-6 - - - RET</t>
  </si>
  <si>
    <t xml:space="preserve">6-7 6-3 6-3 - - </t>
  </si>
  <si>
    <t>Polansky, Peter</t>
  </si>
  <si>
    <t xml:space="preserve">2-6 6-1 7-6 - - </t>
  </si>
  <si>
    <t xml:space="preserve">6-2 6-7 7-6 - - </t>
  </si>
  <si>
    <t>Gombos, Norbert</t>
  </si>
  <si>
    <t xml:space="preserve">6-3 4-6 6-3 - - </t>
  </si>
  <si>
    <t xml:space="preserve">1-6 6-3 7-6 - - </t>
  </si>
  <si>
    <t xml:space="preserve">6-4 2-6 7-5 - - </t>
  </si>
  <si>
    <t>Smyczek, Tim</t>
  </si>
  <si>
    <t>Polmans, Marc</t>
  </si>
  <si>
    <t xml:space="preserve">6-4 3-6 6-4 - - </t>
  </si>
  <si>
    <t>Ebden, Matthew</t>
  </si>
  <si>
    <t>Jaziri, Malek</t>
  </si>
  <si>
    <t>Kwiatkowski, Thai-Son</t>
  </si>
  <si>
    <t>Young, Donald</t>
  </si>
  <si>
    <t xml:space="preserve">4-6 6-3 6-1 - - </t>
  </si>
  <si>
    <t xml:space="preserve">6-1 5-7 6-3 - - </t>
  </si>
  <si>
    <t>Torpegaard, Mikael</t>
  </si>
  <si>
    <t>Gulbis, Ernests</t>
  </si>
  <si>
    <t xml:space="preserve">2-6 6-4 6-3 - - </t>
  </si>
  <si>
    <t xml:space="preserve">3-6 6-2 6-3 - - </t>
  </si>
  <si>
    <t>Janvier, Maxime</t>
  </si>
  <si>
    <t xml:space="preserve">6-4 1-6 6-2 - - </t>
  </si>
  <si>
    <t xml:space="preserve">6-0 6-1 - - - </t>
  </si>
  <si>
    <t>Gomez, Lucas</t>
  </si>
  <si>
    <t xml:space="preserve">7-5 2-6 6-0 - - </t>
  </si>
  <si>
    <t>Ofner, Sebastian</t>
  </si>
  <si>
    <t xml:space="preserve">2-6 7-6 7-6 - - </t>
  </si>
  <si>
    <t>Bachinger, Matthias</t>
  </si>
  <si>
    <t xml:space="preserve">6-1 3-6 6-1 - - </t>
  </si>
  <si>
    <t>Miedler, Lucas</t>
  </si>
  <si>
    <t>Rodionov, Jurij</t>
  </si>
  <si>
    <t xml:space="preserve">7-6 1-6 6-1 - - </t>
  </si>
  <si>
    <t xml:space="preserve">6-7 6-2 6-3 - - </t>
  </si>
  <si>
    <t xml:space="preserve">4-6 7-5 6-1 - - </t>
  </si>
  <si>
    <t xml:space="preserve">2-6 7-5 6-2 - - </t>
  </si>
  <si>
    <t xml:space="preserve">3-6 6-2 7-6 - - </t>
  </si>
  <si>
    <t xml:space="preserve">6-7 7-5 6-1 - - </t>
  </si>
  <si>
    <t>Molleker, Rudolf</t>
  </si>
  <si>
    <t>Altmaier, Daniel</t>
  </si>
  <si>
    <t>Hanfmann, Yannick</t>
  </si>
  <si>
    <t xml:space="preserve">6-4 2-6 6-4 - - </t>
  </si>
  <si>
    <t>Moroni, Gian Marco</t>
  </si>
  <si>
    <t>Istomin, Denis</t>
  </si>
  <si>
    <t xml:space="preserve">7-6 3-6 6-1 - - </t>
  </si>
  <si>
    <t xml:space="preserve">6-1 3-6 7-6 - - </t>
  </si>
  <si>
    <t>Galan, Daniel Elahi</t>
  </si>
  <si>
    <t>Robredo, Tommy</t>
  </si>
  <si>
    <t>Huesler, Marc-Andrea</t>
  </si>
  <si>
    <t>Ehrat, Sandro</t>
  </si>
  <si>
    <t>Baldi, Filippo</t>
  </si>
  <si>
    <t xml:space="preserve">6-7 6-3 6-2 - - </t>
  </si>
  <si>
    <t>King, Kevin</t>
  </si>
  <si>
    <t xml:space="preserve">6-7 7-5 6-0 - - </t>
  </si>
  <si>
    <t>Gromley, Cole</t>
  </si>
  <si>
    <t>Balazs, Attila</t>
  </si>
  <si>
    <t>7-5 - - - - RET</t>
  </si>
  <si>
    <t xml:space="preserve">5-7 6-3 6-3 - - </t>
  </si>
  <si>
    <t>Bagnis, Facundo</t>
  </si>
  <si>
    <t>6-1 2-1 - - - RET</t>
  </si>
  <si>
    <t>Serdarusic, Nino</t>
  </si>
  <si>
    <t xml:space="preserve">7-6 3-6 7-6 - - </t>
  </si>
  <si>
    <t>Sousa, Pedro</t>
  </si>
  <si>
    <t>Torebko, Peter</t>
  </si>
  <si>
    <t xml:space="preserve">6-0 6-7 7-6 - - </t>
  </si>
  <si>
    <t>Galovic, Viktor</t>
  </si>
  <si>
    <t xml:space="preserve">7-5 3-6 6-2 - - </t>
  </si>
  <si>
    <t>Zverev, Mischa</t>
  </si>
  <si>
    <t xml:space="preserve">0-6 6-3 6-0 - - </t>
  </si>
  <si>
    <t>Andreozzi, Guido</t>
  </si>
  <si>
    <t>Ramanathan, Ramkumar</t>
  </si>
  <si>
    <t>Troicki, Viktor</t>
  </si>
  <si>
    <t xml:space="preserve">3-6 7-5 7-5 - - </t>
  </si>
  <si>
    <t xml:space="preserve">6-4 5-7 6-4 - - </t>
  </si>
  <si>
    <t xml:space="preserve">5-7 7-6 6-2 - - </t>
  </si>
  <si>
    <t>Stakhovsky, Sergiy</t>
  </si>
  <si>
    <t>Gray, Alastair</t>
  </si>
  <si>
    <t xml:space="preserve">6-1 2-6 6-3 - - </t>
  </si>
  <si>
    <t>Bolt, Alex</t>
  </si>
  <si>
    <t xml:space="preserve">4-6 6-1 6-1 - - </t>
  </si>
  <si>
    <t xml:space="preserve">4-6 7-5 6-0 - - </t>
  </si>
  <si>
    <t xml:space="preserve">6-3 2-6 7-5 - - </t>
  </si>
  <si>
    <t>Lestienne, Constant</t>
  </si>
  <si>
    <t>Arguello, Facundo</t>
  </si>
  <si>
    <t>Zapata Miralles, Bernabe</t>
  </si>
  <si>
    <t xml:space="preserve">6-4 4-6 7-5 - - </t>
  </si>
  <si>
    <t xml:space="preserve">7-6 1-6 7-6 4-6 13-12 </t>
  </si>
  <si>
    <t xml:space="preserve">7-6 1-6 6-3 6-4 - </t>
  </si>
  <si>
    <t xml:space="preserve">6-2 4-6 6-3 6-2 - </t>
  </si>
  <si>
    <t xml:space="preserve">7-5 6-2 6-2 - - </t>
  </si>
  <si>
    <t xml:space="preserve">4-6 6-1 6-4 6-4 - </t>
  </si>
  <si>
    <t xml:space="preserve">6-4 6-0 6-2 - - </t>
  </si>
  <si>
    <t xml:space="preserve">7-5 6-4 3-6 6-3 - </t>
  </si>
  <si>
    <t xml:space="preserve">6-4 6-7 7-6 7-6 - </t>
  </si>
  <si>
    <t xml:space="preserve">3-6 4-6 6-3 7-6 8-6 </t>
  </si>
  <si>
    <t xml:space="preserve">6-3 3-6 6-3 6-4 - </t>
  </si>
  <si>
    <t xml:space="preserve">7-6 2-6 6-3 6-4 - </t>
  </si>
  <si>
    <t xml:space="preserve">6-3 7-5 6-2 - - </t>
  </si>
  <si>
    <t xml:space="preserve">6-4 7-6 6-4 - - </t>
  </si>
  <si>
    <t xml:space="preserve">4-6 6-4 7-5 4-6 6-4 </t>
  </si>
  <si>
    <t xml:space="preserve">6-3 7-6 6-3 - - </t>
  </si>
  <si>
    <t xml:space="preserve">7-6 6-2 6-1 - - </t>
  </si>
  <si>
    <t xml:space="preserve">6-4 6-3 7-6 - - </t>
  </si>
  <si>
    <t>Anderson, Kevin</t>
  </si>
  <si>
    <t xml:space="preserve">5-7 7-6 6-3 7-6 - </t>
  </si>
  <si>
    <t xml:space="preserve">6-3 7-6 4-6 7-5 - </t>
  </si>
  <si>
    <t xml:space="preserve">6-4 7-5 6-3 - - </t>
  </si>
  <si>
    <t xml:space="preserve">4-6 6-2 3-6 6-3 7-5 </t>
  </si>
  <si>
    <t xml:space="preserve">7-5 6-2 7-6 - - </t>
  </si>
  <si>
    <t xml:space="preserve">7-5 6-7 6-1 6-4 - </t>
  </si>
  <si>
    <t xml:space="preserve">6-7 7-6 4-6 7-6 6-3 </t>
  </si>
  <si>
    <t xml:space="preserve">6-3 7-6 6-1 - - </t>
  </si>
  <si>
    <t xml:space="preserve">4-6 7-6 6-4 6-4 - </t>
  </si>
  <si>
    <t xml:space="preserve">4-6 4-6 7-6 6-3 6-4 </t>
  </si>
  <si>
    <t xml:space="preserve">7-6 6-3 6-3 - - </t>
  </si>
  <si>
    <t xml:space="preserve">6-4 6-3 5-7 7-6 - </t>
  </si>
  <si>
    <t xml:space="preserve">6-0 6-3 7-5 - - </t>
  </si>
  <si>
    <t xml:space="preserve">6-2 6-3 4-6 3-6 8-6 </t>
  </si>
  <si>
    <t xml:space="preserve">7-6 7-5 7-6 - - </t>
  </si>
  <si>
    <t xml:space="preserve">6-1 7-6 6-4 - - </t>
  </si>
  <si>
    <t xml:space="preserve">6-4 4-6 4-6 7-5 6-1 </t>
  </si>
  <si>
    <t>7-6 6-4 - - - RET</t>
  </si>
  <si>
    <t xml:space="preserve">7-5 3-6 4-6 6-4 8-6 </t>
  </si>
  <si>
    <t xml:space="preserve">6-4 6-4 6-0 - - </t>
  </si>
  <si>
    <t xml:space="preserve">6-3 3-6 7-6 7-6 - </t>
  </si>
  <si>
    <t xml:space="preserve">6-3 6-2 6-1 - - </t>
  </si>
  <si>
    <t xml:space="preserve">6-7 6-1 6-4 6-4 - </t>
  </si>
  <si>
    <t xml:space="preserve">6-4 6-7 4-6 6-1 6-4 </t>
  </si>
  <si>
    <t xml:space="preserve">4-6 6-4 7-5 6-4 - </t>
  </si>
  <si>
    <t xml:space="preserve">3-6 7-6 6-3 3-6 6-3 </t>
  </si>
  <si>
    <t xml:space="preserve">6-7 6-1 7-6 6-3 - </t>
  </si>
  <si>
    <t xml:space="preserve">6-4 7-6 7-5 - - </t>
  </si>
  <si>
    <t xml:space="preserve">6-2 6-4 6-3 - - </t>
  </si>
  <si>
    <t xml:space="preserve">6-7 6-4 7-6 2-6 6-3 </t>
  </si>
  <si>
    <t xml:space="preserve">6-1 7-6 6-2 - - </t>
  </si>
  <si>
    <t>Clarke, Jay</t>
  </si>
  <si>
    <t xml:space="preserve">6-3 6-7 6-3 6-7 6-4 </t>
  </si>
  <si>
    <t xml:space="preserve">6-1 7-6 6-3 - - </t>
  </si>
  <si>
    <t>Baghdatis, Marcos</t>
  </si>
  <si>
    <t>6-3 6-2 4-2 - - RET</t>
  </si>
  <si>
    <t xml:space="preserve">6-3 4-6 6-4 6-2 - </t>
  </si>
  <si>
    <t xml:space="preserve">6-4 6-7 6-1 6-4 - </t>
  </si>
  <si>
    <t>Bemelmans, Ruben</t>
  </si>
  <si>
    <t xml:space="preserve">4-6 6-3 6-2 7-5 - </t>
  </si>
  <si>
    <t xml:space="preserve">6-2 6-1 6-4 - - </t>
  </si>
  <si>
    <t xml:space="preserve">6-4 6-7 6-2 5-7 6-2 </t>
  </si>
  <si>
    <t xml:space="preserve">6-0 6-3 6-7 6-1 - </t>
  </si>
  <si>
    <t>Jubb, Paul</t>
  </si>
  <si>
    <t xml:space="preserve">7-6 6-3 6-2 - - </t>
  </si>
  <si>
    <t xml:space="preserve">6-3 6-7 6-1 6-2 - </t>
  </si>
  <si>
    <t xml:space="preserve">7-6 6-4 6-2 - - </t>
  </si>
  <si>
    <t xml:space="preserve">6-7 7-6 6-3 6-0 - </t>
  </si>
  <si>
    <t xml:space="preserve">7-6 7-5 6-2 - - </t>
  </si>
  <si>
    <t xml:space="preserve">7-6 5-7 6-3 6-4 - </t>
  </si>
  <si>
    <t xml:space="preserve">4-6 6-4 6-4 7-6 - </t>
  </si>
  <si>
    <t xml:space="preserve">6-3 6-1 6-3 - - </t>
  </si>
  <si>
    <t xml:space="preserve">2-6 3-6 7-6 6-3 6-1 </t>
  </si>
  <si>
    <t xml:space="preserve">6-2 6-3 6-4 - - </t>
  </si>
  <si>
    <t xml:space="preserve">7-6 3-6 7-6 0-6 6-1 </t>
  </si>
  <si>
    <t xml:space="preserve">6-3 4-6 7-6 6-1 - </t>
  </si>
  <si>
    <t xml:space="preserve">7-6 6-4 4-6 7-5 - </t>
  </si>
  <si>
    <t xml:space="preserve">2-6 6-3 6-3 6-1 - </t>
  </si>
  <si>
    <t>Arnaboldi, Andrea</t>
  </si>
  <si>
    <t xml:space="preserve">6-4 6-2 6-3 - - </t>
  </si>
  <si>
    <t xml:space="preserve">6-3 6-4 7-6 - - </t>
  </si>
  <si>
    <t>6-7 3-6 6-4 7-5 3-0 RET</t>
  </si>
  <si>
    <t xml:space="preserve">6-1 6-3 6-1 - - </t>
  </si>
  <si>
    <t xml:space="preserve">3-6 6-4 7-6 6-2 - </t>
  </si>
  <si>
    <t xml:space="preserve">6-4 6-4 6-3 - - </t>
  </si>
  <si>
    <t xml:space="preserve">5-7 6-4 6-3 4-6 6-4 </t>
  </si>
  <si>
    <t xml:space="preserve">3-6 6-1 6-2 6-2 - </t>
  </si>
  <si>
    <t xml:space="preserve">6-4 3-6 6-4 6-7 6-3 </t>
  </si>
  <si>
    <t xml:space="preserve">3-6 7-6 7-6 6-3 - </t>
  </si>
  <si>
    <t xml:space="preserve">6-0 6-4 7-6 - - </t>
  </si>
  <si>
    <t xml:space="preserve">4-6 7-6 2-6 6-4 6-2 </t>
  </si>
  <si>
    <t xml:space="preserve">4-6 7-5 6-4 6-4 - </t>
  </si>
  <si>
    <t>Rubin, Noah</t>
  </si>
  <si>
    <t xml:space="preserve">3-6 6-0 6-3 6-4 - </t>
  </si>
  <si>
    <t xml:space="preserve">2-6 4-6 6-4 6-4 8-6 </t>
  </si>
  <si>
    <t>Ward, James</t>
  </si>
  <si>
    <t xml:space="preserve">3-6 6-4 6-3 6-3 - </t>
  </si>
  <si>
    <t xml:space="preserve">5-7 6-2 6-4 6-3 - </t>
  </si>
  <si>
    <t xml:space="preserve">6-7 6-1 6-3 - - </t>
  </si>
  <si>
    <t xml:space="preserve">5-7 7-6 6-4 - - </t>
  </si>
  <si>
    <t xml:space="preserve">2-6 6-3 6-1 - - </t>
  </si>
  <si>
    <t xml:space="preserve">6-7 7-6 6-1 - - </t>
  </si>
  <si>
    <t>7-5 1-0 - - - RET</t>
  </si>
  <si>
    <t xml:space="preserve">6-7 6-0 7-5 - - </t>
  </si>
  <si>
    <t xml:space="preserve">3-6 6-1 7-5 - - </t>
  </si>
  <si>
    <t>Celikbilek, Altug</t>
  </si>
  <si>
    <t>Krawietz, Kevin</t>
  </si>
  <si>
    <t xml:space="preserve">4-6 6-4 6-4 - - </t>
  </si>
  <si>
    <t>Ilkel, Cem</t>
  </si>
  <si>
    <t>Kirkin, Ergi</t>
  </si>
  <si>
    <t>Aragone, JC</t>
  </si>
  <si>
    <t xml:space="preserve">7-6 5-7 7-6 - - </t>
  </si>
  <si>
    <t>Mahut, Nicolas</t>
  </si>
  <si>
    <t xml:space="preserve">4-6 6-4 7-6 - - </t>
  </si>
  <si>
    <t xml:space="preserve">4-6 7-6 7-6 - - </t>
  </si>
  <si>
    <t xml:space="preserve">6-1 4-6 6-4 - - </t>
  </si>
  <si>
    <t xml:space="preserve">3-6 7-5 7-6 - - </t>
  </si>
  <si>
    <t>del Potro, Juan Martin</t>
  </si>
  <si>
    <t xml:space="preserve">3-6 6-1 7-6 - - </t>
  </si>
  <si>
    <t xml:space="preserve">7-6 4-6 7-5 - - </t>
  </si>
  <si>
    <t>Moraing, Mats</t>
  </si>
  <si>
    <t xml:space="preserve">5-7 6-1 6-4 - - </t>
  </si>
  <si>
    <t>Brown, Dustin</t>
  </si>
  <si>
    <t xml:space="preserve">7-6 4-6 6-2 - - </t>
  </si>
  <si>
    <t xml:space="preserve">7-5 6-7 7-6 - - </t>
  </si>
  <si>
    <t xml:space="preserve">6-3 3-6 7-6 - - </t>
  </si>
  <si>
    <t>de Bakker, Thiemo</t>
  </si>
  <si>
    <t xml:space="preserve">6-0 6-2 - - - </t>
  </si>
  <si>
    <t xml:space="preserve">6-7 7-6 6-4 - - </t>
  </si>
  <si>
    <t xml:space="preserve">6-3 5-7 6-1 6-1 - </t>
  </si>
  <si>
    <t xml:space="preserve">6-2 3-6 7-5 5-7 7-5 </t>
  </si>
  <si>
    <t xml:space="preserve">6-1 6-1 6-3 - - </t>
  </si>
  <si>
    <t xml:space="preserve">3-6 6-2 6-2 7-6 - </t>
  </si>
  <si>
    <t xml:space="preserve">7-6 5-7 6-4 3-6 8-6 </t>
  </si>
  <si>
    <t xml:space="preserve">6-2 6-7 6-2 6-7 7-5 </t>
  </si>
  <si>
    <t xml:space="preserve">6-2 6-3 6-3 - - </t>
  </si>
  <si>
    <t xml:space="preserve">7-5 6-3 3-6 6-3 - </t>
  </si>
  <si>
    <t xml:space="preserve">6-4 6-2 4-6 1-6 6-2 </t>
  </si>
  <si>
    <t xml:space="preserve">7-5 6-3 6-7 7-6 - </t>
  </si>
  <si>
    <t xml:space="preserve">6-3 4-6 6-2 7-5 - </t>
  </si>
  <si>
    <t xml:space="preserve">4-6 6-1 4-6 7-6 11-9 </t>
  </si>
  <si>
    <t>6-2 4-6 7-6 - - RET</t>
  </si>
  <si>
    <t xml:space="preserve">6-4 6-7 6-3 4-6 8-6 </t>
  </si>
  <si>
    <t xml:space="preserve">6-1 6-3 4-6 6-3 - </t>
  </si>
  <si>
    <t xml:space="preserve">3-6 7-6 6-4 7-6 - </t>
  </si>
  <si>
    <t xml:space="preserve">2-6 6-3 6-4 5-7 6-4 </t>
  </si>
  <si>
    <t xml:space="preserve">6-1 6-4 6-3 - - </t>
  </si>
  <si>
    <t xml:space="preserve">7-6 6-4 4-6 6-1 - </t>
  </si>
  <si>
    <t xml:space="preserve">6-3 6-1 7-6 - - </t>
  </si>
  <si>
    <t xml:space="preserve">6-3 6-3 6-2 - - </t>
  </si>
  <si>
    <t xml:space="preserve">6-1 6-3 7-6 - - </t>
  </si>
  <si>
    <t xml:space="preserve">6-1 6-4 6-0 - - </t>
  </si>
  <si>
    <t xml:space="preserve">4-6 6-0 6-3 7-5 - </t>
  </si>
  <si>
    <t xml:space="preserve">6-3 6-7 6-3 7-5 - </t>
  </si>
  <si>
    <t xml:space="preserve">7-6 7-6 6-7 6-2 - </t>
  </si>
  <si>
    <t xml:space="preserve">6-2 6-2 5-7 6-7 11-9 </t>
  </si>
  <si>
    <t xml:space="preserve">4-6 6-4 6-4 6-4 - </t>
  </si>
  <si>
    <t xml:space="preserve">6-1 6-2 6-4 - - </t>
  </si>
  <si>
    <t xml:space="preserve">6-3 6-1 2-6 7-5 - </t>
  </si>
  <si>
    <t xml:space="preserve">4-6 6-3 6-4 7-5 - </t>
  </si>
  <si>
    <t xml:space="preserve">6-3 6-3 6-3 - - </t>
  </si>
  <si>
    <t xml:space="preserve">6-2 3-6 6-3 6-4 - </t>
  </si>
  <si>
    <t xml:space="preserve">6-3 6-3 6-4 - - </t>
  </si>
  <si>
    <t xml:space="preserve">6-4 6-4 6-7 3-6 8-6 </t>
  </si>
  <si>
    <t xml:space="preserve">7-6 2-6 6-3 3-6 9-7 </t>
  </si>
  <si>
    <t xml:space="preserve">6-3 7-6 0-6 7-5 - </t>
  </si>
  <si>
    <t xml:space="preserve">6-4 3-6 7-6 7-5 - </t>
  </si>
  <si>
    <t xml:space="preserve">6-4 3-6 6-3 6-3 - </t>
  </si>
  <si>
    <t xml:space="preserve">6-4 6-3 6-4 - - </t>
  </si>
  <si>
    <t xml:space="preserve">6-7 6-4 4-6 7-6 6-3 </t>
  </si>
  <si>
    <t xml:space="preserve">5-7 6-4 6-2 6-7 6-2 </t>
  </si>
  <si>
    <t>7-6 6-3 2-1 - - RET</t>
  </si>
  <si>
    <t xml:space="preserve">6-3 6-1 6-1 - - </t>
  </si>
  <si>
    <t xml:space="preserve">7-6 6-3 2-6 6-7 6-3 </t>
  </si>
  <si>
    <t xml:space="preserve">6-0 6-3 7-6 - - </t>
  </si>
  <si>
    <t>Rola, Blaz</t>
  </si>
  <si>
    <t xml:space="preserve">6-1 6-7 6-2 6-3 - </t>
  </si>
  <si>
    <t xml:space="preserve">6-3 6-7 6-3 6-2 - </t>
  </si>
  <si>
    <t xml:space="preserve">7-6 6-1 4-6 6-3 - </t>
  </si>
  <si>
    <t xml:space="preserve">6-2 6-2 7-6 - - </t>
  </si>
  <si>
    <t>Marterer, Maximilian</t>
  </si>
  <si>
    <t xml:space="preserve">6-4 4-6 7-6 6-2 - </t>
  </si>
  <si>
    <t xml:space="preserve">7-6 6-3 6-4 - - </t>
  </si>
  <si>
    <t xml:space="preserve">6-3 3-6 7-6 2-6 6-2 </t>
  </si>
  <si>
    <t xml:space="preserve">6-2 7-6 6-0 - - </t>
  </si>
  <si>
    <t>Bolelli, Simone</t>
  </si>
  <si>
    <t xml:space="preserve">3-6 6-3 7-6 6-3 - </t>
  </si>
  <si>
    <t xml:space="preserve">7-6 6-4 1-6 6-1 - </t>
  </si>
  <si>
    <t xml:space="preserve">6-4 6-7 6-0 6-1 - </t>
  </si>
  <si>
    <t xml:space="preserve">6-3 6-1 4-6 6-0 - </t>
  </si>
  <si>
    <t xml:space="preserve">6-7 6-0 4-6 6-2 6-3 </t>
  </si>
  <si>
    <t>McDonald, Mackenzie</t>
  </si>
  <si>
    <t>Halys, Quentin</t>
  </si>
  <si>
    <t xml:space="preserve">6-2 6-1 6-3 - - </t>
  </si>
  <si>
    <t xml:space="preserve">6-0 6-4 6-1 - - </t>
  </si>
  <si>
    <t xml:space="preserve">6-7 6-3 3-6 6-2 6-2 </t>
  </si>
  <si>
    <t xml:space="preserve">2-6 6-7 6-4 6-2 6-4 </t>
  </si>
  <si>
    <t xml:space="preserve">7-6 7-5 6-3 - - </t>
  </si>
  <si>
    <t xml:space="preserve">6-1 6-0 7-6 - - </t>
  </si>
  <si>
    <t>Martinez, Pedro</t>
  </si>
  <si>
    <t xml:space="preserve">6-2 4-6 6-3 3-6 6-0 </t>
  </si>
  <si>
    <t xml:space="preserve">6-4 6-4 6-7 6-1 - </t>
  </si>
  <si>
    <t xml:space="preserve">3-6 5-7 6-4 6-2 6-3 </t>
  </si>
  <si>
    <t xml:space="preserve">6-0 6-7 5-7 6-3 6-4 </t>
  </si>
  <si>
    <t xml:space="preserve">7-6 7-5 6-7 7-5 - </t>
  </si>
  <si>
    <t xml:space="preserve">6-4 0-6 7-6 6-3 - </t>
  </si>
  <si>
    <t xml:space="preserve">4-6 4-6 6-3 6-2 7-5 </t>
  </si>
  <si>
    <t xml:space="preserve">6-1 4-6 2-6 6-1 6-2 </t>
  </si>
  <si>
    <t xml:space="preserve">6-0 6-2 6-2 - - </t>
  </si>
  <si>
    <t xml:space="preserve">6-1 6-4 6-1 - - </t>
  </si>
  <si>
    <t xml:space="preserve">6-3 6-0 3-6 6-3 - </t>
  </si>
  <si>
    <t xml:space="preserve">7-6 5-7 6-4 4-6 7-5 </t>
  </si>
  <si>
    <t xml:space="preserve">6-4 6-2 6-2 - - </t>
  </si>
  <si>
    <t xml:space="preserve">6-3 6-0 3-6 6-7 6-4 </t>
  </si>
  <si>
    <t xml:space="preserve">6-1 3-6 6-3 6-2 - </t>
  </si>
  <si>
    <t xml:space="preserve">3-6 6-2 6-1 6-4 - </t>
  </si>
  <si>
    <t xml:space="preserve">6-1 6-7 6-4 6-4 - </t>
  </si>
  <si>
    <t xml:space="preserve">6-3 7-5 6-1 - - </t>
  </si>
  <si>
    <t xml:space="preserve">7-5 4-6 6-3 6-3 - </t>
  </si>
  <si>
    <t xml:space="preserve">6-3 6-1 6-2 - - </t>
  </si>
  <si>
    <t>Muller, Alexandre</t>
  </si>
  <si>
    <t xml:space="preserve">7-5 6-7 6-1 7-6 - </t>
  </si>
  <si>
    <t xml:space="preserve">6-7 6-4 6-4 6-2 - </t>
  </si>
  <si>
    <t xml:space="preserve">6-3 6-0 6-2 - - </t>
  </si>
  <si>
    <t xml:space="preserve">6-3 5-7 7-5 6-1 - </t>
  </si>
  <si>
    <t xml:space="preserve">7-6 7-6 3-6 6-1 - </t>
  </si>
  <si>
    <t>Diez, Steven</t>
  </si>
  <si>
    <t xml:space="preserve">2-6 7-6 6-2 - - </t>
  </si>
  <si>
    <t xml:space="preserve">7-6 5-7 6-1 - - </t>
  </si>
  <si>
    <t>Lamasine, Tristan</t>
  </si>
  <si>
    <t>6-4 4-1 - - - RET</t>
  </si>
  <si>
    <t xml:space="preserve">6-1 6-7 6-4 - - </t>
  </si>
  <si>
    <t xml:space="preserve">6-2 6-7 6-4 - - </t>
  </si>
  <si>
    <t xml:space="preserve">5-7 6-2 6-4 - - </t>
  </si>
  <si>
    <t xml:space="preserve">1-6 6-4 6-2 - - </t>
  </si>
  <si>
    <t xml:space="preserve">6-1 6-0 - - - </t>
  </si>
  <si>
    <t xml:space="preserve">4-6 6-4 7-5 - - </t>
  </si>
  <si>
    <t>6-3 6-7 2-1 - - DEF</t>
  </si>
  <si>
    <t xml:space="preserve">7-5 0-6 6-3 - - </t>
  </si>
  <si>
    <t xml:space="preserve">4-6 6-0 6-2 - - </t>
  </si>
  <si>
    <t>Basso, Andrea</t>
  </si>
  <si>
    <t xml:space="preserve">6-1 4-6 6-3 - - </t>
  </si>
  <si>
    <t xml:space="preserve">6-4 2-6 6-3 - - </t>
  </si>
  <si>
    <t xml:space="preserve">6-0 4-6 7-6 - - </t>
  </si>
  <si>
    <t>Ferrer, David</t>
  </si>
  <si>
    <t xml:space="preserve">6-7 6-1 7-5 - - </t>
  </si>
  <si>
    <t>6-7 6-3 1-0 - - RET</t>
  </si>
  <si>
    <t xml:space="preserve">6-2 1-6 6-3 - - </t>
  </si>
  <si>
    <t xml:space="preserve">7-5 5-7 6-1 - - </t>
  </si>
  <si>
    <t xml:space="preserve">6-2 4-6 7-5 - - </t>
  </si>
  <si>
    <t xml:space="preserve">6-4 5-7 7-5 - - </t>
  </si>
  <si>
    <t xml:space="preserve">1-6 7-5 7-5 - - </t>
  </si>
  <si>
    <t xml:space="preserve">4-6 6-4 6-0 - - </t>
  </si>
  <si>
    <t xml:space="preserve">6-1 6-7 6-3 - - </t>
  </si>
  <si>
    <t xml:space="preserve">7-6 4-6 6-4 - - </t>
  </si>
  <si>
    <t xml:space="preserve">6-2 4-6 6-2 - - </t>
  </si>
  <si>
    <t xml:space="preserve">7-5 4-6 7-6 - - </t>
  </si>
  <si>
    <t xml:space="preserve">3-6 6-2 6-2 - - </t>
  </si>
  <si>
    <t>Domingues, Joao</t>
  </si>
  <si>
    <t xml:space="preserve">4-6 7-6 6-2 - - </t>
  </si>
  <si>
    <t xml:space="preserve">6-7 7-5 6-4 - - </t>
  </si>
  <si>
    <t xml:space="preserve">6-0 6-7 6-2 - - </t>
  </si>
  <si>
    <t xml:space="preserve">2-6 6-3 7-6 - - </t>
  </si>
  <si>
    <t xml:space="preserve">3-6 6-3 6-0 - - </t>
  </si>
  <si>
    <t>6-3 2-1 - - - RET</t>
  </si>
  <si>
    <t xml:space="preserve">6-4 2-6 6-2 - - </t>
  </si>
  <si>
    <t xml:space="preserve">6-2 2-6 6-2 - - </t>
  </si>
  <si>
    <t xml:space="preserve">5-7 6-1 6-2 - - </t>
  </si>
  <si>
    <t xml:space="preserve">6-3 1-6 6-3 - - </t>
  </si>
  <si>
    <t xml:space="preserve">6-3 0-6 6-3 - - </t>
  </si>
  <si>
    <t xml:space="preserve">6-2 0-6 6-4 - - </t>
  </si>
  <si>
    <t>Valkusz, Mate</t>
  </si>
  <si>
    <t xml:space="preserve">6-2 6-7 7-5 - - </t>
  </si>
  <si>
    <t xml:space="preserve">6-4 3-6 7-5 - - </t>
  </si>
  <si>
    <t xml:space="preserve">6-4 3-6 6-2 - - </t>
  </si>
  <si>
    <t xml:space="preserve">6-3 2-6 6-1 - - </t>
  </si>
  <si>
    <t xml:space="preserve">6-2 6-7 6-3 - - </t>
  </si>
  <si>
    <t>Kuhn, Nicola</t>
  </si>
  <si>
    <t xml:space="preserve">2-6 6-4 6-0 - - </t>
  </si>
  <si>
    <t xml:space="preserve">6-3 6-7 7-5 - - </t>
  </si>
  <si>
    <t xml:space="preserve">1-6 6-3 6-2 - - </t>
  </si>
  <si>
    <t xml:space="preserve">6-2 1-6 6-4 - - </t>
  </si>
  <si>
    <t xml:space="preserve">6-3 5-7 6-1 - - </t>
  </si>
  <si>
    <t xml:space="preserve">0-6 7-5 6-3 - - </t>
  </si>
  <si>
    <t xml:space="preserve">5-7 6-3 6-1 - - </t>
  </si>
  <si>
    <t>Catarina, Lucas</t>
  </si>
  <si>
    <t xml:space="preserve">7-5 3-6 6-1 - - </t>
  </si>
  <si>
    <t>6-4 2-0 - - - RET</t>
  </si>
  <si>
    <t>4-0 - - - - RET</t>
  </si>
  <si>
    <t xml:space="preserve">3-6 6-1 6-1 - - </t>
  </si>
  <si>
    <t xml:space="preserve">6-2 1-6 6-1 - - </t>
  </si>
  <si>
    <t>Menendez-Maceiras, Adrian</t>
  </si>
  <si>
    <t xml:space="preserve">3-6 6-4 7-5 - - </t>
  </si>
  <si>
    <t xml:space="preserve">5-7 6-2 6-2 - - </t>
  </si>
  <si>
    <t>Berlocq, Carlos</t>
  </si>
  <si>
    <t>Harrison, Ryan</t>
  </si>
  <si>
    <t>Krstin, Pedja</t>
  </si>
  <si>
    <t xml:space="preserve">1-6 7-5 6-3 - - </t>
  </si>
  <si>
    <t xml:space="preserve">7-5 4-6 6-1 - - </t>
  </si>
  <si>
    <t xml:space="preserve">5-7 6-2 7-6 - - </t>
  </si>
  <si>
    <t xml:space="preserve">7-6 0-6 6-2 - - </t>
  </si>
  <si>
    <t xml:space="preserve">6-4 4-6 6-0 - - </t>
  </si>
  <si>
    <t>4-6 7-5 2-2 - - RET</t>
  </si>
  <si>
    <t>Tseng, Chun-hsin</t>
  </si>
  <si>
    <t>Lacko, Lukas</t>
  </si>
  <si>
    <t xml:space="preserve">1-6 6-4 7-6 - - </t>
  </si>
  <si>
    <t>6-0 3-2 - - - RET</t>
  </si>
  <si>
    <t>6-3 2-0 - - - RET</t>
  </si>
  <si>
    <t>Donaldson, Jared</t>
  </si>
  <si>
    <t xml:space="preserve">6-3 1-6 6-4 - - </t>
  </si>
  <si>
    <t xml:space="preserve">6-2 3-6 6-4 - - </t>
  </si>
  <si>
    <t xml:space="preserve">7-6 2-6 6-4 - - </t>
  </si>
  <si>
    <t xml:space="preserve">6-2 6-7 6-1 - - </t>
  </si>
  <si>
    <t xml:space="preserve">6-3 5-7 6-2 - - </t>
  </si>
  <si>
    <t>Seyboth Wild, Thiago</t>
  </si>
  <si>
    <t>Sakamoto, Pedro</t>
  </si>
  <si>
    <t>Giannessi, Alessandro</t>
  </si>
  <si>
    <t xml:space="preserve">6-1 6-7 6-2 - - </t>
  </si>
  <si>
    <t xml:space="preserve">4-6 6-2 7-6 - - </t>
  </si>
  <si>
    <t xml:space="preserve">7-5 5-7 6-2 - - </t>
  </si>
  <si>
    <t xml:space="preserve">1-6 6-1 7-6 - - </t>
  </si>
  <si>
    <t xml:space="preserve">6-3 4-6 6-0 - - </t>
  </si>
  <si>
    <t xml:space="preserve">2-6 7-5 7-5 - - </t>
  </si>
  <si>
    <t>Safwat, Mohamed</t>
  </si>
  <si>
    <t xml:space="preserve">6-3 4-6 6-1 - - </t>
  </si>
  <si>
    <t>Nava, Emilio</t>
  </si>
  <si>
    <t>Lopez Villasenor, Gerardo</t>
  </si>
  <si>
    <t>Gaio, Federico</t>
  </si>
  <si>
    <t xml:space="preserve">2-6 6-4 6-2 - - </t>
  </si>
  <si>
    <t xml:space="preserve">3-6 6-0 6-0 - - </t>
  </si>
  <si>
    <t>Watanuki, Yosuke</t>
  </si>
  <si>
    <t>King, Darian</t>
  </si>
  <si>
    <t xml:space="preserve">3-6 7-6 7-5 - - </t>
  </si>
  <si>
    <t xml:space="preserve">6-3 1-6 6-2 - - </t>
  </si>
  <si>
    <t>Griekspoor, Tallon</t>
  </si>
  <si>
    <t>Skugor, Franko</t>
  </si>
  <si>
    <t>6-7 7-6 1-0 - - RET</t>
  </si>
  <si>
    <t xml:space="preserve">7-6 1-6 6-4 - - </t>
  </si>
  <si>
    <t>Lin, Jack Mingjie</t>
  </si>
  <si>
    <t xml:space="preserve">6-4 1-6 7-6 - - </t>
  </si>
  <si>
    <t>Dutra Silva, Rogerio</t>
  </si>
  <si>
    <t>Cerundolo, Francisco</t>
  </si>
  <si>
    <t xml:space="preserve">6-2 2-6 6-1 - - </t>
  </si>
  <si>
    <t>Arevalo, Marcelo</t>
  </si>
  <si>
    <t xml:space="preserve">1-6 7-6 6-2 - - </t>
  </si>
  <si>
    <t xml:space="preserve">5-7 7-5 6-3 - - </t>
  </si>
  <si>
    <t xml:space="preserve">6-2 4-6 6-1 - - </t>
  </si>
  <si>
    <t>Brands, Daniel</t>
  </si>
  <si>
    <t>Lazarov, Alexandar</t>
  </si>
  <si>
    <t xml:space="preserve">6-0 3-6 6-2 - - </t>
  </si>
  <si>
    <t>Basic, Mirza</t>
  </si>
  <si>
    <t>Kuzmanov, Dimitar</t>
  </si>
  <si>
    <t>Andreev, Adrian</t>
  </si>
  <si>
    <t xml:space="preserve">7-6 6-7 7-5 - - </t>
  </si>
  <si>
    <t>Cachin, Pedro</t>
  </si>
  <si>
    <t xml:space="preserve">6-7 6-3 6-0 - - </t>
  </si>
  <si>
    <t xml:space="preserve">6-7 6-2 6-2 - - </t>
  </si>
  <si>
    <t>6-7 1-0 - - - RET</t>
  </si>
  <si>
    <t>Martin, Andrej</t>
  </si>
  <si>
    <t xml:space="preserve">6-2 6-4 6-0 - - </t>
  </si>
  <si>
    <t xml:space="preserve">7-5 4-6 6-4 7-6 - </t>
  </si>
  <si>
    <t xml:space="preserve">7-6 6-3 6-7 6-4 - </t>
  </si>
  <si>
    <t xml:space="preserve">6-7 7-6 7-5 7-6 - </t>
  </si>
  <si>
    <t xml:space="preserve">7-5 7-6 6-7 7-5 - </t>
  </si>
  <si>
    <t xml:space="preserve">6-1 6-1 7-6 - - </t>
  </si>
  <si>
    <t xml:space="preserve">6-7 6-4 7-5 7-6 - </t>
  </si>
  <si>
    <t xml:space="preserve">6-7 4-6 7-6 6-4 7-6 </t>
  </si>
  <si>
    <t xml:space="preserve">6-0 6-1 7-6 - - </t>
  </si>
  <si>
    <t xml:space="preserve">6-4 6-7 6-2 6-3 - </t>
  </si>
  <si>
    <t xml:space="preserve">6-7 6-3 6-2 4-6 6-4 </t>
  </si>
  <si>
    <t xml:space="preserve">6-3 3-6 7-6 6-4 - </t>
  </si>
  <si>
    <t xml:space="preserve">6-7 6-3 4-6 6-4 6-3 </t>
  </si>
  <si>
    <t xml:space="preserve">7-6 6-3 6-7 4-6 6-3 </t>
  </si>
  <si>
    <t xml:space="preserve">7-6 6-1 6-2 - - </t>
  </si>
  <si>
    <t xml:space="preserve">6-2 7-5 6-2 - - </t>
  </si>
  <si>
    <t xml:space="preserve">6-3 6-4 4-6 6-0 - </t>
  </si>
  <si>
    <t xml:space="preserve">2-6 6-3 6-4 6-3 - </t>
  </si>
  <si>
    <t xml:space="preserve">4-6 3-6 6-1 7-6 6-3 </t>
  </si>
  <si>
    <t xml:space="preserve">6-2 6-4 2-6 6-4 - </t>
  </si>
  <si>
    <t xml:space="preserve">5-7 6-3 7-5 6-4 - </t>
  </si>
  <si>
    <t xml:space="preserve">6-4 7-5 6-4 - - </t>
  </si>
  <si>
    <t xml:space="preserve">7-6 6-4 5-7 6-7 6-1 </t>
  </si>
  <si>
    <t xml:space="preserve">6-3 2-6 6-2 7-5 - </t>
  </si>
  <si>
    <t xml:space="preserve">4-6 6-4 6-4 7-5 - </t>
  </si>
  <si>
    <t xml:space="preserve">7-5 4-6 7-6 5-7 6-4 </t>
  </si>
  <si>
    <t xml:space="preserve">6-4 7-5 3-6 6-7 6-4 </t>
  </si>
  <si>
    <t xml:space="preserve">6-7 7-6 7-6 7-6 - </t>
  </si>
  <si>
    <t xml:space="preserve">7-6 7-6 5-7 6-4 - </t>
  </si>
  <si>
    <t>7-5 6-4 2-0 - - RET</t>
  </si>
  <si>
    <t xml:space="preserve">6-3 7-6 5-7 5-7 7-6 </t>
  </si>
  <si>
    <t xml:space="preserve">6-2 1-6 6-2 6-4 - </t>
  </si>
  <si>
    <t xml:space="preserve">5-7 7-5 6-2 6-4 - </t>
  </si>
  <si>
    <t xml:space="preserve">6-3 6-7 7-6 7-6 - </t>
  </si>
  <si>
    <t xml:space="preserve">7-6 6-3 7-6 - - </t>
  </si>
  <si>
    <t xml:space="preserve">6-7 6-2 6-4 3-6 7-6 </t>
  </si>
  <si>
    <t xml:space="preserve">6-3 7-5 6-4 - - </t>
  </si>
  <si>
    <t xml:space="preserve">6-4 6-2 6-7 4-6 6-3 </t>
  </si>
  <si>
    <t xml:space="preserve">2-6 6-4 4-6 7-6 6-4 </t>
  </si>
  <si>
    <t xml:space="preserve">6-1 6-3 6-3 - - </t>
  </si>
  <si>
    <t xml:space="preserve">6-3 6-1 3-6 6-7 6-4 </t>
  </si>
  <si>
    <t xml:space="preserve">3-6 6-3 3-6 6-4 6-3 </t>
  </si>
  <si>
    <t>3-6 3-1 - - - RET</t>
  </si>
  <si>
    <t xml:space="preserve">6-1 1-6 2-6 6-1 6-4 </t>
  </si>
  <si>
    <t xml:space="preserve">6-7 6-2 6-3 6-2 - </t>
  </si>
  <si>
    <t xml:space="preserve">6-4 6-3 5-7 1-6 6-3 </t>
  </si>
  <si>
    <t xml:space="preserve">7-6 4-6 7-6 4-6 6-2 </t>
  </si>
  <si>
    <t xml:space="preserve">6-4 4-6 6-4 6-3 - </t>
  </si>
  <si>
    <t xml:space="preserve">6-1 6-3 4-6 6-0 - </t>
  </si>
  <si>
    <t xml:space="preserve">6-1 7-5 6-4 - - </t>
  </si>
  <si>
    <t xml:space="preserve">7-6 7-6 6-7 7-6 - </t>
  </si>
  <si>
    <t xml:space="preserve">6-4 7-6 4-6 6-4 - </t>
  </si>
  <si>
    <t>3-6 6-7 6-0 6-2 3-0 RET</t>
  </si>
  <si>
    <t xml:space="preserve">6-4 6-3 7-5 - - </t>
  </si>
  <si>
    <t>Duckworth, James</t>
  </si>
  <si>
    <t xml:space="preserve">6-0 6-4 6-0 - - </t>
  </si>
  <si>
    <t xml:space="preserve">6-3 3-6 7-6 6-2 - </t>
  </si>
  <si>
    <t xml:space="preserve">6-1 6-2 6-1 - - </t>
  </si>
  <si>
    <t xml:space="preserve">6-4 6-4 2-6 6-4 - </t>
  </si>
  <si>
    <t xml:space="preserve">7-6 7-6 4-6 6-3 - </t>
  </si>
  <si>
    <t>Sakharov, Gleb</t>
  </si>
  <si>
    <t xml:space="preserve">6-4 7-6 4-6 6-3 - </t>
  </si>
  <si>
    <t xml:space="preserve">5-7 1-6 6-2 6-3 6-2 </t>
  </si>
  <si>
    <t xml:space="preserve">4-6 0-6 6-1 7-6 6-4 </t>
  </si>
  <si>
    <t xml:space="preserve">6-2 6-2 6-4 - - </t>
  </si>
  <si>
    <t xml:space="preserve">3-6 6-3 6-4 6-3 - </t>
  </si>
  <si>
    <t>4-6 7-6 6-1 4-0 - RET</t>
  </si>
  <si>
    <t xml:space="preserve">5-7 7-6 6-3 6-1 - </t>
  </si>
  <si>
    <t xml:space="preserve">6-0 7-5 6-3 - - </t>
  </si>
  <si>
    <t>7-6 7-6 3-1 - - RET</t>
  </si>
  <si>
    <t xml:space="preserve">6-4 7-6 2-6 6-3 - </t>
  </si>
  <si>
    <t>Kubler, Jason</t>
  </si>
  <si>
    <t xml:space="preserve">7-5 6-1 7-6 - - </t>
  </si>
  <si>
    <t xml:space="preserve">1-6 6-4 6-3 6-4 - </t>
  </si>
  <si>
    <t xml:space="preserve">6-7 6-4 6-1 7-6 - </t>
  </si>
  <si>
    <t>Krueger, Mitchell</t>
  </si>
  <si>
    <t xml:space="preserve">4-6 6-3 6-1 6-4 - </t>
  </si>
  <si>
    <t>5-7 4-2 - - - RET</t>
  </si>
  <si>
    <t xml:space="preserve">6-4 7-5 6-1 - - </t>
  </si>
  <si>
    <t xml:space="preserve">6-2 6-4 7-6 - - </t>
  </si>
  <si>
    <t xml:space="preserve">6-7 6-7 6-3 6-2 6-4 </t>
  </si>
  <si>
    <t xml:space="preserve">3-6 7-6 6-4 6-7 7-6 </t>
  </si>
  <si>
    <t xml:space="preserve">6-7 2-6 6-3 7-5 6-4 </t>
  </si>
  <si>
    <t>Vanni, Luca</t>
  </si>
  <si>
    <t xml:space="preserve">4-6 6-3 6-2 6-2 - </t>
  </si>
  <si>
    <t xml:space="preserve">6-3 6-0 7-5 - - </t>
  </si>
  <si>
    <t xml:space="preserve">6-4 6-4 6-7 6-7 6-2 </t>
  </si>
  <si>
    <t xml:space="preserve">6-4 4-6 7-6 6-3 - </t>
  </si>
  <si>
    <t xml:space="preserve">6-3 5-7 6-2 6-1 - </t>
  </si>
  <si>
    <t xml:space="preserve">3-6 6-3 6-4 6-2 - </t>
  </si>
  <si>
    <t>Mmoh, Michael</t>
  </si>
  <si>
    <t xml:space="preserve">3-6 7-6 6-0 - - </t>
  </si>
  <si>
    <t xml:space="preserve">7-5 2-6 6-4 - - </t>
  </si>
  <si>
    <t>Statham, Rubin</t>
  </si>
  <si>
    <t>1-1 - - - - RET</t>
  </si>
  <si>
    <t xml:space="preserve">6-1 3-6 6-2 - - </t>
  </si>
  <si>
    <t xml:space="preserve">6-7 6-2 6-1 - - </t>
  </si>
  <si>
    <t>Kadhe, Arjun</t>
  </si>
  <si>
    <t xml:space="preserve">7-6 0-6 7-5 - - </t>
  </si>
  <si>
    <t>Zayid, Mubarak Shannan</t>
  </si>
  <si>
    <t xml:space="preserve">6-1 1-6 6-1 - - </t>
  </si>
  <si>
    <t xml:space="preserve">7-6 6-7 6-0 - - </t>
  </si>
  <si>
    <t>Mektic N./Skugor F. vs. Bambridge L./McLachlan B.</t>
  </si>
  <si>
    <t>Granollers M./Zeballos H. vs. King E./Reese H.</t>
  </si>
  <si>
    <t>Kovalik J./Ramos A. vs. Kubot L./Melo M.</t>
  </si>
  <si>
    <t>Damm M./Kodat T. A. vs. Krawietz K./Mies A.</t>
  </si>
  <si>
    <t>Kontinen H./Peers J. vs. Mayer L./Sousa J.</t>
  </si>
  <si>
    <t>Berankis R./Londero J. I. vs. Murray J./Skupski N.</t>
  </si>
  <si>
    <t>Sock J./Withrow J. vs. Krajicek A./Roger-Vasselin E.</t>
  </si>
  <si>
    <t>Albot R./Jaziri M. vs. Chardy J./Martin F.</t>
  </si>
  <si>
    <t>Kecmanovic M./Ruud C. vs. Klaasen R./Venus M.</t>
  </si>
  <si>
    <t>Cabal J./Farah R. vs. Evans D./Norrie C.</t>
  </si>
  <si>
    <t>Pavic M./Soares B. vs. Arevalo M./O'Mara J.</t>
  </si>
  <si>
    <t>De Minaur A./Reid M. vs. Ram R./Salisbury J.</t>
  </si>
  <si>
    <t>Carreno-Busta P./Lopez F. vs. Hsieh C./Rungkat C.</t>
  </si>
  <si>
    <t>Carballes Baena R./Delbonis F. vs. Bryan B./Bryan M.</t>
  </si>
  <si>
    <t>Arevalo M./O'Mara J. vs. Krawietz K./Mies A.</t>
  </si>
  <si>
    <t>Bambridge L./McLachlan B. vs. Chardy J./Martin F.</t>
  </si>
  <si>
    <t>Bopanna R./Shapovalov D. vs. Murray J./Skupski N.</t>
  </si>
  <si>
    <t>Mayer L./Sousa J. vs. Kubot L./Melo M.</t>
  </si>
  <si>
    <t>Carreno-Busta P./Lopez F. vs. Haase R./Koolhof W.</t>
  </si>
  <si>
    <t>Granollers M./Zeballos H. vs. Ram R./Salisbury J.</t>
  </si>
  <si>
    <t>Marach O./Melzer J. vs. Kecmanovic M./Ruud C.</t>
  </si>
  <si>
    <t>Cabal J./Farah R. vs. Haase R./Koolhof W.</t>
  </si>
  <si>
    <t>Sock J./Withrow J. vs. Bryan B./Bryan M.</t>
  </si>
  <si>
    <t>Krawietz K./Mies A. vs. Mayer L./Sousa J.</t>
  </si>
  <si>
    <t>Granollers M./Zeballos H. vs. Marach O./Melzer J.</t>
  </si>
  <si>
    <t>Murray J./Skupski N. vs. Sock J./Withrow J.</t>
  </si>
  <si>
    <t>Cabal J./Farah R. vs. Bambridge L./McLachlan B.</t>
  </si>
  <si>
    <t>Granollers M./Zeballos H. vs. Krawietz K./Mies A.</t>
  </si>
  <si>
    <t>Cabal J./Farah R. vs. Murray J./Skupski N.</t>
  </si>
  <si>
    <t>Cabal J./Farah R. vs. Granollers M./Zeballos H.</t>
  </si>
  <si>
    <t>No-Ad Scoring</t>
  </si>
  <si>
    <t>Number Matches Played</t>
  </si>
  <si>
    <t>Mean Match Duration [in min.]</t>
  </si>
  <si>
    <t>Std. Dev. Match Duration [in min.]</t>
  </si>
  <si>
    <t>Var. Match Duration [in min.]</t>
  </si>
  <si>
    <t>Tournaments with Standard Rules</t>
  </si>
  <si>
    <t>Tournaments with New Rules</t>
  </si>
  <si>
    <t xml:space="preserve">Difference </t>
  </si>
  <si>
    <t>Tournaments with Standard Rules (w/out GS)</t>
  </si>
  <si>
    <t>Minutes adjusted</t>
  </si>
  <si>
    <t>No</t>
  </si>
  <si>
    <t>Yes</t>
  </si>
  <si>
    <t>YES</t>
  </si>
  <si>
    <t>Wimbledon?</t>
  </si>
  <si>
    <t>NO</t>
  </si>
  <si>
    <t>Tournaments with Standard Rules (=GS)</t>
  </si>
  <si>
    <t>Tournaments with Standard Rules (w/out Wimbledon)</t>
  </si>
  <si>
    <t>Tournaments with No-Ad / Match Tie Break</t>
  </si>
  <si>
    <t>* completed matches only</t>
  </si>
  <si>
    <t>1000 Miami</t>
  </si>
  <si>
    <t>1000 Rome</t>
  </si>
  <si>
    <t>1000 Cincinnati</t>
  </si>
  <si>
    <t>French Open</t>
  </si>
  <si>
    <t>All [Full] Sets Played [in min.]</t>
  </si>
  <si>
    <t>**</t>
  </si>
  <si>
    <t>*</t>
  </si>
  <si>
    <t>Mean Full Set Duration [in min.]</t>
  </si>
  <si>
    <t>Variance Full Set Duration [in min.]</t>
  </si>
  <si>
    <t>Std. Dev. Full Set Duration [in min.]</t>
  </si>
  <si>
    <t>Games [based on "full sets" --&gt; w/out Match Tie Break]</t>
  </si>
  <si>
    <t>on Doubles Tour is</t>
  </si>
  <si>
    <t>Grand Slam (GS)</t>
  </si>
  <si>
    <t>Mean [Full] Set Duration</t>
  </si>
  <si>
    <t>Mean Game Duration [Based on Full Sets]</t>
  </si>
  <si>
    <t>Match completed</t>
  </si>
  <si>
    <t>Tournament with Standard Rules</t>
  </si>
  <si>
    <t>Tournament with New Rules</t>
  </si>
  <si>
    <t>Match [completed matches only]</t>
  </si>
  <si>
    <t>T. w/ New Rules</t>
  </si>
  <si>
    <t>T. with Std. Rules (w/out GS)</t>
  </si>
  <si>
    <t>with "New Rules" is smaller</t>
  </si>
  <si>
    <t>Mean Match Duration [completed matches only]</t>
  </si>
  <si>
    <t>Tour (No-Ad &amp; Match Tie Break)</t>
  </si>
  <si>
    <t>Grand Slams</t>
  </si>
  <si>
    <t>Grand Slams (w/out Wimbledon)</t>
  </si>
  <si>
    <t>Grand Slams (w/out GS)</t>
  </si>
  <si>
    <r>
      <t xml:space="preserve">in a </t>
    </r>
    <r>
      <rPr>
        <b/>
        <sz val="11"/>
        <color theme="1"/>
        <rFont val="Calibri"/>
        <family val="2"/>
        <scheme val="minor"/>
      </rPr>
      <t>statistically significant</t>
    </r>
    <r>
      <rPr>
        <sz val="11"/>
        <color theme="1"/>
        <rFont val="Calibri"/>
        <family val="2"/>
        <scheme val="minor"/>
      </rPr>
      <t xml:space="preserve"> way</t>
    </r>
  </si>
  <si>
    <r>
      <t>- The purpose of the analysis is to find out</t>
    </r>
    <r>
      <rPr>
        <b/>
        <sz val="11"/>
        <color theme="1"/>
        <rFont val="Calibri"/>
        <family val="2"/>
        <scheme val="minor"/>
      </rPr>
      <t xml:space="preserve"> whether the new rules introduced by the ATP</t>
    </r>
    <r>
      <rPr>
        <sz val="11"/>
        <color theme="1"/>
        <rFont val="Calibri"/>
        <family val="2"/>
        <scheme val="minor"/>
      </rPr>
      <t xml:space="preserve"> in singles (at NextGen Finals) and</t>
    </r>
  </si>
  <si>
    <r>
      <t xml:space="preserve">doubles (at tour level) </t>
    </r>
    <r>
      <rPr>
        <b/>
        <sz val="11"/>
        <color theme="1"/>
        <rFont val="Calibri"/>
        <family val="2"/>
        <scheme val="minor"/>
      </rPr>
      <t>reduce the average match duration/set duration/game duration and the variance of these variables</t>
    </r>
  </si>
  <si>
    <t xml:space="preserve"> and 2018 data)</t>
  </si>
  <si>
    <t>similar, both tournaments take place indoor, 12 won games are necessary to win a match, the time of year is</t>
  </si>
  <si>
    <r>
      <t xml:space="preserve">- in </t>
    </r>
    <r>
      <rPr>
        <b/>
        <sz val="11"/>
        <color theme="1"/>
        <rFont val="Calibri"/>
        <family val="2"/>
        <scheme val="minor"/>
      </rPr>
      <t>singles</t>
    </r>
    <r>
      <rPr>
        <sz val="11"/>
        <color theme="1"/>
        <rFont val="Calibri"/>
        <family val="2"/>
        <scheme val="minor"/>
      </rPr>
      <t>: Since the new rules only apply to the NextGen Finals, they had to be tested against a comparable</t>
    </r>
  </si>
  <si>
    <r>
      <t xml:space="preserve">tournament with the traditional tennis rules. The </t>
    </r>
    <r>
      <rPr>
        <b/>
        <sz val="11"/>
        <color theme="1"/>
        <rFont val="Calibri"/>
        <family val="2"/>
        <scheme val="minor"/>
      </rPr>
      <t>ATP 1000 Masters Paris</t>
    </r>
    <r>
      <rPr>
        <sz val="11"/>
        <color theme="1"/>
        <rFont val="Calibri"/>
        <family val="2"/>
        <scheme val="minor"/>
      </rPr>
      <t xml:space="preserve"> was chosen. There, the surface is</t>
    </r>
  </si>
  <si>
    <t>similar and moreover, partly the same players take part in both tournaments. The results of the</t>
  </si>
  <si>
    <t>US Open vs. ATP Masters 1000 Cincinnati</t>
  </si>
  <si>
    <r>
      <t xml:space="preserve">NextGen Finals were compared with those of the ATP Masters 1000 Paris in </t>
    </r>
    <r>
      <rPr>
        <b/>
        <sz val="11"/>
        <color theme="1"/>
        <rFont val="Calibri"/>
        <family val="2"/>
        <scheme val="minor"/>
      </rPr>
      <t>2017, 2018 and 2019</t>
    </r>
  </si>
  <si>
    <r>
      <t xml:space="preserve">in 2019: </t>
    </r>
    <r>
      <rPr>
        <b/>
        <sz val="11"/>
        <color theme="1"/>
        <rFont val="Calibri"/>
        <family val="2"/>
        <scheme val="minor"/>
      </rPr>
      <t>Australian Open vs. ATP Masters 1000 Miami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theme="1"/>
        <rFont val="Calibri"/>
        <family val="2"/>
        <scheme val="minor"/>
      </rPr>
      <t>French Open vs. ATP Masters 1000 Rome</t>
    </r>
    <r>
      <rPr>
        <sz val="11"/>
        <color theme="1"/>
        <rFont val="Calibri"/>
        <family val="2"/>
        <scheme val="minor"/>
      </rPr>
      <t xml:space="preserve">; </t>
    </r>
  </si>
  <si>
    <r>
      <t xml:space="preserve">- To determine the influence of the new rules in singles </t>
    </r>
    <r>
      <rPr>
        <i/>
        <sz val="11"/>
        <color theme="1"/>
        <rFont val="Calibri"/>
        <family val="2"/>
        <scheme val="minor"/>
      </rPr>
      <t>(i.e., First-to-4 sets, No-Ad Scoring Method, No-Let Rule, Hawk-Eye</t>
    </r>
  </si>
  <si>
    <r>
      <t xml:space="preserve">- Therefore, the average lengths </t>
    </r>
    <r>
      <rPr>
        <i/>
        <sz val="11"/>
        <color theme="1"/>
        <rFont val="Calibri"/>
        <family val="2"/>
        <scheme val="minor"/>
      </rPr>
      <t>(i.e., match duration, set duration, game duration)</t>
    </r>
    <r>
      <rPr>
        <sz val="11"/>
        <color theme="1"/>
        <rFont val="Calibri"/>
        <family val="2"/>
        <scheme val="minor"/>
      </rPr>
      <t xml:space="preserve"> of </t>
    </r>
    <r>
      <rPr>
        <b/>
        <sz val="11"/>
        <color theme="1"/>
        <rFont val="Calibri"/>
        <family val="2"/>
        <scheme val="minor"/>
      </rPr>
      <t>all matches completed</t>
    </r>
    <r>
      <rPr>
        <sz val="11"/>
        <color theme="1"/>
        <rFont val="Calibri"/>
        <family val="2"/>
        <scheme val="minor"/>
      </rPr>
      <t xml:space="preserve"> in singles and</t>
    </r>
  </si>
  <si>
    <r>
      <t xml:space="preserve">- This document analyses the ATP Tour </t>
    </r>
    <r>
      <rPr>
        <i/>
        <sz val="11"/>
        <color theme="1"/>
        <rFont val="Calibri"/>
        <family val="2"/>
        <scheme val="minor"/>
      </rPr>
      <t>(i.e., singles and doubles)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on the basis of 2019 data</t>
    </r>
    <r>
      <rPr>
        <sz val="11"/>
        <color theme="1"/>
        <rFont val="Calibri"/>
        <family val="2"/>
        <scheme val="minor"/>
      </rPr>
      <t xml:space="preserve"> (and at single level also on 2017</t>
    </r>
  </si>
  <si>
    <r>
      <t xml:space="preserve"> - in </t>
    </r>
    <r>
      <rPr>
        <b/>
        <sz val="11"/>
        <color theme="1"/>
        <rFont val="Calibri"/>
        <family val="2"/>
        <scheme val="minor"/>
      </rPr>
      <t>doubles</t>
    </r>
    <r>
      <rPr>
        <sz val="11"/>
        <color theme="1"/>
        <rFont val="Calibri"/>
        <family val="2"/>
        <scheme val="minor"/>
      </rPr>
      <t>: Since No-Ad Scoring and Match Tie-Break have been applied to the entire doubles tour since 2006,</t>
    </r>
  </si>
  <si>
    <r>
      <rPr>
        <i/>
        <sz val="11"/>
        <color theme="1"/>
        <rFont val="Calibri"/>
        <family val="2"/>
        <scheme val="minor"/>
      </rPr>
      <t>Linesman, Shot Clock)</t>
    </r>
    <r>
      <rPr>
        <sz val="11"/>
        <color theme="1"/>
        <rFont val="Calibri"/>
        <family val="2"/>
        <scheme val="minor"/>
      </rPr>
      <t xml:space="preserve"> and doubles </t>
    </r>
    <r>
      <rPr>
        <i/>
        <sz val="11"/>
        <color theme="1"/>
        <rFont val="Calibri"/>
        <family val="2"/>
        <scheme val="minor"/>
      </rPr>
      <t>(i.e., No-Ad Scoring Method, Match Tie-Break)</t>
    </r>
    <r>
      <rPr>
        <sz val="11"/>
        <color theme="1"/>
        <rFont val="Calibri"/>
        <family val="2"/>
        <scheme val="minor"/>
      </rPr>
      <t xml:space="preserve">, the </t>
    </r>
    <r>
      <rPr>
        <b/>
        <sz val="11"/>
        <color theme="1"/>
        <rFont val="Calibri"/>
        <family val="2"/>
        <scheme val="minor"/>
      </rPr>
      <t>following assumptions</t>
    </r>
    <r>
      <rPr>
        <sz val="11"/>
        <color theme="1"/>
        <rFont val="Calibri"/>
        <family val="2"/>
        <scheme val="minor"/>
      </rPr>
      <t xml:space="preserve"> were made:</t>
    </r>
  </si>
  <si>
    <t>the results could only be compared with Grand Slams. Since Wimbledon uses the best-of-five mode for doubles as</t>
  </si>
  <si>
    <r>
      <t>well,</t>
    </r>
    <r>
      <rPr>
        <b/>
        <sz val="11"/>
        <color theme="1"/>
        <rFont val="Calibri"/>
        <family val="2"/>
        <scheme val="minor"/>
      </rPr>
      <t xml:space="preserve"> Wimbledon was excluded</t>
    </r>
    <r>
      <rPr>
        <sz val="11"/>
        <color theme="1"/>
        <rFont val="Calibri"/>
        <family val="2"/>
        <scheme val="minor"/>
      </rPr>
      <t xml:space="preserve"> from the analysis. Accordingly, the data set consists of the following tournaments</t>
    </r>
  </si>
  <si>
    <t>could be achieved by the No-Ad Scoring Method or by using the Match Tie-Break as a decision set</t>
  </si>
  <si>
    <t>Match Duarion" only adds up the first two sets, since these are played as complete sets. This distinction is</t>
  </si>
  <si>
    <t>important for the following reasons: While "Total Match Duration" can be used to compare the average match</t>
  </si>
  <si>
    <t>duration between tour level and Grand Slam level, "Full Sets Match Duration" can be used to compare the average</t>
  </si>
  <si>
    <r>
      <rPr>
        <b/>
        <sz val="11"/>
        <color theme="1"/>
        <rFont val="Calibri"/>
        <family val="2"/>
        <scheme val="minor"/>
      </rPr>
      <t>Duration"</t>
    </r>
    <r>
      <rPr>
        <sz val="11"/>
        <color theme="1"/>
        <rFont val="Calibri"/>
        <family val="2"/>
        <scheme val="minor"/>
      </rPr>
      <t>. While the first one also takes the time played in the match tie-break (= 3rd set) into account, "Full Sets</t>
    </r>
  </si>
  <si>
    <r>
      <t xml:space="preserve">- in </t>
    </r>
    <r>
      <rPr>
        <b/>
        <sz val="11"/>
        <color theme="1"/>
        <rFont val="Calibri"/>
        <family val="2"/>
        <scheme val="minor"/>
      </rPr>
      <t>doubles</t>
    </r>
    <r>
      <rPr>
        <sz val="11"/>
        <color theme="1"/>
        <rFont val="Calibri"/>
        <family val="2"/>
        <scheme val="minor"/>
      </rPr>
      <t xml:space="preserve">: At tour level, the data set distinguishes between </t>
    </r>
    <r>
      <rPr>
        <b/>
        <sz val="11"/>
        <color theme="1"/>
        <rFont val="Calibri"/>
        <family val="2"/>
        <scheme val="minor"/>
      </rPr>
      <t xml:space="preserve">"Total Match Duration"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theme="1"/>
        <rFont val="Calibri"/>
        <family val="2"/>
        <scheme val="minor"/>
      </rPr>
      <t>"Full Sets Match</t>
    </r>
  </si>
  <si>
    <r>
      <t>set duration and average game duration. This in turn is important to decide</t>
    </r>
    <r>
      <rPr>
        <b/>
        <sz val="11"/>
        <color theme="1"/>
        <rFont val="Calibri"/>
        <family val="2"/>
        <scheme val="minor"/>
      </rPr>
      <t xml:space="preserve"> whether possible game shortening</t>
    </r>
  </si>
  <si>
    <r>
      <t xml:space="preserve">doubles in 2019 were compared only </t>
    </r>
    <r>
      <rPr>
        <i/>
        <sz val="11"/>
        <color theme="1"/>
        <rFont val="Calibri"/>
        <family val="2"/>
        <scheme val="minor"/>
      </rPr>
      <t>(i.e., "W/O" and "RET" marked matches were excluded from data set)</t>
    </r>
  </si>
  <si>
    <t>"The mean values of tournaments with the new rules are smaller."</t>
  </si>
  <si>
    <r>
      <t xml:space="preserve">- Whether the mean values differ in a statistically significant way, the t-Test was used. The underlying </t>
    </r>
    <r>
      <rPr>
        <b/>
        <sz val="11"/>
        <color theme="1"/>
        <rFont val="Calibri"/>
        <family val="2"/>
        <scheme val="minor"/>
      </rPr>
      <t>H0 hypothesis</t>
    </r>
  </si>
  <si>
    <r>
      <t>was formulated as follows: "The mean values do not differ. Further, the</t>
    </r>
    <r>
      <rPr>
        <b/>
        <sz val="11"/>
        <color theme="1"/>
        <rFont val="Calibri"/>
        <family val="2"/>
        <scheme val="minor"/>
      </rPr>
      <t xml:space="preserve"> H1 hypothesis</t>
    </r>
    <r>
      <rPr>
        <sz val="11"/>
        <color theme="1"/>
        <rFont val="Calibri"/>
        <family val="2"/>
        <scheme val="minor"/>
      </rPr>
      <t xml:space="preserve"> was formulated as follows:</t>
    </r>
  </si>
  <si>
    <t>- The F-test was used to investigate whether the variances were different. The formulation of the hypotheses was as</t>
  </si>
  <si>
    <r>
      <t xml:space="preserve">follows: </t>
    </r>
    <r>
      <rPr>
        <b/>
        <sz val="11"/>
        <color theme="1"/>
        <rFont val="Calibri"/>
        <family val="2"/>
        <scheme val="minor"/>
      </rPr>
      <t>H0</t>
    </r>
    <r>
      <rPr>
        <sz val="11"/>
        <color theme="1"/>
        <rFont val="Calibri"/>
        <family val="2"/>
        <scheme val="minor"/>
      </rPr>
      <t xml:space="preserve"> = "The variances do not differ"; </t>
    </r>
    <r>
      <rPr>
        <b/>
        <sz val="11"/>
        <color theme="1"/>
        <rFont val="Calibri"/>
        <family val="2"/>
        <scheme val="minor"/>
      </rPr>
      <t>H1</t>
    </r>
    <r>
      <rPr>
        <sz val="11"/>
        <color theme="1"/>
        <rFont val="Calibri"/>
        <family val="2"/>
        <scheme val="minor"/>
      </rPr>
      <t xml:space="preserve"> = "The variances are different."</t>
    </r>
  </si>
  <si>
    <t>- The relevant results can be found in the spreadsheets called "Statistics [...]" (highlighted in dark green</t>
  </si>
  <si>
    <t>The results for the individual tournaments can be found in the spreadsheets highlighted in light orange (singles)</t>
  </si>
  <si>
    <t>and dark grey). The underlying database can be found in the spreadsheets highlighted in light green and light grey.</t>
  </si>
  <si>
    <t>Description, Methodology and Results</t>
  </si>
  <si>
    <r>
      <t xml:space="preserve">- The results suggest that the new ATP rules </t>
    </r>
    <r>
      <rPr>
        <b/>
        <sz val="11"/>
        <rFont val="Calibri"/>
        <family val="2"/>
        <scheme val="minor"/>
      </rPr>
      <t>significantly reduce the average match duration, set duration</t>
    </r>
  </si>
  <si>
    <t>Instead, the shortened 3rd set, played as a match tie-break, seems to be relevant here. If the 3rd set would be played</t>
  </si>
  <si>
    <r>
      <t xml:space="preserve">- The significantly shorter match duration in doubles was </t>
    </r>
    <r>
      <rPr>
        <b/>
        <sz val="11"/>
        <rFont val="Calibri"/>
        <family val="2"/>
        <scheme val="minor"/>
      </rPr>
      <t>probably not achieved by the No-Ad Scoring Method</t>
    </r>
    <r>
      <rPr>
        <sz val="11"/>
        <rFont val="Calibri"/>
        <family val="2"/>
        <scheme val="minor"/>
      </rPr>
      <t>.</t>
    </r>
  </si>
  <si>
    <r>
      <t xml:space="preserve">completely instead, the mean match duration would probably be </t>
    </r>
    <r>
      <rPr>
        <b/>
        <sz val="11"/>
        <rFont val="Calibri"/>
        <family val="2"/>
        <scheme val="minor"/>
      </rPr>
      <t>reduced by about 4.5 minutes only instead of 14</t>
    </r>
  </si>
  <si>
    <r>
      <t xml:space="preserve">- Furthermore, no significant difference could be determined </t>
    </r>
    <r>
      <rPr>
        <b/>
        <sz val="11"/>
        <rFont val="Calibri"/>
        <family val="2"/>
        <scheme val="minor"/>
      </rPr>
      <t>whether the No-Ad Scoring Method prefers the better</t>
    </r>
  </si>
  <si>
    <t>or worse ranked player</t>
  </si>
  <si>
    <t>minutes. Whether this difference is still significant would then have to be re-tested</t>
  </si>
  <si>
    <r>
      <rPr>
        <b/>
        <sz val="11"/>
        <rFont val="Calibri"/>
        <family val="2"/>
        <scheme val="minor"/>
      </rPr>
      <t>and game duration</t>
    </r>
    <r>
      <rPr>
        <sz val="11"/>
        <rFont val="Calibri"/>
        <family val="2"/>
        <scheme val="minor"/>
      </rPr>
      <t xml:space="preserve"> in both, singles and doubles. Further, the </t>
    </r>
    <r>
      <rPr>
        <b/>
        <sz val="11"/>
        <rFont val="Calibri"/>
        <family val="2"/>
        <scheme val="minor"/>
      </rPr>
      <t>standard deviations could be reduced</t>
    </r>
    <r>
      <rPr>
        <sz val="11"/>
        <rFont val="Calibri"/>
        <family val="2"/>
        <scheme val="minor"/>
      </rPr>
      <t xml:space="preserve"> in this way</t>
    </r>
  </si>
  <si>
    <t>or in light red (doubles), respectively</t>
  </si>
  <si>
    <t>All rights reserved/copyright: Tillmann Becker-Wahl / andreasmies.com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</si>
</sst>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0"/>
    <numFmt numFmtId="166" formatCode="0.00000"/>
    <numFmt numFmtId="167" formatCode="yyyy\-mm\-dd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3" xfId="0" applyFont="1" applyBorder="1"/>
    <xf numFmtId="164" fontId="2" fillId="0" borderId="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10" fontId="2" fillId="0" borderId="6" xfId="1" applyNumberFormat="1" applyFont="1" applyBorder="1"/>
    <xf numFmtId="0" fontId="0" fillId="0" borderId="7" xfId="0" applyBorder="1" applyAlignment="1">
      <alignment horizontal="left"/>
    </xf>
    <xf numFmtId="0" fontId="0" fillId="0" borderId="7" xfId="0" applyBorder="1"/>
    <xf numFmtId="2" fontId="0" fillId="0" borderId="7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0" fillId="0" borderId="9" xfId="0" applyBorder="1"/>
    <xf numFmtId="0" fontId="2" fillId="2" borderId="1" xfId="0" applyFont="1" applyFill="1" applyBorder="1"/>
    <xf numFmtId="0" fontId="0" fillId="2" borderId="8" xfId="0" applyFill="1" applyBorder="1"/>
    <xf numFmtId="2" fontId="2" fillId="2" borderId="2" xfId="0" applyNumberFormat="1" applyFont="1" applyFill="1" applyBorder="1"/>
    <xf numFmtId="0" fontId="2" fillId="2" borderId="3" xfId="0" applyFont="1" applyFill="1" applyBorder="1"/>
    <xf numFmtId="0" fontId="0" fillId="2" borderId="0" xfId="0" applyFill="1" applyBorder="1"/>
    <xf numFmtId="164" fontId="2" fillId="2" borderId="4" xfId="0" applyNumberFormat="1" applyFont="1" applyFill="1" applyBorder="1"/>
    <xf numFmtId="2" fontId="2" fillId="2" borderId="4" xfId="0" applyNumberFormat="1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165" fontId="0" fillId="4" borderId="0" xfId="0" applyNumberFormat="1" applyFill="1"/>
    <xf numFmtId="0" fontId="0" fillId="4" borderId="13" xfId="0" applyFill="1" applyBorder="1"/>
    <xf numFmtId="0" fontId="0" fillId="4" borderId="0" xfId="0" applyFill="1" applyBorder="1"/>
    <xf numFmtId="0" fontId="0" fillId="4" borderId="14" xfId="0" applyFill="1" applyBorder="1"/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0" fontId="0" fillId="4" borderId="18" xfId="0" applyFill="1" applyBorder="1"/>
    <xf numFmtId="0" fontId="0" fillId="3" borderId="18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9" xfId="0" applyFill="1" applyBorder="1"/>
    <xf numFmtId="0" fontId="0" fillId="4" borderId="6" xfId="0" applyFill="1" applyBorder="1"/>
    <xf numFmtId="0" fontId="0" fillId="4" borderId="5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0" fontId="0" fillId="0" borderId="0" xfId="0" quotePrefix="1"/>
    <xf numFmtId="0" fontId="4" fillId="4" borderId="0" xfId="0" applyFont="1" applyFill="1"/>
    <xf numFmtId="2" fontId="4" fillId="4" borderId="0" xfId="0" applyNumberFormat="1" applyFont="1" applyFill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/>
    <xf numFmtId="2" fontId="7" fillId="3" borderId="14" xfId="0" applyNumberFormat="1" applyFont="1" applyFill="1" applyBorder="1" applyAlignment="1">
      <alignment horizontal="center"/>
    </xf>
    <xf numFmtId="2" fontId="7" fillId="3" borderId="16" xfId="0" applyNumberFormat="1" applyFont="1" applyFill="1" applyBorder="1" applyAlignment="1">
      <alignment horizontal="center"/>
    </xf>
    <xf numFmtId="0" fontId="2" fillId="4" borderId="0" xfId="0" applyFont="1" applyFill="1"/>
    <xf numFmtId="0" fontId="0" fillId="0" borderId="0" xfId="0" applyFill="1" applyBorder="1" applyAlignment="1"/>
    <xf numFmtId="10" fontId="0" fillId="3" borderId="18" xfId="1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0" fontId="0" fillId="3" borderId="19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/>
    <xf numFmtId="10" fontId="0" fillId="0" borderId="0" xfId="0" applyNumberFormat="1" applyFill="1" applyBorder="1" applyAlignment="1"/>
    <xf numFmtId="2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4" fillId="4" borderId="20" xfId="0" applyFont="1" applyFill="1" applyBorder="1"/>
    <xf numFmtId="0" fontId="4" fillId="4" borderId="21" xfId="0" applyFont="1" applyFill="1" applyBorder="1"/>
    <xf numFmtId="0" fontId="0" fillId="4" borderId="21" xfId="0" applyFill="1" applyBorder="1"/>
    <xf numFmtId="0" fontId="4" fillId="4" borderId="22" xfId="0" applyFont="1" applyFill="1" applyBorder="1"/>
    <xf numFmtId="166" fontId="0" fillId="4" borderId="0" xfId="0" applyNumberForma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4" borderId="7" xfId="0" applyFill="1" applyBorder="1"/>
    <xf numFmtId="0" fontId="0" fillId="4" borderId="0" xfId="0" applyFill="1" applyBorder="1" applyAlignment="1">
      <alignment horizontal="left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0" fillId="4" borderId="3" xfId="0" applyFill="1" applyBorder="1" applyAlignment="1"/>
    <xf numFmtId="166" fontId="0" fillId="4" borderId="4" xfId="0" applyNumberFormat="1" applyFill="1" applyBorder="1" applyAlignment="1">
      <alignment horizontal="center"/>
    </xf>
    <xf numFmtId="0" fontId="0" fillId="4" borderId="5" xfId="0" applyFill="1" applyBorder="1" applyAlignment="1"/>
    <xf numFmtId="166" fontId="0" fillId="4" borderId="9" xfId="0" applyNumberFormat="1" applyFill="1" applyBorder="1" applyAlignment="1">
      <alignment horizontal="center"/>
    </xf>
    <xf numFmtId="166" fontId="0" fillId="4" borderId="6" xfId="0" applyNumberFormat="1" applyFill="1" applyBorder="1" applyAlignment="1">
      <alignment horizontal="center"/>
    </xf>
    <xf numFmtId="0" fontId="0" fillId="4" borderId="23" xfId="0" applyFill="1" applyBorder="1" applyAlignment="1"/>
    <xf numFmtId="0" fontId="4" fillId="4" borderId="3" xfId="0" applyFont="1" applyFill="1" applyBorder="1"/>
    <xf numFmtId="164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0" fontId="0" fillId="4" borderId="0" xfId="1" applyNumberFormat="1" applyFont="1" applyFill="1" applyBorder="1" applyAlignment="1">
      <alignment horizontal="center"/>
    </xf>
    <xf numFmtId="10" fontId="0" fillId="4" borderId="4" xfId="1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0" fillId="5" borderId="0" xfId="0" applyFill="1"/>
    <xf numFmtId="0" fontId="0" fillId="4" borderId="0" xfId="0" applyFill="1" applyBorder="1" applyAlignment="1"/>
    <xf numFmtId="0" fontId="4" fillId="4" borderId="0" xfId="0" applyFont="1" applyFill="1" applyBorder="1" applyAlignment="1">
      <alignment horizontal="center"/>
    </xf>
    <xf numFmtId="10" fontId="0" fillId="4" borderId="0" xfId="0" applyNumberFormat="1" applyFill="1"/>
    <xf numFmtId="164" fontId="0" fillId="4" borderId="0" xfId="0" applyNumberFormat="1" applyFill="1"/>
    <xf numFmtId="0" fontId="2" fillId="2" borderId="8" xfId="0" applyFont="1" applyFill="1" applyBorder="1"/>
    <xf numFmtId="0" fontId="2" fillId="2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164" fontId="2" fillId="0" borderId="4" xfId="0" applyNumberFormat="1" applyFont="1" applyFill="1" applyBorder="1"/>
    <xf numFmtId="10" fontId="2" fillId="0" borderId="0" xfId="1" applyNumberFormat="1" applyFont="1" applyBorder="1"/>
    <xf numFmtId="0" fontId="2" fillId="2" borderId="5" xfId="0" applyFont="1" applyFill="1" applyBorder="1"/>
    <xf numFmtId="0" fontId="2" fillId="2" borderId="9" xfId="0" applyFont="1" applyFill="1" applyBorder="1"/>
    <xf numFmtId="0" fontId="0" fillId="2" borderId="9" xfId="0" applyFill="1" applyBorder="1"/>
    <xf numFmtId="2" fontId="2" fillId="2" borderId="6" xfId="0" applyNumberFormat="1" applyFont="1" applyFill="1" applyBorder="1"/>
    <xf numFmtId="0" fontId="2" fillId="0" borderId="3" xfId="0" applyFont="1" applyBorder="1" applyAlignment="1">
      <alignment vertical="center" textRotation="90"/>
    </xf>
    <xf numFmtId="0" fontId="0" fillId="0" borderId="0" xfId="0" applyAlignment="1"/>
    <xf numFmtId="9" fontId="0" fillId="0" borderId="0" xfId="1" applyFont="1"/>
    <xf numFmtId="16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right" vertical="center" wrapText="1"/>
    </xf>
    <xf numFmtId="0" fontId="0" fillId="3" borderId="0" xfId="0" applyFill="1" applyBorder="1"/>
    <xf numFmtId="0" fontId="0" fillId="3" borderId="25" xfId="0" applyFill="1" applyBorder="1"/>
    <xf numFmtId="0" fontId="0" fillId="4" borderId="27" xfId="0" applyFill="1" applyBorder="1"/>
    <xf numFmtId="0" fontId="2" fillId="4" borderId="28" xfId="0" applyFont="1" applyFill="1" applyBorder="1" applyAlignment="1">
      <alignment horizontal="center" vertical="center" wrapText="1"/>
    </xf>
    <xf numFmtId="0" fontId="8" fillId="3" borderId="25" xfId="0" applyFont="1" applyFill="1" applyBorder="1"/>
    <xf numFmtId="2" fontId="8" fillId="3" borderId="0" xfId="0" applyNumberFormat="1" applyFont="1" applyFill="1" applyBorder="1"/>
    <xf numFmtId="0" fontId="8" fillId="3" borderId="26" xfId="0" applyFont="1" applyFill="1" applyBorder="1"/>
    <xf numFmtId="0" fontId="8" fillId="3" borderId="9" xfId="0" applyFont="1" applyFill="1" applyBorder="1"/>
    <xf numFmtId="0" fontId="3" fillId="4" borderId="29" xfId="0" applyFont="1" applyFill="1" applyBorder="1" applyAlignment="1">
      <alignment horizontal="center" vertical="center"/>
    </xf>
    <xf numFmtId="0" fontId="4" fillId="3" borderId="30" xfId="0" applyFont="1" applyFill="1" applyBorder="1"/>
    <xf numFmtId="0" fontId="9" fillId="3" borderId="30" xfId="0" applyFont="1" applyFill="1" applyBorder="1"/>
    <xf numFmtId="0" fontId="9" fillId="3" borderId="31" xfId="0" applyFont="1" applyFill="1" applyBorder="1"/>
    <xf numFmtId="0" fontId="0" fillId="7" borderId="34" xfId="0" applyFont="1" applyFill="1" applyBorder="1" applyAlignment="1">
      <alignment horizontal="left"/>
    </xf>
    <xf numFmtId="14" fontId="0" fillId="7" borderId="35" xfId="0" applyNumberFormat="1" applyFont="1" applyFill="1" applyBorder="1" applyAlignment="1">
      <alignment horizontal="left"/>
    </xf>
    <xf numFmtId="0" fontId="0" fillId="7" borderId="35" xfId="0" applyFont="1" applyFill="1" applyBorder="1" applyAlignment="1">
      <alignment horizontal="left"/>
    </xf>
    <xf numFmtId="0" fontId="0" fillId="0" borderId="34" xfId="0" applyFont="1" applyBorder="1" applyAlignment="1">
      <alignment horizontal="left"/>
    </xf>
    <xf numFmtId="14" fontId="0" fillId="0" borderId="35" xfId="0" applyNumberFormat="1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0" fillId="7" borderId="32" xfId="0" applyFont="1" applyFill="1" applyBorder="1" applyAlignment="1">
      <alignment horizontal="left"/>
    </xf>
    <xf numFmtId="14" fontId="0" fillId="7" borderId="33" xfId="0" applyNumberFormat="1" applyFont="1" applyFill="1" applyBorder="1" applyAlignment="1">
      <alignment horizontal="left"/>
    </xf>
    <xf numFmtId="0" fontId="0" fillId="7" borderId="33" xfId="0" applyFont="1" applyFill="1" applyBorder="1" applyAlignment="1">
      <alignment horizontal="left"/>
    </xf>
    <xf numFmtId="14" fontId="0" fillId="0" borderId="0" xfId="0" applyNumberFormat="1"/>
    <xf numFmtId="0" fontId="10" fillId="6" borderId="36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3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4" borderId="3" xfId="0" applyFont="1" applyFill="1" applyBorder="1" applyAlignment="1"/>
    <xf numFmtId="0" fontId="4" fillId="4" borderId="0" xfId="0" applyFont="1" applyFill="1" applyBorder="1"/>
    <xf numFmtId="0" fontId="12" fillId="4" borderId="0" xfId="0" applyFont="1" applyFill="1" applyBorder="1" applyAlignment="1"/>
    <xf numFmtId="0" fontId="0" fillId="3" borderId="7" xfId="0" applyFill="1" applyBorder="1" applyAlignment="1">
      <alignment horizontal="center"/>
    </xf>
    <xf numFmtId="0" fontId="0" fillId="4" borderId="7" xfId="0" applyFill="1" applyBorder="1" applyAlignment="1"/>
    <xf numFmtId="0" fontId="0" fillId="4" borderId="9" xfId="0" applyFill="1" applyBorder="1" applyAlignment="1"/>
    <xf numFmtId="0" fontId="2" fillId="4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quotePrefix="1" applyFill="1" applyBorder="1"/>
    <xf numFmtId="0" fontId="0" fillId="3" borderId="4" xfId="0" applyFill="1" applyBorder="1"/>
    <xf numFmtId="0" fontId="2" fillId="3" borderId="0" xfId="0" applyFont="1" applyFill="1" applyBorder="1"/>
    <xf numFmtId="0" fontId="13" fillId="3" borderId="0" xfId="0" quotePrefix="1" applyFont="1" applyFill="1" applyBorder="1"/>
    <xf numFmtId="0" fontId="13" fillId="3" borderId="0" xfId="0" applyFont="1" applyFill="1" applyBorder="1"/>
    <xf numFmtId="0" fontId="0" fillId="3" borderId="5" xfId="0" applyFill="1" applyBorder="1"/>
    <xf numFmtId="0" fontId="0" fillId="3" borderId="9" xfId="0" applyFill="1" applyBorder="1"/>
    <xf numFmtId="0" fontId="0" fillId="3" borderId="6" xfId="0" applyFill="1" applyBorder="1"/>
    <xf numFmtId="0" fontId="14" fillId="4" borderId="0" xfId="0" applyFont="1" applyFill="1"/>
    <xf numFmtId="0" fontId="15" fillId="3" borderId="0" xfId="0" applyFont="1" applyFill="1" applyBorder="1"/>
    <xf numFmtId="0" fontId="12" fillId="3" borderId="0" xfId="0" quotePrefix="1" applyFont="1" applyFill="1" applyBorder="1"/>
    <xf numFmtId="0" fontId="12" fillId="3" borderId="0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textRotation="90" wrapText="1"/>
    </xf>
  </cellXfs>
  <cellStyles count="2">
    <cellStyle name="Prozent" xfId="1" builtinId="5"/>
    <cellStyle name="Standard" xfId="0" builtinId="0"/>
  </cellStyles>
  <dxfs count="1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wrapText="1" indent="0" justifyLastLine="0" shrinkToFit="0" readingOrder="0"/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B62E82-A194-475E-B158-2EEAD33F79B4}" name="Tabelle3" displayName="Tabelle3" ref="A4:K2954" totalsRowShown="0" headerRowDxfId="40">
  <autoFilter ref="A4:K2954" xr:uid="{711DF166-5289-478B-9359-E85349624D21}"/>
  <tableColumns count="11">
    <tableColumn id="1" xr3:uid="{9EAFE609-44D0-400B-967A-B399769BC11F}" name="No-Ad Scoring"/>
    <tableColumn id="12" xr3:uid="{337AED3E-CF16-4765-BFAB-7BF74C171B67}" name="Match completed">
      <calculatedColumnFormula>IF(OR(ISNUMBER(FIND("W/O",Tabelle3[[#This Row],[Score]])),ISNUMBER(FIND("RET",Tabelle3[[#This Row],[Score]])),ISNUMBER(FIND("Bye,",Tabelle3[[#This Row],[Opponent]]))),"NO","YES")</calculatedColumnFormula>
    </tableColumn>
    <tableColumn id="2" xr3:uid="{818D97CA-3680-4E64-9A08-F3F66ED217D0}" name="Level"/>
    <tableColumn id="3" xr3:uid="{B8874B3C-BC4E-43DB-9555-DF305A716E04}" name="Date"/>
    <tableColumn id="4" xr3:uid="{F8029C74-EB72-4A2C-BC4F-34F3AB7FBF2E}" name="Tournament"/>
    <tableColumn id="5" xr3:uid="{62B22C16-4D67-4440-86B3-5032607C29AE}" name="Rd"/>
    <tableColumn id="6" xr3:uid="{A4E1E5A1-7FB5-41F9-A50D-F27252587743}" name="Player"/>
    <tableColumn id="7" xr3:uid="{8E96B38F-BF12-40DF-90C9-F70C018CED61}" name="Opponent"/>
    <tableColumn id="8" xr3:uid="{5A1AF552-B98F-4B87-95E8-3340B3D49F4E}" name="Score"/>
    <tableColumn id="9" xr3:uid="{310EEC84-182F-4E65-ACE3-FECD7AA00467}" name="Minutes adjusted">
      <calculatedColumnFormula>IF('ATP Data Set 2019 Singles'!$K5&gt;1,'ATP Data Set 2019 Singles'!$K5,"")</calculatedColumnFormula>
    </tableColumn>
    <tableColumn id="10" xr3:uid="{69D6494B-9A61-4EEB-8634-79216EE6CF44}" name="Minu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29FDB9-E547-47B9-A6B1-6CBA61C4EA2A}" name="Tabelle1" displayName="Tabelle1" ref="A4:M1333" totalsRowShown="0" headerRowDxfId="15" dataDxfId="14" tableBorderDxfId="13">
  <autoFilter ref="A4:M1333" xr:uid="{4BD43B1B-9B43-4898-BCD1-3F3E7F95AB61}"/>
  <tableColumns count="13">
    <tableColumn id="2" xr3:uid="{5A1ADAD6-1F4E-4A99-956C-B0B0B0A6277D}" name="Level" dataDxfId="12"/>
    <tableColumn id="13" xr3:uid="{966CBDC0-618D-45B9-AD67-84F6FD3FC7ED}" name="Match completed" dataDxfId="11">
      <calculatedColumnFormula>IF(OR(ISNUMBER(FIND("W/O",Tabelle1[[#This Row],[Score]])),ISNUMBER(FIND("RET",Tabelle1[[#This Row],[Score]]))),"NO","YES")</calculatedColumnFormula>
    </tableColumn>
    <tableColumn id="14" xr3:uid="{BCDE3481-94F1-4087-892F-2564B30B7B31}" name="Wimbledon?" dataDxfId="10">
      <calculatedColumnFormula>IF(Tabelle1[[#This Row],[Tournament]]="Wimbledon","YES","NO")</calculatedColumnFormula>
    </tableColumn>
    <tableColumn id="3" xr3:uid="{E508B9AC-EEA2-41EA-BEB3-FD0110F543E2}" name="Date" dataDxfId="9"/>
    <tableColumn id="4" xr3:uid="{4C48750C-1ABC-4387-A125-7174D75F1AD0}" name="Tournament" dataDxfId="8"/>
    <tableColumn id="5" xr3:uid="{19120919-081B-4C46-8B20-8132D6E1824D}" name="Rd" dataDxfId="7"/>
    <tableColumn id="6" xr3:uid="{B7550DAA-EDDC-4C1B-BC4C-1136867E35F7}" name="Player" dataDxfId="6"/>
    <tableColumn id="7" xr3:uid="{8AA64533-65B6-415A-BCF3-81DB0FAE96BB}" name="Partner" dataDxfId="5"/>
    <tableColumn id="8" xr3:uid="{854CCC14-0AF6-4517-A836-07D96C399D75}" name="Opponent" dataDxfId="4"/>
    <tableColumn id="9" xr3:uid="{BE6DB206-1C9D-410C-B792-F16C1FFA35FB}" name="Opponent Partner" dataDxfId="3"/>
    <tableColumn id="10" xr3:uid="{0B45A7C3-70C3-4D53-AEE6-ABC68B9ADE35}" name="Score" dataDxfId="2"/>
    <tableColumn id="11" xr3:uid="{79C7F80E-E8A8-4C75-B740-64CF473AE3BA}" name="Minutes adjusted" dataDxfId="1">
      <calculatedColumnFormula>IF(Tabelle1[[#This Row],[Minutes]]&gt;1,Tabelle1[[#This Row],[Minutes]],"")</calculatedColumnFormula>
    </tableColumn>
    <tableColumn id="12" xr3:uid="{3DBBAC2C-CDED-46FF-8DB2-B0E051F36DDA}" name="Minu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F66D-D900-4B5A-848A-7774CBDCC87B}">
  <sheetPr>
    <tabColor rgb="FFFF0000"/>
  </sheetPr>
  <dimension ref="A1:M60"/>
  <sheetViews>
    <sheetView tabSelected="1" zoomScale="90" zoomScaleNormal="90" workbookViewId="0"/>
  </sheetViews>
  <sheetFormatPr baseColWidth="10" defaultRowHeight="15" x14ac:dyDescent="0.25"/>
  <cols>
    <col min="1" max="1" width="2.85546875" style="36" customWidth="1"/>
    <col min="2" max="2" width="1.42578125" style="36" customWidth="1"/>
    <col min="3" max="3" width="4.28515625" style="36" customWidth="1"/>
    <col min="4" max="12" width="11.42578125" style="36"/>
    <col min="13" max="13" width="1.140625" style="36" customWidth="1"/>
    <col min="14" max="14" width="2.85546875" style="36" customWidth="1"/>
    <col min="15" max="16384" width="11.42578125" style="36"/>
  </cols>
  <sheetData>
    <row r="1" spans="1:13" x14ac:dyDescent="0.25">
      <c r="A1" s="71" t="s">
        <v>2492</v>
      </c>
    </row>
    <row r="2" spans="1:13" ht="18.75" x14ac:dyDescent="0.3">
      <c r="B2" s="185" t="s">
        <v>2482</v>
      </c>
    </row>
    <row r="3" spans="1:13" ht="3.75" customHeight="1" thickBot="1" x14ac:dyDescent="0.3"/>
    <row r="4" spans="1:13" ht="6" customHeight="1" x14ac:dyDescent="0.25">
      <c r="B4" s="173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5"/>
    </row>
    <row r="5" spans="1:13" x14ac:dyDescent="0.25">
      <c r="B5" s="176"/>
      <c r="C5" s="177" t="s">
        <v>2461</v>
      </c>
      <c r="D5" s="137"/>
      <c r="E5" s="137"/>
      <c r="F5" s="137"/>
      <c r="G5" s="137"/>
      <c r="H5" s="137"/>
      <c r="I5" s="137"/>
      <c r="J5" s="137"/>
      <c r="K5" s="137"/>
      <c r="L5" s="137"/>
      <c r="M5" s="178"/>
    </row>
    <row r="6" spans="1:13" x14ac:dyDescent="0.25">
      <c r="B6" s="176"/>
      <c r="C6" s="177" t="s">
        <v>2451</v>
      </c>
      <c r="D6" s="137"/>
      <c r="E6" s="137"/>
      <c r="F6" s="137"/>
      <c r="G6" s="137"/>
      <c r="H6" s="137"/>
      <c r="I6" s="137"/>
      <c r="J6" s="137"/>
      <c r="K6" s="137"/>
      <c r="L6" s="137"/>
      <c r="M6" s="178"/>
    </row>
    <row r="7" spans="1:13" x14ac:dyDescent="0.25">
      <c r="B7" s="17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78"/>
    </row>
    <row r="8" spans="1:13" x14ac:dyDescent="0.25">
      <c r="B8" s="176"/>
      <c r="C8" s="177" t="s">
        <v>2449</v>
      </c>
      <c r="D8" s="137"/>
      <c r="E8" s="137"/>
      <c r="F8" s="137"/>
      <c r="G8" s="137"/>
      <c r="H8" s="137"/>
      <c r="I8" s="137"/>
      <c r="J8" s="137"/>
      <c r="K8" s="137"/>
      <c r="L8" s="137"/>
      <c r="M8" s="178"/>
    </row>
    <row r="9" spans="1:13" x14ac:dyDescent="0.25">
      <c r="B9" s="176"/>
      <c r="C9" s="137" t="s">
        <v>2450</v>
      </c>
      <c r="D9" s="137"/>
      <c r="E9" s="137"/>
      <c r="F9" s="137"/>
      <c r="G9" s="137"/>
      <c r="H9" s="137"/>
      <c r="I9" s="137"/>
      <c r="J9" s="137"/>
      <c r="K9" s="137"/>
      <c r="L9" s="137"/>
      <c r="M9" s="178"/>
    </row>
    <row r="10" spans="1:13" x14ac:dyDescent="0.25">
      <c r="B10" s="176"/>
      <c r="C10" s="137" t="s">
        <v>2448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78"/>
    </row>
    <row r="11" spans="1:13" x14ac:dyDescent="0.25">
      <c r="B11" s="176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78"/>
    </row>
    <row r="12" spans="1:13" x14ac:dyDescent="0.25">
      <c r="B12" s="176"/>
      <c r="C12" s="177" t="s">
        <v>2460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78"/>
    </row>
    <row r="13" spans="1:13" x14ac:dyDescent="0.25">
      <c r="B13" s="176"/>
      <c r="C13" s="137" t="s">
        <v>2473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78"/>
    </row>
    <row r="14" spans="1:13" x14ac:dyDescent="0.25">
      <c r="B14" s="176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78"/>
    </row>
    <row r="15" spans="1:13" x14ac:dyDescent="0.25">
      <c r="B15" s="176"/>
      <c r="C15" s="177" t="s">
        <v>2459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78"/>
    </row>
    <row r="16" spans="1:13" x14ac:dyDescent="0.25">
      <c r="B16" s="176"/>
      <c r="C16" s="137" t="s">
        <v>2463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78"/>
    </row>
    <row r="17" spans="2:13" x14ac:dyDescent="0.25">
      <c r="B17" s="176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78"/>
    </row>
    <row r="18" spans="2:13" x14ac:dyDescent="0.25">
      <c r="B18" s="176"/>
      <c r="C18" s="137"/>
      <c r="D18" s="177" t="s">
        <v>2453</v>
      </c>
      <c r="E18" s="137"/>
      <c r="F18" s="137"/>
      <c r="G18" s="137"/>
      <c r="H18" s="137"/>
      <c r="I18" s="137"/>
      <c r="J18" s="137"/>
      <c r="K18" s="137"/>
      <c r="L18" s="137"/>
      <c r="M18" s="178"/>
    </row>
    <row r="19" spans="2:13" x14ac:dyDescent="0.25">
      <c r="B19" s="176"/>
      <c r="C19" s="137"/>
      <c r="D19" s="137" t="s">
        <v>2454</v>
      </c>
      <c r="E19" s="137"/>
      <c r="F19" s="137"/>
      <c r="G19" s="137"/>
      <c r="H19" s="137"/>
      <c r="I19" s="137"/>
      <c r="J19" s="137"/>
      <c r="K19" s="137"/>
      <c r="L19" s="137"/>
      <c r="M19" s="178"/>
    </row>
    <row r="20" spans="2:13" x14ac:dyDescent="0.25">
      <c r="B20" s="176"/>
      <c r="C20" s="137"/>
      <c r="D20" s="137" t="s">
        <v>2452</v>
      </c>
      <c r="E20" s="137"/>
      <c r="F20" s="137"/>
      <c r="G20" s="137"/>
      <c r="H20" s="137"/>
      <c r="I20" s="137"/>
      <c r="J20" s="137"/>
      <c r="K20" s="137"/>
      <c r="L20" s="137"/>
      <c r="M20" s="178"/>
    </row>
    <row r="21" spans="2:13" x14ac:dyDescent="0.25">
      <c r="B21" s="176"/>
      <c r="C21" s="137"/>
      <c r="D21" s="137" t="s">
        <v>2455</v>
      </c>
      <c r="E21" s="137"/>
      <c r="F21" s="137"/>
      <c r="G21" s="137"/>
      <c r="H21" s="137"/>
      <c r="I21" s="137"/>
      <c r="J21" s="137"/>
      <c r="K21" s="137"/>
      <c r="L21" s="137"/>
      <c r="M21" s="178"/>
    </row>
    <row r="22" spans="2:13" x14ac:dyDescent="0.25">
      <c r="B22" s="176"/>
      <c r="C22" s="137"/>
      <c r="D22" s="137" t="s">
        <v>2457</v>
      </c>
      <c r="E22" s="137"/>
      <c r="F22" s="137"/>
      <c r="G22" s="137"/>
      <c r="H22" s="137"/>
      <c r="I22" s="137"/>
      <c r="J22" s="137"/>
      <c r="K22" s="137"/>
      <c r="L22" s="137"/>
      <c r="M22" s="178"/>
    </row>
    <row r="23" spans="2:13" x14ac:dyDescent="0.25">
      <c r="B23" s="17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78"/>
    </row>
    <row r="24" spans="2:13" x14ac:dyDescent="0.25">
      <c r="B24" s="176"/>
      <c r="C24" s="137"/>
      <c r="D24" s="177" t="s">
        <v>2462</v>
      </c>
      <c r="E24" s="137"/>
      <c r="F24" s="137"/>
      <c r="G24" s="137"/>
      <c r="H24" s="137"/>
      <c r="I24" s="137"/>
      <c r="J24" s="137"/>
      <c r="K24" s="137"/>
      <c r="L24" s="137"/>
      <c r="M24" s="178"/>
    </row>
    <row r="25" spans="2:13" x14ac:dyDescent="0.25">
      <c r="B25" s="176"/>
      <c r="C25" s="137"/>
      <c r="D25" s="137" t="s">
        <v>2464</v>
      </c>
      <c r="E25" s="137"/>
      <c r="F25" s="137"/>
      <c r="G25" s="137"/>
      <c r="H25" s="137"/>
      <c r="I25" s="137"/>
      <c r="J25" s="137"/>
      <c r="K25" s="137"/>
      <c r="L25" s="137"/>
      <c r="M25" s="178"/>
    </row>
    <row r="26" spans="2:13" x14ac:dyDescent="0.25">
      <c r="B26" s="176"/>
      <c r="C26" s="137"/>
      <c r="D26" s="137" t="s">
        <v>2465</v>
      </c>
      <c r="E26" s="137"/>
      <c r="F26" s="137"/>
      <c r="G26" s="137"/>
      <c r="H26" s="137"/>
      <c r="I26" s="137"/>
      <c r="J26" s="137"/>
      <c r="K26" s="137"/>
      <c r="L26" s="137"/>
      <c r="M26" s="178"/>
    </row>
    <row r="27" spans="2:13" x14ac:dyDescent="0.25">
      <c r="B27" s="176"/>
      <c r="C27" s="137"/>
      <c r="D27" s="137" t="s">
        <v>2458</v>
      </c>
      <c r="E27" s="137"/>
      <c r="F27" s="137"/>
      <c r="G27" s="137"/>
      <c r="H27" s="137"/>
      <c r="I27" s="137"/>
      <c r="J27" s="137"/>
      <c r="K27" s="137"/>
      <c r="L27" s="137"/>
      <c r="M27" s="178"/>
    </row>
    <row r="28" spans="2:13" x14ac:dyDescent="0.25">
      <c r="B28" s="176"/>
      <c r="C28" s="137"/>
      <c r="D28" s="179" t="s">
        <v>2456</v>
      </c>
      <c r="E28" s="137"/>
      <c r="F28" s="137"/>
      <c r="G28" s="137"/>
      <c r="H28" s="137"/>
      <c r="I28" s="137"/>
      <c r="J28" s="137"/>
      <c r="K28" s="137"/>
      <c r="L28" s="137"/>
      <c r="M28" s="178"/>
    </row>
    <row r="29" spans="2:13" x14ac:dyDescent="0.25">
      <c r="B29" s="17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78"/>
    </row>
    <row r="30" spans="2:13" x14ac:dyDescent="0.25">
      <c r="B30" s="176"/>
      <c r="C30" s="137"/>
      <c r="D30" s="177" t="s">
        <v>2471</v>
      </c>
      <c r="E30" s="137"/>
      <c r="F30" s="137"/>
      <c r="G30" s="137"/>
      <c r="H30" s="137"/>
      <c r="I30" s="137"/>
      <c r="J30" s="137"/>
      <c r="K30" s="137"/>
      <c r="L30" s="137"/>
      <c r="M30" s="178"/>
    </row>
    <row r="31" spans="2:13" x14ac:dyDescent="0.25">
      <c r="B31" s="176"/>
      <c r="C31" s="137"/>
      <c r="D31" s="137" t="s">
        <v>2470</v>
      </c>
      <c r="E31" s="137"/>
      <c r="F31" s="137"/>
      <c r="G31" s="137"/>
      <c r="H31" s="137"/>
      <c r="I31" s="137"/>
      <c r="J31" s="137"/>
      <c r="K31" s="137"/>
      <c r="L31" s="137"/>
      <c r="M31" s="178"/>
    </row>
    <row r="32" spans="2:13" x14ac:dyDescent="0.25">
      <c r="B32" s="176"/>
      <c r="C32" s="137"/>
      <c r="D32" s="137" t="s">
        <v>2467</v>
      </c>
      <c r="E32" s="137"/>
      <c r="F32" s="137"/>
      <c r="G32" s="137"/>
      <c r="H32" s="137"/>
      <c r="I32" s="137"/>
      <c r="J32" s="137"/>
      <c r="K32" s="137"/>
      <c r="L32" s="137"/>
      <c r="M32" s="178"/>
    </row>
    <row r="33" spans="2:13" x14ac:dyDescent="0.25">
      <c r="B33" s="176"/>
      <c r="C33" s="137"/>
      <c r="D33" s="137" t="s">
        <v>2468</v>
      </c>
      <c r="E33" s="137"/>
      <c r="F33" s="137"/>
      <c r="G33" s="137"/>
      <c r="H33" s="137"/>
      <c r="I33" s="137"/>
      <c r="J33" s="137"/>
      <c r="K33" s="137"/>
      <c r="L33" s="137"/>
      <c r="M33" s="178"/>
    </row>
    <row r="34" spans="2:13" x14ac:dyDescent="0.25">
      <c r="B34" s="176"/>
      <c r="C34" s="137"/>
      <c r="D34" s="137" t="s">
        <v>2469</v>
      </c>
      <c r="E34" s="137"/>
      <c r="F34" s="137"/>
      <c r="G34" s="137"/>
      <c r="H34" s="137"/>
      <c r="I34" s="137"/>
      <c r="J34" s="137"/>
      <c r="K34" s="137"/>
      <c r="L34" s="137"/>
      <c r="M34" s="178"/>
    </row>
    <row r="35" spans="2:13" x14ac:dyDescent="0.25">
      <c r="B35" s="176"/>
      <c r="C35" s="137"/>
      <c r="D35" s="137" t="s">
        <v>2472</v>
      </c>
      <c r="E35" s="137"/>
      <c r="F35" s="137"/>
      <c r="G35" s="137"/>
      <c r="H35" s="137"/>
      <c r="I35" s="137"/>
      <c r="J35" s="137"/>
      <c r="K35" s="137"/>
      <c r="L35" s="137"/>
      <c r="M35" s="178"/>
    </row>
    <row r="36" spans="2:13" x14ac:dyDescent="0.25">
      <c r="B36" s="176"/>
      <c r="C36" s="137"/>
      <c r="D36" s="179" t="s">
        <v>2466</v>
      </c>
      <c r="E36" s="137"/>
      <c r="F36" s="137"/>
      <c r="G36" s="137"/>
      <c r="H36" s="137"/>
      <c r="I36" s="137"/>
      <c r="J36" s="137"/>
      <c r="K36" s="137"/>
      <c r="L36" s="137"/>
      <c r="M36" s="178"/>
    </row>
    <row r="37" spans="2:13" x14ac:dyDescent="0.25">
      <c r="B37" s="17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78"/>
    </row>
    <row r="38" spans="2:13" x14ac:dyDescent="0.25">
      <c r="B38" s="176"/>
      <c r="C38" s="177" t="s">
        <v>2475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78"/>
    </row>
    <row r="39" spans="2:13" x14ac:dyDescent="0.25">
      <c r="B39" s="176"/>
      <c r="C39" s="137" t="s">
        <v>2476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78"/>
    </row>
    <row r="40" spans="2:13" x14ac:dyDescent="0.25">
      <c r="B40" s="176"/>
      <c r="C40" s="137" t="s">
        <v>2474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78"/>
    </row>
    <row r="41" spans="2:13" x14ac:dyDescent="0.25">
      <c r="B41" s="17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78"/>
    </row>
    <row r="42" spans="2:13" x14ac:dyDescent="0.25">
      <c r="B42" s="176"/>
      <c r="C42" s="177" t="s">
        <v>2477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78"/>
    </row>
    <row r="43" spans="2:13" x14ac:dyDescent="0.25">
      <c r="B43" s="176"/>
      <c r="C43" s="137" t="s">
        <v>2478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78"/>
    </row>
    <row r="44" spans="2:13" x14ac:dyDescent="0.25">
      <c r="B44" s="17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78"/>
    </row>
    <row r="45" spans="2:13" x14ac:dyDescent="0.25">
      <c r="B45" s="176"/>
      <c r="C45" s="180" t="s">
        <v>2479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78"/>
    </row>
    <row r="46" spans="2:13" x14ac:dyDescent="0.25">
      <c r="B46" s="176"/>
      <c r="C46" s="181" t="s">
        <v>2481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78"/>
    </row>
    <row r="47" spans="2:13" x14ac:dyDescent="0.25">
      <c r="B47" s="176"/>
      <c r="C47" s="181" t="s">
        <v>2480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78"/>
    </row>
    <row r="48" spans="2:13" x14ac:dyDescent="0.25">
      <c r="B48" s="176"/>
      <c r="C48" s="181" t="s">
        <v>2491</v>
      </c>
      <c r="D48" s="137"/>
      <c r="E48" s="137"/>
      <c r="F48" s="137"/>
      <c r="G48" s="137"/>
      <c r="H48" s="137"/>
      <c r="I48" s="137"/>
      <c r="J48" s="137"/>
      <c r="K48" s="137"/>
      <c r="L48" s="137"/>
      <c r="M48" s="178"/>
    </row>
    <row r="49" spans="2:13" x14ac:dyDescent="0.25">
      <c r="B49" s="176"/>
      <c r="C49" s="181"/>
      <c r="D49" s="137"/>
      <c r="E49" s="137"/>
      <c r="F49" s="137"/>
      <c r="G49" s="137"/>
      <c r="H49" s="137"/>
      <c r="I49" s="137"/>
      <c r="J49" s="137"/>
      <c r="K49" s="137"/>
      <c r="L49" s="137"/>
      <c r="M49" s="178"/>
    </row>
    <row r="50" spans="2:13" x14ac:dyDescent="0.25">
      <c r="B50" s="176"/>
      <c r="C50" s="187" t="s">
        <v>2483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78"/>
    </row>
    <row r="51" spans="2:13" x14ac:dyDescent="0.25">
      <c r="B51" s="176"/>
      <c r="C51" s="188" t="s">
        <v>2490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78"/>
    </row>
    <row r="52" spans="2:13" x14ac:dyDescent="0.25">
      <c r="B52" s="176"/>
      <c r="C52" s="181"/>
      <c r="D52" s="137"/>
      <c r="E52" s="137"/>
      <c r="F52" s="137"/>
      <c r="G52" s="137"/>
      <c r="H52" s="137"/>
      <c r="I52" s="137"/>
      <c r="J52" s="137"/>
      <c r="K52" s="137"/>
      <c r="L52" s="137"/>
      <c r="M52" s="178"/>
    </row>
    <row r="53" spans="2:13" x14ac:dyDescent="0.25">
      <c r="B53" s="176"/>
      <c r="C53" s="187" t="s">
        <v>2485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78"/>
    </row>
    <row r="54" spans="2:13" x14ac:dyDescent="0.25">
      <c r="B54" s="176"/>
      <c r="C54" s="188" t="s">
        <v>2484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78"/>
    </row>
    <row r="55" spans="2:13" x14ac:dyDescent="0.25">
      <c r="B55" s="176"/>
      <c r="C55" s="188" t="s">
        <v>2486</v>
      </c>
      <c r="D55" s="137"/>
      <c r="E55" s="137"/>
      <c r="F55" s="137"/>
      <c r="G55" s="137"/>
      <c r="H55" s="137"/>
      <c r="I55" s="137"/>
      <c r="J55" s="137"/>
      <c r="K55" s="137"/>
      <c r="L55" s="137"/>
      <c r="M55" s="178"/>
    </row>
    <row r="56" spans="2:13" x14ac:dyDescent="0.25">
      <c r="B56" s="176"/>
      <c r="C56" s="186" t="s">
        <v>2489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78"/>
    </row>
    <row r="57" spans="2:13" x14ac:dyDescent="0.25">
      <c r="B57" s="176"/>
      <c r="C57" s="181"/>
      <c r="D57" s="137"/>
      <c r="E57" s="137"/>
      <c r="F57" s="137"/>
      <c r="G57" s="137"/>
      <c r="H57" s="137"/>
      <c r="I57" s="137"/>
      <c r="J57" s="137"/>
      <c r="K57" s="137"/>
      <c r="L57" s="137"/>
      <c r="M57" s="178"/>
    </row>
    <row r="58" spans="2:13" x14ac:dyDescent="0.25">
      <c r="B58" s="176"/>
      <c r="C58" s="187" t="s">
        <v>2487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78"/>
    </row>
    <row r="59" spans="2:13" x14ac:dyDescent="0.25">
      <c r="B59" s="176"/>
      <c r="C59" s="186" t="s">
        <v>2488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78"/>
    </row>
    <row r="60" spans="2:13" ht="6" customHeight="1" thickBot="1" x14ac:dyDescent="0.3">
      <c r="B60" s="182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4"/>
    </row>
  </sheetData>
  <sheetProtection algorithmName="SHA-512" hashValue="PVCGIvyop/vnMtWkC4nSX5CQ6648fs443s+j046gqKmZORq7M99jfUJBq1Bkjq8hJ2X6g6qw3OfYpTqGO3OqIQ==" saltValue="vygE1ALijUzuOpnBiXpCWA==" spinCount="100000" sheet="1" objects="1" scenarios="1" sort="0" autoFilter="0" pivotTables="0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8F30-829A-4EF5-985A-AA4F60EE48DE}">
  <sheetPr>
    <tabColor theme="7" tint="0.59999389629810485"/>
  </sheetPr>
  <dimension ref="A1:N37"/>
  <sheetViews>
    <sheetView zoomScale="90" zoomScaleNormal="90" zoomScaleSheetLayoutView="90" workbookViewId="0">
      <pane xSplit="1" ySplit="2" topLeftCell="C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17.7109375" customWidth="1" collapsed="1"/>
    <col min="4" max="4" width="17.7109375" customWidth="1"/>
    <col min="5" max="9" width="13.42578125" customWidth="1" outlineLevel="1"/>
    <col min="10" max="10" width="14.85546875" customWidth="1"/>
    <col min="11" max="11" width="17.140625" customWidth="1"/>
    <col min="12" max="13" width="16.85546875" customWidth="1"/>
    <col min="14" max="14" width="14.85546875" customWidth="1"/>
  </cols>
  <sheetData>
    <row r="1" spans="1:14" x14ac:dyDescent="0.25">
      <c r="A1" s="2" t="s">
        <v>45</v>
      </c>
      <c r="D1" s="2" t="s">
        <v>16</v>
      </c>
      <c r="N1" s="2" t="s">
        <v>12</v>
      </c>
    </row>
    <row r="2" spans="1:14" s="1" customFormat="1" ht="28.5" customHeight="1" x14ac:dyDescent="0.25">
      <c r="A2" s="1" t="s">
        <v>0</v>
      </c>
      <c r="B2" s="1" t="s">
        <v>9</v>
      </c>
      <c r="C2" s="1" t="s">
        <v>69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70</v>
      </c>
      <c r="N2" s="1" t="s">
        <v>11</v>
      </c>
    </row>
    <row r="3" spans="1:14" x14ac:dyDescent="0.25">
      <c r="A3" s="7">
        <v>1</v>
      </c>
      <c r="B3" t="s">
        <v>10</v>
      </c>
      <c r="C3">
        <v>20</v>
      </c>
      <c r="D3">
        <f>SUM(E3:I3)</f>
        <v>78</v>
      </c>
      <c r="E3">
        <v>29</v>
      </c>
      <c r="F3">
        <v>27</v>
      </c>
      <c r="G3">
        <v>22</v>
      </c>
      <c r="J3" s="5">
        <f>IFERROR(AVERAGE(E3:I3),"n/a")</f>
        <v>26</v>
      </c>
      <c r="K3" s="6">
        <f>IFERROR(_xlfn.VAR.S(E3:I3),"n/a")</f>
        <v>13</v>
      </c>
      <c r="L3" s="6">
        <f>IFERROR(_xlfn.STDEV.S(E3:I3),"n/a")</f>
        <v>3.6055512754639891</v>
      </c>
      <c r="M3" s="5">
        <f>IFERROR(D3/C3,"n/a")</f>
        <v>3.9</v>
      </c>
      <c r="N3">
        <v>0</v>
      </c>
    </row>
    <row r="4" spans="1:14" x14ac:dyDescent="0.25">
      <c r="A4" s="7">
        <v>2</v>
      </c>
      <c r="B4" t="s">
        <v>13</v>
      </c>
      <c r="C4">
        <v>23</v>
      </c>
      <c r="D4">
        <f t="shared" ref="D4:D17" si="0">SUM(E4:I4)</f>
        <v>94</v>
      </c>
      <c r="E4">
        <v>24</v>
      </c>
      <c r="F4">
        <v>32</v>
      </c>
      <c r="G4">
        <v>20</v>
      </c>
      <c r="H4">
        <v>18</v>
      </c>
      <c r="J4" s="5">
        <f t="shared" ref="J4:J17" si="1">IFERROR(AVERAGE(E4:I4),"n/a")</f>
        <v>23.5</v>
      </c>
      <c r="K4" s="6">
        <f t="shared" ref="K4:K17" si="2">IFERROR(_xlfn.VAR.S(E4:I4),"n/a")</f>
        <v>38.333333333333336</v>
      </c>
      <c r="L4" s="6">
        <f t="shared" ref="L4:L17" si="3">IFERROR(_xlfn.STDEV.S(E4:I4),"n/a")</f>
        <v>6.1913918736689038</v>
      </c>
      <c r="M4" s="5">
        <f t="shared" ref="M4:M17" si="4">IFERROR(D4/C4,"n/a")</f>
        <v>4.0869565217391308</v>
      </c>
      <c r="N4">
        <v>1</v>
      </c>
    </row>
    <row r="5" spans="1:14" x14ac:dyDescent="0.25">
      <c r="A5" s="7">
        <v>3</v>
      </c>
      <c r="B5" t="s">
        <v>14</v>
      </c>
      <c r="C5">
        <v>23</v>
      </c>
      <c r="D5">
        <f t="shared" si="0"/>
        <v>102</v>
      </c>
      <c r="E5">
        <v>34</v>
      </c>
      <c r="F5">
        <v>18</v>
      </c>
      <c r="G5">
        <v>26</v>
      </c>
      <c r="H5">
        <v>24</v>
      </c>
      <c r="J5" s="5">
        <f t="shared" si="1"/>
        <v>25.5</v>
      </c>
      <c r="K5" s="6">
        <f t="shared" si="2"/>
        <v>43.666666666666664</v>
      </c>
      <c r="L5" s="6">
        <f t="shared" si="3"/>
        <v>6.6080758671996698</v>
      </c>
      <c r="M5" s="5">
        <f t="shared" si="4"/>
        <v>4.4347826086956523</v>
      </c>
      <c r="N5">
        <v>0</v>
      </c>
    </row>
    <row r="6" spans="1:14" x14ac:dyDescent="0.25">
      <c r="A6" s="7">
        <v>4</v>
      </c>
      <c r="B6" t="s">
        <v>15</v>
      </c>
      <c r="C6">
        <v>25</v>
      </c>
      <c r="D6">
        <f t="shared" si="0"/>
        <v>89</v>
      </c>
      <c r="E6">
        <v>22</v>
      </c>
      <c r="F6">
        <v>23</v>
      </c>
      <c r="G6">
        <v>23</v>
      </c>
      <c r="H6">
        <v>21</v>
      </c>
      <c r="J6" s="5">
        <f t="shared" si="1"/>
        <v>22.25</v>
      </c>
      <c r="K6" s="6">
        <f t="shared" si="2"/>
        <v>0.91666666666666663</v>
      </c>
      <c r="L6" s="6">
        <f t="shared" si="3"/>
        <v>0.9574271077563381</v>
      </c>
      <c r="M6" s="5">
        <f t="shared" si="4"/>
        <v>3.56</v>
      </c>
      <c r="N6">
        <v>0</v>
      </c>
    </row>
    <row r="7" spans="1:14" x14ac:dyDescent="0.25">
      <c r="A7" s="7">
        <v>5</v>
      </c>
      <c r="B7" t="s">
        <v>18</v>
      </c>
      <c r="C7">
        <v>32</v>
      </c>
      <c r="D7">
        <f t="shared" si="0"/>
        <v>133</v>
      </c>
      <c r="E7">
        <v>32</v>
      </c>
      <c r="F7">
        <v>28</v>
      </c>
      <c r="G7">
        <v>28</v>
      </c>
      <c r="H7">
        <v>28</v>
      </c>
      <c r="I7">
        <v>17</v>
      </c>
      <c r="J7" s="5">
        <f t="shared" si="1"/>
        <v>26.6</v>
      </c>
      <c r="K7" s="6">
        <f t="shared" si="2"/>
        <v>31.799999999999955</v>
      </c>
      <c r="L7" s="6">
        <f t="shared" si="3"/>
        <v>5.6391488719486693</v>
      </c>
      <c r="M7" s="5">
        <f t="shared" si="4"/>
        <v>4.15625</v>
      </c>
      <c r="N7">
        <v>1</v>
      </c>
    </row>
    <row r="8" spans="1:14" x14ac:dyDescent="0.25">
      <c r="A8" s="7">
        <v>6</v>
      </c>
      <c r="B8" t="s">
        <v>19</v>
      </c>
      <c r="C8">
        <v>21</v>
      </c>
      <c r="D8">
        <f t="shared" si="0"/>
        <v>86</v>
      </c>
      <c r="E8">
        <v>18</v>
      </c>
      <c r="F8">
        <v>32</v>
      </c>
      <c r="G8">
        <v>21</v>
      </c>
      <c r="H8">
        <v>15</v>
      </c>
      <c r="J8" s="5">
        <f t="shared" si="1"/>
        <v>21.5</v>
      </c>
      <c r="K8" s="6">
        <f t="shared" si="2"/>
        <v>55</v>
      </c>
      <c r="L8" s="6">
        <f t="shared" si="3"/>
        <v>7.416198487095663</v>
      </c>
      <c r="M8" s="5">
        <f t="shared" si="4"/>
        <v>4.0952380952380949</v>
      </c>
      <c r="N8">
        <v>1</v>
      </c>
    </row>
    <row r="9" spans="1:14" x14ac:dyDescent="0.25">
      <c r="A9" s="7">
        <v>7</v>
      </c>
      <c r="B9" t="s">
        <v>20</v>
      </c>
      <c r="C9">
        <v>25</v>
      </c>
      <c r="D9">
        <f t="shared" si="0"/>
        <v>106</v>
      </c>
      <c r="E9">
        <v>19</v>
      </c>
      <c r="F9">
        <v>31</v>
      </c>
      <c r="G9">
        <v>35</v>
      </c>
      <c r="H9">
        <v>21</v>
      </c>
      <c r="J9" s="5">
        <f t="shared" si="1"/>
        <v>26.5</v>
      </c>
      <c r="K9" s="6">
        <f t="shared" si="2"/>
        <v>59.666666666666664</v>
      </c>
      <c r="L9" s="6">
        <f t="shared" si="3"/>
        <v>7.7244201508376449</v>
      </c>
      <c r="M9" s="5">
        <f t="shared" si="4"/>
        <v>4.24</v>
      </c>
      <c r="N9">
        <v>1</v>
      </c>
    </row>
    <row r="10" spans="1:14" x14ac:dyDescent="0.25">
      <c r="A10" s="7">
        <v>8</v>
      </c>
      <c r="B10" t="s">
        <v>21</v>
      </c>
      <c r="C10">
        <v>15</v>
      </c>
      <c r="D10">
        <f t="shared" si="0"/>
        <v>59</v>
      </c>
      <c r="E10">
        <v>13</v>
      </c>
      <c r="F10">
        <v>26</v>
      </c>
      <c r="G10">
        <v>20</v>
      </c>
      <c r="J10" s="5">
        <f t="shared" si="1"/>
        <v>19.666666666666668</v>
      </c>
      <c r="K10" s="6">
        <f t="shared" si="2"/>
        <v>42.333333333333371</v>
      </c>
      <c r="L10" s="6">
        <f t="shared" si="3"/>
        <v>6.5064070986477143</v>
      </c>
      <c r="M10" s="5">
        <f t="shared" si="4"/>
        <v>3.9333333333333331</v>
      </c>
      <c r="N10">
        <v>0</v>
      </c>
    </row>
    <row r="11" spans="1:14" x14ac:dyDescent="0.25">
      <c r="A11" s="7">
        <v>9</v>
      </c>
      <c r="B11" t="s">
        <v>22</v>
      </c>
      <c r="C11">
        <v>15</v>
      </c>
      <c r="D11">
        <f t="shared" si="0"/>
        <v>64</v>
      </c>
      <c r="E11">
        <v>21</v>
      </c>
      <c r="F11">
        <v>19</v>
      </c>
      <c r="G11">
        <v>24</v>
      </c>
      <c r="J11" s="5">
        <f t="shared" si="1"/>
        <v>21.333333333333332</v>
      </c>
      <c r="K11" s="6">
        <f t="shared" si="2"/>
        <v>6.3333333333333339</v>
      </c>
      <c r="L11" s="6">
        <f t="shared" si="3"/>
        <v>2.5166114784235836</v>
      </c>
      <c r="M11" s="5">
        <f t="shared" si="4"/>
        <v>4.2666666666666666</v>
      </c>
      <c r="N11">
        <v>1</v>
      </c>
    </row>
    <row r="12" spans="1:14" x14ac:dyDescent="0.25">
      <c r="A12" s="7">
        <v>10</v>
      </c>
      <c r="B12" t="s">
        <v>23</v>
      </c>
      <c r="C12">
        <v>17</v>
      </c>
      <c r="D12">
        <f t="shared" si="0"/>
        <v>61</v>
      </c>
      <c r="E12">
        <v>21</v>
      </c>
      <c r="F12">
        <v>13</v>
      </c>
      <c r="G12">
        <v>27</v>
      </c>
      <c r="J12" s="5">
        <f t="shared" si="1"/>
        <v>20.333333333333332</v>
      </c>
      <c r="K12" s="6">
        <f t="shared" si="2"/>
        <v>49.333333333333371</v>
      </c>
      <c r="L12" s="6">
        <f t="shared" si="3"/>
        <v>7.0237691685684949</v>
      </c>
      <c r="M12" s="5">
        <f t="shared" si="4"/>
        <v>3.5882352941176472</v>
      </c>
      <c r="N12">
        <v>1</v>
      </c>
    </row>
    <row r="13" spans="1:14" x14ac:dyDescent="0.25">
      <c r="A13" s="7">
        <v>11</v>
      </c>
      <c r="B13" t="s">
        <v>24</v>
      </c>
      <c r="C13">
        <v>18</v>
      </c>
      <c r="D13">
        <f t="shared" si="0"/>
        <v>69</v>
      </c>
      <c r="E13">
        <v>21</v>
      </c>
      <c r="F13">
        <v>24</v>
      </c>
      <c r="G13">
        <v>24</v>
      </c>
      <c r="J13" s="5">
        <f t="shared" si="1"/>
        <v>23</v>
      </c>
      <c r="K13" s="6">
        <f t="shared" si="2"/>
        <v>3</v>
      </c>
      <c r="L13" s="6">
        <f t="shared" si="3"/>
        <v>1.7320508075688772</v>
      </c>
      <c r="M13" s="5">
        <f t="shared" si="4"/>
        <v>3.8333333333333335</v>
      </c>
      <c r="N13">
        <v>1</v>
      </c>
    </row>
    <row r="14" spans="1:14" x14ac:dyDescent="0.25">
      <c r="A14" s="7">
        <v>12</v>
      </c>
      <c r="B14" t="s">
        <v>25</v>
      </c>
      <c r="C14">
        <v>26</v>
      </c>
      <c r="D14">
        <f t="shared" si="0"/>
        <v>107</v>
      </c>
      <c r="E14">
        <v>28</v>
      </c>
      <c r="F14">
        <v>30</v>
      </c>
      <c r="G14">
        <v>21</v>
      </c>
      <c r="H14">
        <v>28</v>
      </c>
      <c r="J14" s="5">
        <f t="shared" si="1"/>
        <v>26.75</v>
      </c>
      <c r="K14" s="6">
        <f t="shared" si="2"/>
        <v>15.583333333333334</v>
      </c>
      <c r="L14" s="6">
        <f t="shared" si="3"/>
        <v>3.9475730941090039</v>
      </c>
      <c r="M14" s="5">
        <f t="shared" si="4"/>
        <v>4.115384615384615</v>
      </c>
      <c r="N14">
        <v>1</v>
      </c>
    </row>
    <row r="15" spans="1:14" x14ac:dyDescent="0.25">
      <c r="A15" s="7">
        <v>13</v>
      </c>
      <c r="B15" t="s">
        <v>26</v>
      </c>
      <c r="C15">
        <v>21</v>
      </c>
      <c r="D15">
        <f t="shared" si="0"/>
        <v>76</v>
      </c>
      <c r="E15">
        <v>20</v>
      </c>
      <c r="F15">
        <v>17</v>
      </c>
      <c r="G15">
        <v>15</v>
      </c>
      <c r="H15">
        <v>24</v>
      </c>
      <c r="J15" s="5">
        <f t="shared" si="1"/>
        <v>19</v>
      </c>
      <c r="K15" s="6">
        <f t="shared" si="2"/>
        <v>15.333333333333334</v>
      </c>
      <c r="L15" s="6">
        <f t="shared" si="3"/>
        <v>3.9157800414902435</v>
      </c>
      <c r="M15" s="5">
        <f t="shared" si="4"/>
        <v>3.6190476190476191</v>
      </c>
      <c r="N15">
        <v>1</v>
      </c>
    </row>
    <row r="16" spans="1:14" x14ac:dyDescent="0.25">
      <c r="A16" s="7">
        <v>14</v>
      </c>
      <c r="B16" t="s">
        <v>27</v>
      </c>
      <c r="C16">
        <v>23</v>
      </c>
      <c r="D16">
        <f t="shared" si="0"/>
        <v>78</v>
      </c>
      <c r="E16">
        <v>20</v>
      </c>
      <c r="F16">
        <v>16</v>
      </c>
      <c r="G16">
        <v>20</v>
      </c>
      <c r="H16">
        <v>22</v>
      </c>
      <c r="J16" s="5">
        <f t="shared" si="1"/>
        <v>19.5</v>
      </c>
      <c r="K16" s="6">
        <f t="shared" si="2"/>
        <v>6.333333333333333</v>
      </c>
      <c r="L16" s="6">
        <f t="shared" si="3"/>
        <v>2.5166114784235831</v>
      </c>
      <c r="M16" s="5">
        <f t="shared" si="4"/>
        <v>3.3913043478260869</v>
      </c>
      <c r="N16">
        <v>0</v>
      </c>
    </row>
    <row r="17" spans="1:14" x14ac:dyDescent="0.25">
      <c r="A17" s="7">
        <v>15</v>
      </c>
      <c r="B17" t="s">
        <v>28</v>
      </c>
      <c r="C17">
        <v>17</v>
      </c>
      <c r="D17">
        <f t="shared" si="0"/>
        <v>66</v>
      </c>
      <c r="E17">
        <v>22</v>
      </c>
      <c r="F17">
        <v>24</v>
      </c>
      <c r="G17">
        <v>20</v>
      </c>
      <c r="J17" s="5">
        <f t="shared" si="1"/>
        <v>22</v>
      </c>
      <c r="K17" s="6">
        <f t="shared" si="2"/>
        <v>4</v>
      </c>
      <c r="L17" s="6">
        <f t="shared" si="3"/>
        <v>2</v>
      </c>
      <c r="M17" s="5">
        <f t="shared" si="4"/>
        <v>3.8823529411764706</v>
      </c>
      <c r="N17">
        <v>0</v>
      </c>
    </row>
    <row r="18" spans="1:14" s="17" customFormat="1" ht="5.25" customHeight="1" x14ac:dyDescent="0.25">
      <c r="A18" s="16"/>
      <c r="J18" s="18"/>
      <c r="K18" s="19"/>
      <c r="L18" s="19"/>
      <c r="M18" s="19"/>
    </row>
    <row r="19" spans="1:14" ht="15.75" thickBot="1" x14ac:dyDescent="0.3"/>
    <row r="20" spans="1:14" x14ac:dyDescent="0.25">
      <c r="B20" s="20"/>
      <c r="C20" s="23" t="s">
        <v>29</v>
      </c>
      <c r="D20" s="24"/>
      <c r="E20" s="24"/>
      <c r="F20" s="25">
        <f>AVERAGE(D3:D17)</f>
        <v>84.533333333333331</v>
      </c>
      <c r="H20" s="4"/>
      <c r="J20" s="5"/>
      <c r="M20" s="3"/>
    </row>
    <row r="21" spans="1:14" x14ac:dyDescent="0.25">
      <c r="B21" s="20"/>
      <c r="C21" s="8" t="s">
        <v>32</v>
      </c>
      <c r="D21" s="21"/>
      <c r="E21" s="21"/>
      <c r="F21" s="9">
        <f>_xlfn.VAR.S(D3:D17)</f>
        <v>435.83809523809549</v>
      </c>
    </row>
    <row r="22" spans="1:14" x14ac:dyDescent="0.25">
      <c r="B22" s="20"/>
      <c r="C22" s="26" t="s">
        <v>31</v>
      </c>
      <c r="D22" s="27"/>
      <c r="E22" s="27"/>
      <c r="F22" s="28">
        <f>_xlfn.STDEV.S(D3:D17)</f>
        <v>20.876735741923245</v>
      </c>
      <c r="J22" s="3"/>
      <c r="K22" s="4"/>
    </row>
    <row r="23" spans="1:14" x14ac:dyDescent="0.25">
      <c r="B23" s="20"/>
      <c r="C23" s="8" t="s">
        <v>36</v>
      </c>
      <c r="D23" s="21"/>
      <c r="E23" s="21"/>
      <c r="F23" s="10">
        <f>COUNT(A3:A17)</f>
        <v>15</v>
      </c>
    </row>
    <row r="24" spans="1:14" x14ac:dyDescent="0.25">
      <c r="B24" s="21"/>
      <c r="C24" s="8" t="s">
        <v>73</v>
      </c>
      <c r="D24" s="21"/>
      <c r="E24" s="21"/>
      <c r="F24" s="10">
        <f>SUM(D3:D17)</f>
        <v>1268</v>
      </c>
      <c r="J24" s="3"/>
    </row>
    <row r="25" spans="1:14" x14ac:dyDescent="0.25">
      <c r="B25" s="20"/>
      <c r="C25" s="12"/>
      <c r="D25" s="21"/>
      <c r="E25" s="21"/>
      <c r="F25" s="13"/>
    </row>
    <row r="26" spans="1:14" x14ac:dyDescent="0.25">
      <c r="B26" s="20"/>
      <c r="C26" s="26" t="s">
        <v>30</v>
      </c>
      <c r="D26" s="27"/>
      <c r="E26" s="27"/>
      <c r="F26" s="29">
        <f>AVERAGE(E3:I17)</f>
        <v>23.054545454545455</v>
      </c>
    </row>
    <row r="27" spans="1:14" x14ac:dyDescent="0.25">
      <c r="B27" s="20"/>
      <c r="C27" s="8" t="s">
        <v>33</v>
      </c>
      <c r="D27" s="21"/>
      <c r="E27" s="21"/>
      <c r="F27" s="9">
        <f>_xlfn.VAR.S(E3:I17)</f>
        <v>27.422895622895641</v>
      </c>
    </row>
    <row r="28" spans="1:14" x14ac:dyDescent="0.25">
      <c r="B28" s="20"/>
      <c r="C28" s="26" t="s">
        <v>34</v>
      </c>
      <c r="D28" s="27"/>
      <c r="E28" s="27"/>
      <c r="F28" s="28">
        <f>_xlfn.STDEV.S(E3:I17)</f>
        <v>5.2366874666047849</v>
      </c>
    </row>
    <row r="29" spans="1:14" x14ac:dyDescent="0.25">
      <c r="B29" s="21"/>
      <c r="C29" s="8" t="s">
        <v>72</v>
      </c>
      <c r="D29" s="21"/>
      <c r="E29" s="21"/>
      <c r="F29" s="10">
        <f>COUNT(E3:I17)</f>
        <v>55</v>
      </c>
    </row>
    <row r="30" spans="1:14" x14ac:dyDescent="0.25">
      <c r="B30" s="20"/>
      <c r="C30" s="8"/>
      <c r="D30" s="21"/>
      <c r="E30" s="21"/>
      <c r="F30" s="10"/>
    </row>
    <row r="31" spans="1:14" x14ac:dyDescent="0.25">
      <c r="C31" s="8" t="s">
        <v>71</v>
      </c>
      <c r="D31" s="21"/>
      <c r="E31" s="21"/>
      <c r="F31" s="10">
        <f>SUM(C3:C17)</f>
        <v>321</v>
      </c>
    </row>
    <row r="32" spans="1:14" x14ac:dyDescent="0.25">
      <c r="C32" s="8" t="s">
        <v>123</v>
      </c>
      <c r="D32" s="21"/>
      <c r="E32" s="21"/>
      <c r="F32" s="11">
        <f>F31/F23</f>
        <v>21.4</v>
      </c>
    </row>
    <row r="33" spans="3:6" x14ac:dyDescent="0.25">
      <c r="C33" s="26" t="s">
        <v>74</v>
      </c>
      <c r="D33" s="27"/>
      <c r="E33" s="27"/>
      <c r="F33" s="29">
        <f>F24/F31</f>
        <v>3.9501557632398754</v>
      </c>
    </row>
    <row r="34" spans="3:6" x14ac:dyDescent="0.25">
      <c r="C34" s="8" t="s">
        <v>75</v>
      </c>
      <c r="D34" s="21"/>
      <c r="E34" s="21"/>
      <c r="F34" s="11">
        <f>_xlfn.VAR.S(M3:M17)</f>
        <v>8.9521461480854797E-2</v>
      </c>
    </row>
    <row r="35" spans="3:6" x14ac:dyDescent="0.25">
      <c r="C35" s="26" t="s">
        <v>76</v>
      </c>
      <c r="D35" s="27"/>
      <c r="E35" s="27"/>
      <c r="F35" s="29">
        <f>_xlfn.STDEV.S(M3:M17)</f>
        <v>0.29920137279239678</v>
      </c>
    </row>
    <row r="36" spans="3:6" x14ac:dyDescent="0.25">
      <c r="C36" s="12"/>
      <c r="D36" s="21"/>
      <c r="E36" s="21"/>
      <c r="F36" s="13"/>
    </row>
    <row r="37" spans="3:6" ht="15.75" thickBot="1" x14ac:dyDescent="0.3">
      <c r="C37" s="14" t="s">
        <v>35</v>
      </c>
      <c r="D37" s="22"/>
      <c r="E37" s="22"/>
      <c r="F37" s="15">
        <f>COUNTIF(N3:N17,1)/COUNT(N3:N17)</f>
        <v>0.6</v>
      </c>
    </row>
  </sheetData>
  <sheetProtection algorithmName="SHA-512" hashValue="LSdN+LsuS/JRBgu0EuJFQoM8RZ2NVn8Eec1lc7m6xyNM9xRAcSSJSDJH3cDjqhiYv6VUGKNw5b7TeCEWkxEFvw==" saltValue="YmPFvUkdlERUx44kiHn9Nw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655D-20BD-4FAB-88D6-5116082353BA}">
  <sheetPr>
    <tabColor theme="7" tint="0.59999389629810485"/>
  </sheetPr>
  <dimension ref="A1:N38"/>
  <sheetViews>
    <sheetView zoomScale="90" zoomScaleNormal="90" zoomScaleSheetLayoutView="90" workbookViewId="0">
      <pane xSplit="1" ySplit="2" topLeftCell="C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17.7109375" customWidth="1" collapsed="1"/>
    <col min="4" max="4" width="17.7109375" customWidth="1"/>
    <col min="5" max="9" width="13.42578125" customWidth="1" outlineLevel="1"/>
    <col min="10" max="10" width="14.85546875" customWidth="1"/>
    <col min="11" max="11" width="17.140625" customWidth="1"/>
    <col min="12" max="13" width="16.85546875" customWidth="1"/>
    <col min="14" max="14" width="14.85546875" customWidth="1"/>
  </cols>
  <sheetData>
    <row r="1" spans="1:14" x14ac:dyDescent="0.25">
      <c r="A1" s="2" t="s">
        <v>45</v>
      </c>
      <c r="D1" s="2" t="s">
        <v>16</v>
      </c>
      <c r="N1" s="2" t="s">
        <v>12</v>
      </c>
    </row>
    <row r="2" spans="1:14" s="1" customFormat="1" ht="28.5" customHeight="1" x14ac:dyDescent="0.25">
      <c r="A2" s="1" t="s">
        <v>0</v>
      </c>
      <c r="B2" s="1" t="s">
        <v>9</v>
      </c>
      <c r="C2" s="1" t="s">
        <v>69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70</v>
      </c>
      <c r="N2" s="1" t="s">
        <v>11</v>
      </c>
    </row>
    <row r="3" spans="1:14" x14ac:dyDescent="0.25">
      <c r="A3" s="7">
        <v>1</v>
      </c>
      <c r="B3" t="s">
        <v>37</v>
      </c>
      <c r="C3">
        <v>27</v>
      </c>
      <c r="D3">
        <f>SUM(E3:I3)</f>
        <v>116</v>
      </c>
      <c r="E3">
        <v>30</v>
      </c>
      <c r="F3">
        <v>29</v>
      </c>
      <c r="G3">
        <v>32</v>
      </c>
      <c r="H3">
        <v>25</v>
      </c>
      <c r="J3" s="5">
        <f>IFERROR(AVERAGE(E3:I3),"n/a")</f>
        <v>29</v>
      </c>
      <c r="K3" s="6">
        <f>IFERROR(_xlfn.VAR.S(E3:I3),"n/a")</f>
        <v>8.6666666666666661</v>
      </c>
      <c r="L3" s="6">
        <f>IFERROR(_xlfn.STDEV.S(E3:I3),"n/a")</f>
        <v>2.9439202887759488</v>
      </c>
      <c r="M3" s="5">
        <f>IFERROR(D3/C3,"n/a")</f>
        <v>4.2962962962962967</v>
      </c>
      <c r="N3">
        <v>1</v>
      </c>
    </row>
    <row r="4" spans="1:14" x14ac:dyDescent="0.25">
      <c r="A4" s="7">
        <v>2</v>
      </c>
      <c r="B4" t="s">
        <v>38</v>
      </c>
      <c r="C4">
        <v>31</v>
      </c>
      <c r="D4">
        <f t="shared" ref="D4:D18" si="0">SUM(E4:I4)</f>
        <v>120</v>
      </c>
      <c r="E4">
        <v>19</v>
      </c>
      <c r="F4">
        <v>19</v>
      </c>
      <c r="G4">
        <v>31</v>
      </c>
      <c r="H4">
        <v>31</v>
      </c>
      <c r="I4">
        <v>20</v>
      </c>
      <c r="J4" s="5">
        <f t="shared" ref="J4:J18" si="1">IFERROR(AVERAGE(E4:I4),"n/a")</f>
        <v>24</v>
      </c>
      <c r="K4" s="6">
        <f t="shared" ref="K4:K18" si="2">IFERROR(_xlfn.VAR.S(E4:I4),"n/a")</f>
        <v>41</v>
      </c>
      <c r="L4" s="6">
        <f t="shared" ref="L4:L18" si="3">IFERROR(_xlfn.STDEV.S(E4:I4),"n/a")</f>
        <v>6.4031242374328485</v>
      </c>
      <c r="M4" s="5">
        <f t="shared" ref="M4:M18" si="4">IFERROR(D4/C4,"n/a")</f>
        <v>3.870967741935484</v>
      </c>
      <c r="N4">
        <v>0</v>
      </c>
    </row>
    <row r="5" spans="1:14" x14ac:dyDescent="0.25">
      <c r="A5" s="7">
        <v>3</v>
      </c>
      <c r="B5" t="s">
        <v>39</v>
      </c>
      <c r="C5">
        <v>24</v>
      </c>
      <c r="D5">
        <f t="shared" si="0"/>
        <v>84</v>
      </c>
      <c r="E5">
        <v>13</v>
      </c>
      <c r="F5">
        <v>19</v>
      </c>
      <c r="G5">
        <v>22</v>
      </c>
      <c r="H5">
        <v>30</v>
      </c>
      <c r="J5" s="5">
        <f t="shared" si="1"/>
        <v>21</v>
      </c>
      <c r="K5" s="6">
        <f t="shared" si="2"/>
        <v>50</v>
      </c>
      <c r="L5" s="6">
        <f t="shared" si="3"/>
        <v>7.0710678118654755</v>
      </c>
      <c r="M5" s="5">
        <f t="shared" si="4"/>
        <v>3.5</v>
      </c>
      <c r="N5">
        <v>1</v>
      </c>
    </row>
    <row r="6" spans="1:14" x14ac:dyDescent="0.25">
      <c r="A6" s="7">
        <v>4</v>
      </c>
      <c r="B6" t="s">
        <v>40</v>
      </c>
      <c r="C6">
        <v>16</v>
      </c>
      <c r="D6">
        <f t="shared" si="0"/>
        <v>56</v>
      </c>
      <c r="E6">
        <v>15</v>
      </c>
      <c r="F6">
        <v>20</v>
      </c>
      <c r="G6">
        <v>21</v>
      </c>
      <c r="J6" s="5">
        <f t="shared" si="1"/>
        <v>18.666666666666668</v>
      </c>
      <c r="K6" s="6">
        <f t="shared" si="2"/>
        <v>10.333333333333371</v>
      </c>
      <c r="L6" s="6">
        <f t="shared" si="3"/>
        <v>3.2145502536643242</v>
      </c>
      <c r="M6" s="5">
        <f t="shared" si="4"/>
        <v>3.5</v>
      </c>
      <c r="N6">
        <v>1</v>
      </c>
    </row>
    <row r="7" spans="1:14" x14ac:dyDescent="0.25">
      <c r="A7" s="7">
        <v>5</v>
      </c>
      <c r="B7" t="s">
        <v>41</v>
      </c>
      <c r="C7">
        <v>30</v>
      </c>
      <c r="D7">
        <f t="shared" si="0"/>
        <v>127</v>
      </c>
      <c r="E7">
        <v>19</v>
      </c>
      <c r="F7">
        <v>25</v>
      </c>
      <c r="G7">
        <v>23</v>
      </c>
      <c r="H7">
        <v>34</v>
      </c>
      <c r="I7">
        <v>26</v>
      </c>
      <c r="J7" s="5">
        <f t="shared" si="1"/>
        <v>25.4</v>
      </c>
      <c r="K7" s="6">
        <f t="shared" si="2"/>
        <v>30.299999999999955</v>
      </c>
      <c r="L7" s="6">
        <f t="shared" si="3"/>
        <v>5.5045435778091498</v>
      </c>
      <c r="M7" s="5">
        <f t="shared" si="4"/>
        <v>4.2333333333333334</v>
      </c>
      <c r="N7">
        <v>1</v>
      </c>
    </row>
    <row r="8" spans="1:14" x14ac:dyDescent="0.25">
      <c r="A8" s="7">
        <v>6</v>
      </c>
      <c r="B8" t="s">
        <v>42</v>
      </c>
      <c r="C8">
        <v>23</v>
      </c>
      <c r="D8">
        <f t="shared" si="0"/>
        <v>84</v>
      </c>
      <c r="E8">
        <v>13</v>
      </c>
      <c r="F8">
        <v>18</v>
      </c>
      <c r="G8">
        <v>33</v>
      </c>
      <c r="H8">
        <v>20</v>
      </c>
      <c r="J8" s="5">
        <f t="shared" si="1"/>
        <v>21</v>
      </c>
      <c r="K8" s="6">
        <f t="shared" si="2"/>
        <v>72.666666666666671</v>
      </c>
      <c r="L8" s="6">
        <f t="shared" si="3"/>
        <v>8.5244745683629475</v>
      </c>
      <c r="M8" s="5">
        <f t="shared" si="4"/>
        <v>3.652173913043478</v>
      </c>
      <c r="N8">
        <v>1</v>
      </c>
    </row>
    <row r="9" spans="1:14" x14ac:dyDescent="0.25">
      <c r="A9" s="7">
        <v>7</v>
      </c>
      <c r="B9" t="s">
        <v>43</v>
      </c>
      <c r="C9">
        <v>20</v>
      </c>
      <c r="D9">
        <f t="shared" si="0"/>
        <v>74</v>
      </c>
      <c r="E9">
        <v>24</v>
      </c>
      <c r="F9">
        <v>28</v>
      </c>
      <c r="G9">
        <v>22</v>
      </c>
      <c r="J9" s="5">
        <f t="shared" si="1"/>
        <v>24.666666666666668</v>
      </c>
      <c r="K9" s="6">
        <f t="shared" si="2"/>
        <v>9.3333333333333712</v>
      </c>
      <c r="L9" s="6">
        <f t="shared" si="3"/>
        <v>3.0550504633038997</v>
      </c>
      <c r="M9" s="5">
        <f t="shared" si="4"/>
        <v>3.7</v>
      </c>
      <c r="N9">
        <v>1</v>
      </c>
    </row>
    <row r="10" spans="1:14" x14ac:dyDescent="0.25">
      <c r="A10" s="7">
        <v>8</v>
      </c>
      <c r="B10" t="s">
        <v>44</v>
      </c>
      <c r="C10">
        <v>23</v>
      </c>
      <c r="D10">
        <f t="shared" si="0"/>
        <v>87</v>
      </c>
      <c r="E10">
        <v>16</v>
      </c>
      <c r="F10">
        <v>28</v>
      </c>
      <c r="G10">
        <v>17</v>
      </c>
      <c r="H10">
        <v>26</v>
      </c>
      <c r="J10" s="5">
        <f t="shared" si="1"/>
        <v>21.75</v>
      </c>
      <c r="K10" s="6">
        <f t="shared" si="2"/>
        <v>37.583333333333336</v>
      </c>
      <c r="L10" s="6">
        <f t="shared" si="3"/>
        <v>6.1305247192498404</v>
      </c>
      <c r="M10" s="5">
        <f t="shared" si="4"/>
        <v>3.7826086956521738</v>
      </c>
      <c r="N10">
        <v>1</v>
      </c>
    </row>
    <row r="11" spans="1:14" x14ac:dyDescent="0.25">
      <c r="A11" s="7">
        <v>9</v>
      </c>
      <c r="B11" t="s">
        <v>46</v>
      </c>
      <c r="C11">
        <v>15</v>
      </c>
      <c r="D11">
        <f t="shared" si="0"/>
        <v>59</v>
      </c>
      <c r="E11">
        <v>15</v>
      </c>
      <c r="F11">
        <v>26</v>
      </c>
      <c r="G11">
        <v>18</v>
      </c>
      <c r="J11" s="5">
        <f t="shared" si="1"/>
        <v>19.666666666666668</v>
      </c>
      <c r="K11" s="6">
        <f t="shared" si="2"/>
        <v>32.333333333333371</v>
      </c>
      <c r="L11" s="6">
        <f t="shared" si="3"/>
        <v>5.6862407030773303</v>
      </c>
      <c r="M11" s="5">
        <f t="shared" si="4"/>
        <v>3.9333333333333331</v>
      </c>
      <c r="N11">
        <v>0</v>
      </c>
    </row>
    <row r="12" spans="1:14" x14ac:dyDescent="0.25">
      <c r="A12" s="7">
        <v>10</v>
      </c>
      <c r="B12" t="s">
        <v>47</v>
      </c>
      <c r="C12">
        <v>18</v>
      </c>
      <c r="D12">
        <f t="shared" si="0"/>
        <v>64</v>
      </c>
      <c r="E12">
        <v>26</v>
      </c>
      <c r="F12">
        <v>17</v>
      </c>
      <c r="G12">
        <v>21</v>
      </c>
      <c r="J12" s="5">
        <f t="shared" si="1"/>
        <v>21.333333333333332</v>
      </c>
      <c r="K12" s="6">
        <f t="shared" si="2"/>
        <v>20.333333333333371</v>
      </c>
      <c r="L12" s="6">
        <f t="shared" si="3"/>
        <v>4.5092497528228987</v>
      </c>
      <c r="M12" s="5">
        <f t="shared" si="4"/>
        <v>3.5555555555555554</v>
      </c>
      <c r="N12">
        <v>1</v>
      </c>
    </row>
    <row r="13" spans="1:14" x14ac:dyDescent="0.25">
      <c r="A13" s="7">
        <v>11</v>
      </c>
      <c r="B13" t="s">
        <v>48</v>
      </c>
      <c r="C13">
        <v>18</v>
      </c>
      <c r="D13">
        <f t="shared" si="0"/>
        <v>72</v>
      </c>
      <c r="E13">
        <v>34</v>
      </c>
      <c r="F13">
        <v>17</v>
      </c>
      <c r="G13">
        <v>21</v>
      </c>
      <c r="J13" s="5">
        <f t="shared" si="1"/>
        <v>24</v>
      </c>
      <c r="K13" s="6">
        <f t="shared" si="2"/>
        <v>79</v>
      </c>
      <c r="L13" s="6">
        <f t="shared" si="3"/>
        <v>8.8881944173155887</v>
      </c>
      <c r="M13" s="5">
        <f t="shared" si="4"/>
        <v>4</v>
      </c>
      <c r="N13">
        <v>1</v>
      </c>
    </row>
    <row r="14" spans="1:14" x14ac:dyDescent="0.25">
      <c r="A14" s="7">
        <v>12</v>
      </c>
      <c r="B14" t="s">
        <v>49</v>
      </c>
      <c r="C14">
        <v>17</v>
      </c>
      <c r="D14">
        <f t="shared" si="0"/>
        <v>63</v>
      </c>
      <c r="E14">
        <v>16</v>
      </c>
      <c r="F14">
        <v>27</v>
      </c>
      <c r="G14">
        <v>20</v>
      </c>
      <c r="J14" s="5">
        <f t="shared" si="1"/>
        <v>21</v>
      </c>
      <c r="K14" s="6">
        <f t="shared" si="2"/>
        <v>31</v>
      </c>
      <c r="L14" s="6">
        <f t="shared" si="3"/>
        <v>5.5677643628300215</v>
      </c>
      <c r="M14" s="5">
        <f t="shared" si="4"/>
        <v>3.7058823529411766</v>
      </c>
      <c r="N14">
        <v>1</v>
      </c>
    </row>
    <row r="15" spans="1:14" x14ac:dyDescent="0.25">
      <c r="A15" s="7">
        <v>13</v>
      </c>
      <c r="B15" t="s">
        <v>50</v>
      </c>
      <c r="C15">
        <v>30</v>
      </c>
      <c r="D15">
        <f t="shared" si="0"/>
        <v>122</v>
      </c>
      <c r="E15">
        <v>29</v>
      </c>
      <c r="F15">
        <v>19</v>
      </c>
      <c r="G15">
        <v>20</v>
      </c>
      <c r="H15">
        <v>31</v>
      </c>
      <c r="I15">
        <v>23</v>
      </c>
      <c r="J15" s="5">
        <f t="shared" si="1"/>
        <v>24.4</v>
      </c>
      <c r="K15" s="6">
        <f t="shared" si="2"/>
        <v>28.799999999999955</v>
      </c>
      <c r="L15" s="6">
        <f t="shared" si="3"/>
        <v>5.3665631459994909</v>
      </c>
      <c r="M15" s="5">
        <f t="shared" si="4"/>
        <v>4.0666666666666664</v>
      </c>
      <c r="N15">
        <v>1</v>
      </c>
    </row>
    <row r="16" spans="1:14" x14ac:dyDescent="0.25">
      <c r="A16" s="7">
        <v>14</v>
      </c>
      <c r="B16" t="s">
        <v>51</v>
      </c>
      <c r="C16">
        <v>31</v>
      </c>
      <c r="D16">
        <f t="shared" si="0"/>
        <v>129</v>
      </c>
      <c r="E16">
        <v>31</v>
      </c>
      <c r="F16">
        <v>26</v>
      </c>
      <c r="G16">
        <v>17</v>
      </c>
      <c r="H16">
        <v>25</v>
      </c>
      <c r="I16">
        <v>30</v>
      </c>
      <c r="J16" s="5">
        <f t="shared" si="1"/>
        <v>25.8</v>
      </c>
      <c r="K16" s="6">
        <f t="shared" si="2"/>
        <v>30.700000000000045</v>
      </c>
      <c r="L16" s="6">
        <f t="shared" si="3"/>
        <v>5.5407580708780317</v>
      </c>
      <c r="M16" s="5">
        <f t="shared" si="4"/>
        <v>4.161290322580645</v>
      </c>
      <c r="N16">
        <v>1</v>
      </c>
    </row>
    <row r="17" spans="1:14" x14ac:dyDescent="0.25">
      <c r="A17" s="7">
        <v>15</v>
      </c>
      <c r="B17" t="s">
        <v>52</v>
      </c>
      <c r="C17">
        <v>31</v>
      </c>
      <c r="D17">
        <f t="shared" si="0"/>
        <v>111</v>
      </c>
      <c r="E17">
        <v>11</v>
      </c>
      <c r="F17">
        <v>27</v>
      </c>
      <c r="G17">
        <v>21</v>
      </c>
      <c r="H17">
        <v>22</v>
      </c>
      <c r="I17">
        <v>30</v>
      </c>
      <c r="J17" s="5">
        <f t="shared" si="1"/>
        <v>22.2</v>
      </c>
      <c r="K17" s="6">
        <f t="shared" si="2"/>
        <v>52.700000000000045</v>
      </c>
      <c r="L17" s="6">
        <f t="shared" si="3"/>
        <v>7.2594765651526174</v>
      </c>
      <c r="M17" s="5">
        <f t="shared" si="4"/>
        <v>3.5806451612903225</v>
      </c>
      <c r="N17">
        <v>1</v>
      </c>
    </row>
    <row r="18" spans="1:14" x14ac:dyDescent="0.25">
      <c r="A18" s="7">
        <v>16</v>
      </c>
      <c r="B18" t="s">
        <v>53</v>
      </c>
      <c r="C18">
        <v>25</v>
      </c>
      <c r="D18">
        <f t="shared" si="0"/>
        <v>105</v>
      </c>
      <c r="E18">
        <v>18</v>
      </c>
      <c r="F18">
        <v>18</v>
      </c>
      <c r="G18">
        <v>34</v>
      </c>
      <c r="H18">
        <v>35</v>
      </c>
      <c r="J18" s="5">
        <f t="shared" si="1"/>
        <v>26.25</v>
      </c>
      <c r="K18" s="6">
        <f t="shared" si="2"/>
        <v>90.916666666666671</v>
      </c>
      <c r="L18" s="6">
        <f t="shared" si="3"/>
        <v>9.535023160258536</v>
      </c>
      <c r="M18" s="5">
        <f t="shared" si="4"/>
        <v>4.2</v>
      </c>
      <c r="N18">
        <v>1</v>
      </c>
    </row>
    <row r="19" spans="1:14" s="17" customFormat="1" ht="5.25" customHeight="1" x14ac:dyDescent="0.25">
      <c r="A19" s="16"/>
      <c r="J19" s="18"/>
      <c r="K19" s="19"/>
      <c r="L19" s="19"/>
      <c r="M19" s="19"/>
    </row>
    <row r="20" spans="1:14" ht="15.75" thickBot="1" x14ac:dyDescent="0.3">
      <c r="M20" s="3"/>
    </row>
    <row r="21" spans="1:14" x14ac:dyDescent="0.25">
      <c r="B21" s="20"/>
      <c r="C21" s="23" t="s">
        <v>29</v>
      </c>
      <c r="D21" s="24"/>
      <c r="E21" s="24"/>
      <c r="F21" s="25">
        <f>AVERAGE(D3:D18)</f>
        <v>92.0625</v>
      </c>
      <c r="H21" s="4"/>
      <c r="J21" s="5"/>
    </row>
    <row r="22" spans="1:14" x14ac:dyDescent="0.25">
      <c r="B22" s="20"/>
      <c r="C22" s="8" t="s">
        <v>32</v>
      </c>
      <c r="D22" s="21"/>
      <c r="E22" s="21"/>
      <c r="F22" s="9">
        <f>_xlfn.VAR.S(D3:D18)</f>
        <v>684.72916666666663</v>
      </c>
    </row>
    <row r="23" spans="1:14" x14ac:dyDescent="0.25">
      <c r="B23" s="20"/>
      <c r="C23" s="26" t="s">
        <v>31</v>
      </c>
      <c r="D23" s="27"/>
      <c r="E23" s="27"/>
      <c r="F23" s="28">
        <f>_xlfn.STDEV.S(D3:D18)</f>
        <v>26.167330140208545</v>
      </c>
      <c r="J23" s="3"/>
      <c r="K23" s="4"/>
    </row>
    <row r="24" spans="1:14" x14ac:dyDescent="0.25">
      <c r="B24" s="20"/>
      <c r="C24" s="8" t="s">
        <v>36</v>
      </c>
      <c r="D24" s="21"/>
      <c r="E24" s="21"/>
      <c r="F24" s="10">
        <f>COUNT(A3:A18)</f>
        <v>16</v>
      </c>
    </row>
    <row r="25" spans="1:14" x14ac:dyDescent="0.25">
      <c r="B25" s="21"/>
      <c r="C25" s="8" t="s">
        <v>73</v>
      </c>
      <c r="D25" s="21"/>
      <c r="E25" s="21"/>
      <c r="F25" s="10">
        <f>SUM(D3:D18)</f>
        <v>1473</v>
      </c>
      <c r="J25" s="3"/>
    </row>
    <row r="26" spans="1:14" x14ac:dyDescent="0.25">
      <c r="B26" s="20"/>
      <c r="C26" s="12"/>
      <c r="D26" s="21"/>
      <c r="E26" s="21"/>
      <c r="F26" s="13"/>
    </row>
    <row r="27" spans="1:14" x14ac:dyDescent="0.25">
      <c r="B27" s="20"/>
      <c r="C27" s="26" t="s">
        <v>30</v>
      </c>
      <c r="D27" s="27"/>
      <c r="E27" s="27"/>
      <c r="F27" s="29">
        <f>AVERAGE(E3:I18)</f>
        <v>23.38095238095238</v>
      </c>
    </row>
    <row r="28" spans="1:14" x14ac:dyDescent="0.25">
      <c r="B28" s="20"/>
      <c r="C28" s="8" t="s">
        <v>33</v>
      </c>
      <c r="D28" s="21"/>
      <c r="E28" s="21"/>
      <c r="F28" s="9">
        <f>_xlfn.VAR.S(E3:I18)</f>
        <v>37.110599078341046</v>
      </c>
    </row>
    <row r="29" spans="1:14" x14ac:dyDescent="0.25">
      <c r="B29" s="20"/>
      <c r="C29" s="26" t="s">
        <v>34</v>
      </c>
      <c r="D29" s="27"/>
      <c r="E29" s="27"/>
      <c r="F29" s="28">
        <f>_xlfn.STDEV.S(E3:I18)</f>
        <v>6.09184693490743</v>
      </c>
    </row>
    <row r="30" spans="1:14" x14ac:dyDescent="0.25">
      <c r="B30" s="21"/>
      <c r="C30" s="8" t="s">
        <v>72</v>
      </c>
      <c r="D30" s="21"/>
      <c r="E30" s="21"/>
      <c r="F30" s="10">
        <f>COUNT(E3:I18)</f>
        <v>63</v>
      </c>
    </row>
    <row r="31" spans="1:14" x14ac:dyDescent="0.25">
      <c r="B31" s="20"/>
      <c r="C31" s="8"/>
      <c r="D31" s="21"/>
      <c r="E31" s="21"/>
      <c r="F31" s="10"/>
    </row>
    <row r="32" spans="1:14" x14ac:dyDescent="0.25">
      <c r="C32" s="8" t="s">
        <v>71</v>
      </c>
      <c r="D32" s="21"/>
      <c r="E32" s="21"/>
      <c r="F32" s="10">
        <f>SUM(C3:C18)</f>
        <v>379</v>
      </c>
    </row>
    <row r="33" spans="3:6" x14ac:dyDescent="0.25">
      <c r="C33" s="8" t="s">
        <v>123</v>
      </c>
      <c r="D33" s="21"/>
      <c r="E33" s="21"/>
      <c r="F33" s="11">
        <f>F32/F24</f>
        <v>23.6875</v>
      </c>
    </row>
    <row r="34" spans="3:6" x14ac:dyDescent="0.25">
      <c r="C34" s="26" t="s">
        <v>74</v>
      </c>
      <c r="D34" s="27"/>
      <c r="E34" s="27"/>
      <c r="F34" s="29">
        <f>F25/F32</f>
        <v>3.8865435356200528</v>
      </c>
    </row>
    <row r="35" spans="3:6" x14ac:dyDescent="0.25">
      <c r="C35" s="8" t="s">
        <v>75</v>
      </c>
      <c r="D35" s="21"/>
      <c r="E35" s="21"/>
      <c r="F35" s="11">
        <f>_xlfn.VAR.S(M3:M18)</f>
        <v>7.5489863478726035E-2</v>
      </c>
    </row>
    <row r="36" spans="3:6" x14ac:dyDescent="0.25">
      <c r="C36" s="26" t="s">
        <v>76</v>
      </c>
      <c r="D36" s="27"/>
      <c r="E36" s="27"/>
      <c r="F36" s="29">
        <f>_xlfn.STDEV.S(M3:M18)</f>
        <v>0.27475418737250584</v>
      </c>
    </row>
    <row r="37" spans="3:6" x14ac:dyDescent="0.25">
      <c r="C37" s="12"/>
      <c r="D37" s="21"/>
      <c r="E37" s="21"/>
      <c r="F37" s="13"/>
    </row>
    <row r="38" spans="3:6" ht="15.75" thickBot="1" x14ac:dyDescent="0.3">
      <c r="C38" s="14" t="s">
        <v>35</v>
      </c>
      <c r="D38" s="22"/>
      <c r="E38" s="22"/>
      <c r="F38" s="15">
        <f>COUNTIF(N3:N18,1)/COUNT(N3:N18)</f>
        <v>0.875</v>
      </c>
    </row>
  </sheetData>
  <sheetProtection algorithmName="SHA-512" hashValue="NtuLx7VDUufjSuDPMKSfctrH99v6TLTVGJtqmf77Y3Xm/w8eOV+EVdBJfcIkLTdhArHFGN1qaNoXM4Aus9u9AQ==" saltValue="0CZrl6c94QolDeLAtQm7xw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C2BA-81A8-4BAC-9F52-05FAB13E222D}">
  <sheetPr>
    <tabColor theme="7" tint="0.59999389629810485"/>
  </sheetPr>
  <dimension ref="A1:N37"/>
  <sheetViews>
    <sheetView zoomScale="90" zoomScaleNormal="90" zoomScaleSheetLayoutView="90" workbookViewId="0">
      <pane xSplit="1" ySplit="2" topLeftCell="C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17.7109375" customWidth="1" collapsed="1"/>
    <col min="4" max="4" width="17.7109375" customWidth="1"/>
    <col min="5" max="9" width="13.42578125" customWidth="1" outlineLevel="1"/>
    <col min="10" max="10" width="14.85546875" customWidth="1"/>
    <col min="11" max="11" width="17.140625" customWidth="1"/>
    <col min="12" max="13" width="16.85546875" customWidth="1"/>
    <col min="14" max="14" width="14.85546875" customWidth="1"/>
  </cols>
  <sheetData>
    <row r="1" spans="1:14" x14ac:dyDescent="0.25">
      <c r="A1" s="2" t="s">
        <v>45</v>
      </c>
      <c r="D1" s="2" t="s">
        <v>16</v>
      </c>
      <c r="N1" s="2" t="s">
        <v>12</v>
      </c>
    </row>
    <row r="2" spans="1:14" s="1" customFormat="1" ht="28.5" customHeight="1" x14ac:dyDescent="0.25">
      <c r="A2" s="1" t="s">
        <v>0</v>
      </c>
      <c r="B2" s="1" t="s">
        <v>9</v>
      </c>
      <c r="C2" s="1" t="s">
        <v>69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70</v>
      </c>
      <c r="N2" s="1" t="s">
        <v>11</v>
      </c>
    </row>
    <row r="3" spans="1:14" x14ac:dyDescent="0.25">
      <c r="A3" s="7">
        <v>1</v>
      </c>
      <c r="B3" t="s">
        <v>54</v>
      </c>
      <c r="C3">
        <f>4+2+3+4+3+4+2+4</f>
        <v>26</v>
      </c>
      <c r="D3">
        <f>SUM(E3:I3)</f>
        <v>109</v>
      </c>
      <c r="E3">
        <v>21</v>
      </c>
      <c r="F3">
        <v>33</v>
      </c>
      <c r="G3">
        <v>33</v>
      </c>
      <c r="H3">
        <v>22</v>
      </c>
      <c r="J3" s="5">
        <f>IFERROR(AVERAGE(E3:I3),"n/a")</f>
        <v>27.25</v>
      </c>
      <c r="K3" s="6">
        <f>IFERROR(_xlfn.VAR.S(E3:I3),"n/a")</f>
        <v>44.25</v>
      </c>
      <c r="L3" s="6">
        <f>IFERROR(_xlfn.STDEV.S(E3:I3),"n/a")</f>
        <v>6.6520673478250352</v>
      </c>
      <c r="M3" s="5">
        <f>D3/C3</f>
        <v>4.1923076923076925</v>
      </c>
      <c r="N3">
        <v>0</v>
      </c>
    </row>
    <row r="4" spans="1:14" x14ac:dyDescent="0.25">
      <c r="A4" s="7">
        <v>2</v>
      </c>
      <c r="B4" t="s">
        <v>55</v>
      </c>
      <c r="C4">
        <f>4+1+3+4+3+4+1+4</f>
        <v>24</v>
      </c>
      <c r="D4">
        <f t="shared" ref="D4:D17" si="0">SUM(E4:I4)</f>
        <v>99</v>
      </c>
      <c r="E4">
        <v>16</v>
      </c>
      <c r="F4">
        <v>34</v>
      </c>
      <c r="G4">
        <v>28</v>
      </c>
      <c r="H4">
        <v>21</v>
      </c>
      <c r="J4" s="5">
        <f t="shared" ref="J4:J17" si="1">IFERROR(AVERAGE(E4:I4),"n/a")</f>
        <v>24.75</v>
      </c>
      <c r="K4" s="6">
        <f t="shared" ref="K4:K17" si="2">IFERROR(_xlfn.VAR.S(E4:I4),"n/a")</f>
        <v>62.25</v>
      </c>
      <c r="L4" s="6">
        <f t="shared" ref="L4:L17" si="3">IFERROR(_xlfn.STDEV.S(E4:I4),"n/a")</f>
        <v>7.8898669190297497</v>
      </c>
      <c r="M4" s="5">
        <f t="shared" ref="M4:M17" si="4">D4/C4</f>
        <v>4.125</v>
      </c>
      <c r="N4">
        <v>0</v>
      </c>
    </row>
    <row r="5" spans="1:14" x14ac:dyDescent="0.25">
      <c r="A5" s="7">
        <v>3</v>
      </c>
      <c r="B5" t="s">
        <v>56</v>
      </c>
      <c r="C5">
        <f>4+3+4+1+4+3</f>
        <v>19</v>
      </c>
      <c r="D5">
        <f t="shared" si="0"/>
        <v>79</v>
      </c>
      <c r="E5">
        <v>27</v>
      </c>
      <c r="F5">
        <v>20</v>
      </c>
      <c r="G5">
        <v>32</v>
      </c>
      <c r="J5" s="5">
        <f t="shared" si="1"/>
        <v>26.333333333333332</v>
      </c>
      <c r="K5" s="6">
        <f t="shared" si="2"/>
        <v>36.333333333333258</v>
      </c>
      <c r="L5" s="6">
        <f t="shared" si="3"/>
        <v>6.0277137733417021</v>
      </c>
      <c r="M5" s="5">
        <f t="shared" si="4"/>
        <v>4.1578947368421053</v>
      </c>
      <c r="N5">
        <v>1</v>
      </c>
    </row>
    <row r="6" spans="1:14" x14ac:dyDescent="0.25">
      <c r="A6" s="7">
        <v>4</v>
      </c>
      <c r="B6" t="s">
        <v>57</v>
      </c>
      <c r="C6">
        <f>1+4+4+0+4+3+0+4+4+3</f>
        <v>27</v>
      </c>
      <c r="D6">
        <f t="shared" si="0"/>
        <v>109</v>
      </c>
      <c r="E6">
        <v>14</v>
      </c>
      <c r="F6">
        <v>15</v>
      </c>
      <c r="G6">
        <v>34</v>
      </c>
      <c r="H6">
        <v>17</v>
      </c>
      <c r="I6">
        <v>29</v>
      </c>
      <c r="J6" s="5">
        <f t="shared" si="1"/>
        <v>21.8</v>
      </c>
      <c r="K6" s="6">
        <f t="shared" si="2"/>
        <v>82.700000000000045</v>
      </c>
      <c r="L6" s="6">
        <f t="shared" si="3"/>
        <v>9.0939540355117288</v>
      </c>
      <c r="M6" s="5">
        <f t="shared" si="4"/>
        <v>4.0370370370370372</v>
      </c>
      <c r="N6">
        <v>1</v>
      </c>
    </row>
    <row r="7" spans="1:14" x14ac:dyDescent="0.25">
      <c r="A7" s="7">
        <v>5</v>
      </c>
      <c r="B7" t="s">
        <v>58</v>
      </c>
      <c r="C7">
        <v>18</v>
      </c>
      <c r="D7">
        <f t="shared" si="0"/>
        <v>61</v>
      </c>
      <c r="E7">
        <v>14</v>
      </c>
      <c r="F7">
        <v>27</v>
      </c>
      <c r="G7">
        <v>20</v>
      </c>
      <c r="J7" s="5">
        <f t="shared" si="1"/>
        <v>20.333333333333332</v>
      </c>
      <c r="K7" s="6">
        <f t="shared" si="2"/>
        <v>42.333333333333371</v>
      </c>
      <c r="L7" s="6">
        <f t="shared" si="3"/>
        <v>6.5064070986477143</v>
      </c>
      <c r="M7" s="5">
        <f t="shared" si="4"/>
        <v>3.3888888888888888</v>
      </c>
      <c r="N7">
        <v>1</v>
      </c>
    </row>
    <row r="8" spans="1:14" x14ac:dyDescent="0.25">
      <c r="A8" s="7">
        <v>6</v>
      </c>
      <c r="B8" t="s">
        <v>59</v>
      </c>
      <c r="C8">
        <v>16</v>
      </c>
      <c r="D8">
        <f t="shared" si="0"/>
        <v>71</v>
      </c>
      <c r="E8">
        <v>16</v>
      </c>
      <c r="F8">
        <v>22</v>
      </c>
      <c r="G8">
        <v>33</v>
      </c>
      <c r="J8" s="5">
        <f t="shared" si="1"/>
        <v>23.666666666666668</v>
      </c>
      <c r="K8" s="6">
        <f t="shared" si="2"/>
        <v>74.333333333333371</v>
      </c>
      <c r="L8" s="6">
        <f t="shared" si="3"/>
        <v>8.6216781042517106</v>
      </c>
      <c r="M8" s="5">
        <f t="shared" si="4"/>
        <v>4.4375</v>
      </c>
      <c r="N8">
        <v>0</v>
      </c>
    </row>
    <row r="9" spans="1:14" x14ac:dyDescent="0.25">
      <c r="A9" s="7">
        <v>7</v>
      </c>
      <c r="B9" t="s">
        <v>60</v>
      </c>
      <c r="C9">
        <v>24</v>
      </c>
      <c r="D9">
        <f t="shared" si="0"/>
        <v>92</v>
      </c>
      <c r="E9">
        <v>14</v>
      </c>
      <c r="F9">
        <v>16</v>
      </c>
      <c r="G9">
        <v>34</v>
      </c>
      <c r="H9">
        <v>28</v>
      </c>
      <c r="J9" s="5">
        <f t="shared" si="1"/>
        <v>23</v>
      </c>
      <c r="K9" s="6">
        <f t="shared" si="2"/>
        <v>92</v>
      </c>
      <c r="L9" s="6">
        <f t="shared" si="3"/>
        <v>9.5916630466254382</v>
      </c>
      <c r="M9" s="5">
        <f t="shared" si="4"/>
        <v>3.8333333333333335</v>
      </c>
      <c r="N9">
        <v>1</v>
      </c>
    </row>
    <row r="10" spans="1:14" x14ac:dyDescent="0.25">
      <c r="A10" s="7">
        <v>8</v>
      </c>
      <c r="B10" t="s">
        <v>61</v>
      </c>
      <c r="C10">
        <v>24</v>
      </c>
      <c r="D10">
        <f t="shared" si="0"/>
        <v>96</v>
      </c>
      <c r="E10">
        <v>30</v>
      </c>
      <c r="F10">
        <v>23</v>
      </c>
      <c r="G10">
        <v>19</v>
      </c>
      <c r="H10">
        <v>24</v>
      </c>
      <c r="J10" s="5">
        <f t="shared" si="1"/>
        <v>24</v>
      </c>
      <c r="K10" s="6">
        <f t="shared" si="2"/>
        <v>20.666666666666668</v>
      </c>
      <c r="L10" s="6">
        <f t="shared" si="3"/>
        <v>4.5460605656619517</v>
      </c>
      <c r="M10" s="5">
        <f t="shared" si="4"/>
        <v>4</v>
      </c>
      <c r="N10">
        <v>1</v>
      </c>
    </row>
    <row r="11" spans="1:14" x14ac:dyDescent="0.25">
      <c r="A11" s="7">
        <v>9</v>
      </c>
      <c r="B11" t="s">
        <v>62</v>
      </c>
      <c r="C11">
        <v>32</v>
      </c>
      <c r="D11">
        <f t="shared" si="0"/>
        <v>131</v>
      </c>
      <c r="E11">
        <v>16</v>
      </c>
      <c r="F11">
        <v>17</v>
      </c>
      <c r="G11">
        <v>25</v>
      </c>
      <c r="H11">
        <v>39</v>
      </c>
      <c r="I11">
        <v>34</v>
      </c>
      <c r="J11" s="5">
        <f t="shared" si="1"/>
        <v>26.2</v>
      </c>
      <c r="K11" s="6">
        <f t="shared" si="2"/>
        <v>103.70000000000005</v>
      </c>
      <c r="L11" s="6">
        <f t="shared" si="3"/>
        <v>10.183319694480776</v>
      </c>
      <c r="M11" s="5">
        <f t="shared" si="4"/>
        <v>4.09375</v>
      </c>
      <c r="N11">
        <v>1</v>
      </c>
    </row>
    <row r="12" spans="1:14" x14ac:dyDescent="0.25">
      <c r="A12" s="7">
        <v>10</v>
      </c>
      <c r="B12" t="s">
        <v>63</v>
      </c>
      <c r="C12">
        <v>24</v>
      </c>
      <c r="D12">
        <f t="shared" si="0"/>
        <v>92</v>
      </c>
      <c r="E12">
        <v>25</v>
      </c>
      <c r="F12">
        <v>20</v>
      </c>
      <c r="G12">
        <v>29</v>
      </c>
      <c r="H12">
        <v>18</v>
      </c>
      <c r="J12" s="5">
        <f t="shared" si="1"/>
        <v>23</v>
      </c>
      <c r="K12" s="6">
        <f t="shared" si="2"/>
        <v>24.666666666666668</v>
      </c>
      <c r="L12" s="6">
        <f t="shared" si="3"/>
        <v>4.9665548085837798</v>
      </c>
      <c r="M12" s="5">
        <f t="shared" si="4"/>
        <v>3.8333333333333335</v>
      </c>
      <c r="N12">
        <v>0</v>
      </c>
    </row>
    <row r="13" spans="1:14" x14ac:dyDescent="0.25">
      <c r="A13" s="7">
        <v>11</v>
      </c>
      <c r="B13" t="s">
        <v>64</v>
      </c>
      <c r="C13">
        <v>30</v>
      </c>
      <c r="D13">
        <f t="shared" si="0"/>
        <v>125</v>
      </c>
      <c r="E13">
        <v>16</v>
      </c>
      <c r="F13">
        <v>36</v>
      </c>
      <c r="G13">
        <v>28</v>
      </c>
      <c r="H13">
        <v>17</v>
      </c>
      <c r="I13">
        <v>28</v>
      </c>
      <c r="J13" s="5">
        <f t="shared" si="1"/>
        <v>25</v>
      </c>
      <c r="K13" s="6">
        <f t="shared" si="2"/>
        <v>71</v>
      </c>
      <c r="L13" s="6">
        <f t="shared" si="3"/>
        <v>8.426149773176359</v>
      </c>
      <c r="M13" s="5">
        <f t="shared" si="4"/>
        <v>4.166666666666667</v>
      </c>
      <c r="N13">
        <v>1</v>
      </c>
    </row>
    <row r="14" spans="1:14" x14ac:dyDescent="0.25">
      <c r="A14" s="7">
        <v>12</v>
      </c>
      <c r="B14" t="s">
        <v>65</v>
      </c>
      <c r="C14">
        <v>29</v>
      </c>
      <c r="D14">
        <f t="shared" si="0"/>
        <v>112</v>
      </c>
      <c r="E14">
        <v>27</v>
      </c>
      <c r="F14">
        <v>24</v>
      </c>
      <c r="G14">
        <v>24</v>
      </c>
      <c r="H14">
        <v>17</v>
      </c>
      <c r="I14">
        <v>20</v>
      </c>
      <c r="J14" s="5">
        <f t="shared" si="1"/>
        <v>22.4</v>
      </c>
      <c r="K14" s="6">
        <f t="shared" si="2"/>
        <v>15.299999999999955</v>
      </c>
      <c r="L14" s="6">
        <f t="shared" si="3"/>
        <v>3.9115214431215835</v>
      </c>
      <c r="M14" s="5">
        <f t="shared" si="4"/>
        <v>3.8620689655172415</v>
      </c>
      <c r="N14">
        <v>0</v>
      </c>
    </row>
    <row r="15" spans="1:14" x14ac:dyDescent="0.25">
      <c r="A15" s="7">
        <v>13</v>
      </c>
      <c r="B15" t="s">
        <v>66</v>
      </c>
      <c r="C15">
        <v>17</v>
      </c>
      <c r="D15">
        <f t="shared" si="0"/>
        <v>63</v>
      </c>
      <c r="E15">
        <v>15</v>
      </c>
      <c r="F15">
        <v>32</v>
      </c>
      <c r="G15">
        <v>16</v>
      </c>
      <c r="J15" s="5">
        <f t="shared" si="1"/>
        <v>21</v>
      </c>
      <c r="K15" s="6">
        <f t="shared" si="2"/>
        <v>91</v>
      </c>
      <c r="L15" s="6">
        <f t="shared" si="3"/>
        <v>9.5393920141694561</v>
      </c>
      <c r="M15" s="5">
        <f t="shared" si="4"/>
        <v>3.7058823529411766</v>
      </c>
      <c r="N15">
        <v>1</v>
      </c>
    </row>
    <row r="16" spans="1:14" x14ac:dyDescent="0.25">
      <c r="A16" s="7">
        <v>14</v>
      </c>
      <c r="B16" t="s">
        <v>67</v>
      </c>
      <c r="C16">
        <v>26</v>
      </c>
      <c r="D16">
        <f t="shared" si="0"/>
        <v>115</v>
      </c>
      <c r="E16">
        <v>17</v>
      </c>
      <c r="F16">
        <v>21</v>
      </c>
      <c r="G16">
        <v>34</v>
      </c>
      <c r="H16">
        <v>21</v>
      </c>
      <c r="I16">
        <v>22</v>
      </c>
      <c r="J16" s="5">
        <f t="shared" si="1"/>
        <v>23</v>
      </c>
      <c r="K16" s="6">
        <f t="shared" si="2"/>
        <v>41.5</v>
      </c>
      <c r="L16" s="6">
        <f t="shared" si="3"/>
        <v>6.4420493633625631</v>
      </c>
      <c r="M16" s="5">
        <f t="shared" si="4"/>
        <v>4.4230769230769234</v>
      </c>
      <c r="N16">
        <v>1</v>
      </c>
    </row>
    <row r="17" spans="1:14" x14ac:dyDescent="0.25">
      <c r="A17" s="7">
        <v>16</v>
      </c>
      <c r="B17" t="s">
        <v>68</v>
      </c>
      <c r="C17">
        <v>26</v>
      </c>
      <c r="D17">
        <f t="shared" si="0"/>
        <v>121</v>
      </c>
      <c r="E17">
        <v>34</v>
      </c>
      <c r="F17">
        <v>31</v>
      </c>
      <c r="G17">
        <v>29</v>
      </c>
      <c r="H17">
        <v>27</v>
      </c>
      <c r="J17" s="5">
        <f t="shared" si="1"/>
        <v>30.25</v>
      </c>
      <c r="K17" s="6">
        <f t="shared" si="2"/>
        <v>8.9166666666666661</v>
      </c>
      <c r="L17" s="6">
        <f t="shared" si="3"/>
        <v>2.9860788111948193</v>
      </c>
      <c r="M17" s="5">
        <f t="shared" si="4"/>
        <v>4.6538461538461542</v>
      </c>
      <c r="N17">
        <v>0</v>
      </c>
    </row>
    <row r="18" spans="1:14" s="17" customFormat="1" ht="5.25" customHeight="1" x14ac:dyDescent="0.25">
      <c r="A18" s="16"/>
      <c r="J18" s="18"/>
      <c r="K18" s="19"/>
      <c r="L18" s="19"/>
      <c r="M18" s="19"/>
    </row>
    <row r="19" spans="1:14" ht="15.75" thickBot="1" x14ac:dyDescent="0.3"/>
    <row r="20" spans="1:14" x14ac:dyDescent="0.25">
      <c r="C20" s="23" t="s">
        <v>29</v>
      </c>
      <c r="D20" s="24"/>
      <c r="E20" s="24"/>
      <c r="F20" s="25">
        <f>AVERAGE(D3:D17)</f>
        <v>98.333333333333329</v>
      </c>
      <c r="H20" s="4"/>
      <c r="J20" s="5"/>
      <c r="M20" s="3"/>
    </row>
    <row r="21" spans="1:14" x14ac:dyDescent="0.25">
      <c r="C21" s="8" t="s">
        <v>32</v>
      </c>
      <c r="D21" s="21"/>
      <c r="E21" s="21"/>
      <c r="F21" s="9">
        <f>_xlfn.VAR.S(D3:D17)</f>
        <v>488.09523809523881</v>
      </c>
    </row>
    <row r="22" spans="1:14" x14ac:dyDescent="0.25">
      <c r="C22" s="26" t="s">
        <v>31</v>
      </c>
      <c r="D22" s="27"/>
      <c r="E22" s="27"/>
      <c r="F22" s="28">
        <f>_xlfn.STDEV.S(D3:D17)</f>
        <v>22.092877542213436</v>
      </c>
      <c r="J22" s="3"/>
      <c r="K22" s="4"/>
    </row>
    <row r="23" spans="1:14" x14ac:dyDescent="0.25">
      <c r="C23" s="8" t="s">
        <v>36</v>
      </c>
      <c r="D23" s="21"/>
      <c r="E23" s="21"/>
      <c r="F23" s="10">
        <f>COUNT(A3:A17)</f>
        <v>15</v>
      </c>
    </row>
    <row r="24" spans="1:14" x14ac:dyDescent="0.25">
      <c r="C24" s="8" t="s">
        <v>73</v>
      </c>
      <c r="D24" s="21"/>
      <c r="E24" s="21"/>
      <c r="F24" s="10">
        <f>SUM(D3:D17)</f>
        <v>1475</v>
      </c>
    </row>
    <row r="25" spans="1:14" x14ac:dyDescent="0.25">
      <c r="C25" s="12"/>
      <c r="D25" s="21"/>
      <c r="E25" s="21"/>
      <c r="F25" s="13"/>
      <c r="J25" s="3"/>
    </row>
    <row r="26" spans="1:14" x14ac:dyDescent="0.25">
      <c r="C26" s="26" t="s">
        <v>30</v>
      </c>
      <c r="D26" s="27"/>
      <c r="E26" s="27"/>
      <c r="F26" s="29">
        <f>AVERAGE(E3:I17)</f>
        <v>24.180327868852459</v>
      </c>
    </row>
    <row r="27" spans="1:14" x14ac:dyDescent="0.25">
      <c r="C27" s="8" t="s">
        <v>33</v>
      </c>
      <c r="D27" s="21"/>
      <c r="E27" s="21"/>
      <c r="F27" s="9">
        <f>_xlfn.VAR.S(E3:I17)</f>
        <v>47.750273224043731</v>
      </c>
    </row>
    <row r="28" spans="1:14" x14ac:dyDescent="0.25">
      <c r="C28" s="26" t="s">
        <v>34</v>
      </c>
      <c r="D28" s="27"/>
      <c r="E28" s="27"/>
      <c r="F28" s="28">
        <f>_xlfn.STDEV.S(E3:I17)</f>
        <v>6.9101572503123059</v>
      </c>
    </row>
    <row r="29" spans="1:14" x14ac:dyDescent="0.25">
      <c r="C29" s="8" t="s">
        <v>72</v>
      </c>
      <c r="D29" s="21"/>
      <c r="E29" s="21"/>
      <c r="F29" s="10">
        <f>COUNT(E3:I17)</f>
        <v>61</v>
      </c>
    </row>
    <row r="30" spans="1:14" x14ac:dyDescent="0.25">
      <c r="C30" s="8"/>
      <c r="D30" s="21"/>
      <c r="E30" s="21"/>
      <c r="F30" s="10"/>
    </row>
    <row r="31" spans="1:14" x14ac:dyDescent="0.25">
      <c r="C31" s="8" t="s">
        <v>71</v>
      </c>
      <c r="D31" s="21"/>
      <c r="E31" s="21"/>
      <c r="F31" s="10">
        <f>SUM(C3:C17)</f>
        <v>362</v>
      </c>
    </row>
    <row r="32" spans="1:14" x14ac:dyDescent="0.25">
      <c r="C32" s="8" t="s">
        <v>123</v>
      </c>
      <c r="D32" s="21"/>
      <c r="E32" s="21"/>
      <c r="F32" s="11">
        <f>F31/F23</f>
        <v>24.133333333333333</v>
      </c>
    </row>
    <row r="33" spans="3:6" x14ac:dyDescent="0.25">
      <c r="C33" s="26" t="s">
        <v>74</v>
      </c>
      <c r="D33" s="27"/>
      <c r="E33" s="27"/>
      <c r="F33" s="29">
        <f>F24/F31</f>
        <v>4.0745856353591163</v>
      </c>
    </row>
    <row r="34" spans="3:6" x14ac:dyDescent="0.25">
      <c r="C34" s="8" t="s">
        <v>75</v>
      </c>
      <c r="D34" s="21"/>
      <c r="E34" s="21"/>
      <c r="F34" s="11">
        <f>_xlfn.VAR.S(M3:M17)</f>
        <v>9.9475457840769152E-2</v>
      </c>
    </row>
    <row r="35" spans="3:6" x14ac:dyDescent="0.25">
      <c r="C35" s="26" t="s">
        <v>76</v>
      </c>
      <c r="D35" s="27"/>
      <c r="E35" s="27"/>
      <c r="F35" s="29">
        <f>_xlfn.STDEV.S(M3:M17)</f>
        <v>0.31539730157496459</v>
      </c>
    </row>
    <row r="36" spans="3:6" x14ac:dyDescent="0.25">
      <c r="C36" s="12"/>
      <c r="D36" s="21"/>
      <c r="E36" s="21"/>
      <c r="F36" s="13"/>
    </row>
    <row r="37" spans="3:6" ht="15.75" thickBot="1" x14ac:dyDescent="0.3">
      <c r="C37" s="14" t="s">
        <v>35</v>
      </c>
      <c r="D37" s="22"/>
      <c r="E37" s="22"/>
      <c r="F37" s="15">
        <f>COUNTIF(N3:N17,1)/COUNT(N3:N17)</f>
        <v>0.6</v>
      </c>
    </row>
  </sheetData>
  <sheetProtection algorithmName="SHA-512" hashValue="VADDvqCC9LuiHCu9XZ06d+/AfdogVQYxD790OapOrQqkatHuSiylUvcgEpH0Nt7V4vaUDxVOmIDftpuh2cjJSw==" saltValue="drNKDnqSuOIVtADAY5YGAw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06DC-179E-42BA-B27C-CAFB7A988916}">
  <sheetPr>
    <tabColor theme="7" tint="0.59999389629810485"/>
  </sheetPr>
  <dimension ref="A1:N67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17.7109375" customWidth="1" collapsed="1"/>
    <col min="4" max="4" width="17.7109375" customWidth="1"/>
    <col min="5" max="9" width="13.42578125" customWidth="1" outlineLevel="1"/>
    <col min="10" max="10" width="14.85546875" customWidth="1"/>
    <col min="11" max="11" width="17.140625" customWidth="1"/>
    <col min="12" max="13" width="16.85546875" customWidth="1"/>
    <col min="14" max="14" width="14.85546875" customWidth="1"/>
  </cols>
  <sheetData>
    <row r="1" spans="1:14" x14ac:dyDescent="0.25">
      <c r="A1" s="2" t="s">
        <v>77</v>
      </c>
      <c r="D1" s="2" t="s">
        <v>16</v>
      </c>
      <c r="N1" s="2" t="s">
        <v>12</v>
      </c>
    </row>
    <row r="2" spans="1:14" s="1" customFormat="1" ht="28.5" customHeight="1" x14ac:dyDescent="0.25">
      <c r="A2" s="1" t="s">
        <v>0</v>
      </c>
      <c r="B2" s="1" t="s">
        <v>9</v>
      </c>
      <c r="C2" s="1" t="s">
        <v>69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70</v>
      </c>
      <c r="N2" s="1" t="s">
        <v>11</v>
      </c>
    </row>
    <row r="3" spans="1:14" x14ac:dyDescent="0.25">
      <c r="A3" s="7">
        <v>1</v>
      </c>
      <c r="B3" t="s">
        <v>78</v>
      </c>
      <c r="C3">
        <v>17</v>
      </c>
      <c r="D3">
        <f>SUM(E3:I3)</f>
        <v>73</v>
      </c>
      <c r="E3">
        <v>34</v>
      </c>
      <c r="F3">
        <v>39</v>
      </c>
      <c r="J3" s="5">
        <f>IFERROR(AVERAGE(E3:I3),"n/a")</f>
        <v>36.5</v>
      </c>
      <c r="K3" s="6">
        <f>IFERROR(_xlfn.VAR.S(E3:I3),"n/a")</f>
        <v>12.5</v>
      </c>
      <c r="L3" s="6">
        <f>IFERROR(_xlfn.STDEV.S(E3:I3),"n/a")</f>
        <v>3.5355339059327378</v>
      </c>
      <c r="M3" s="5">
        <f>IFERROR(D3/C3,"n/a")</f>
        <v>4.2941176470588234</v>
      </c>
      <c r="N3">
        <v>0</v>
      </c>
    </row>
    <row r="4" spans="1:14" x14ac:dyDescent="0.25">
      <c r="A4" s="7">
        <v>2</v>
      </c>
      <c r="B4" t="s">
        <v>79</v>
      </c>
      <c r="C4">
        <v>23</v>
      </c>
      <c r="D4">
        <f t="shared" ref="D4:D47" si="0">SUM(E4:I4)</f>
        <v>99</v>
      </c>
      <c r="E4">
        <v>57</v>
      </c>
      <c r="F4">
        <v>42</v>
      </c>
      <c r="J4" s="5">
        <f t="shared" ref="J4:J47" si="1">IFERROR(AVERAGE(E4:I4),"n/a")</f>
        <v>49.5</v>
      </c>
      <c r="K4" s="6">
        <f t="shared" ref="K4:K47" si="2">IFERROR(_xlfn.VAR.S(E4:I4),"n/a")</f>
        <v>112.5</v>
      </c>
      <c r="L4" s="6">
        <f t="shared" ref="L4:L47" si="3">IFERROR(_xlfn.STDEV.S(E4:I4),"n/a")</f>
        <v>10.606601717798213</v>
      </c>
      <c r="M4" s="5">
        <f t="shared" ref="M4:M47" si="4">IFERROR(D4/C4,"n/a")</f>
        <v>4.3043478260869561</v>
      </c>
      <c r="N4">
        <v>0</v>
      </c>
    </row>
    <row r="5" spans="1:14" x14ac:dyDescent="0.25">
      <c r="A5" s="7">
        <v>3</v>
      </c>
      <c r="B5" t="s">
        <v>80</v>
      </c>
      <c r="C5">
        <v>30</v>
      </c>
      <c r="D5">
        <f t="shared" si="0"/>
        <v>122</v>
      </c>
      <c r="E5">
        <v>41</v>
      </c>
      <c r="F5">
        <v>46</v>
      </c>
      <c r="G5">
        <v>35</v>
      </c>
      <c r="J5" s="5">
        <f t="shared" si="1"/>
        <v>40.666666666666664</v>
      </c>
      <c r="K5" s="6">
        <f t="shared" si="2"/>
        <v>30.333333333333485</v>
      </c>
      <c r="L5" s="6">
        <f t="shared" si="3"/>
        <v>5.5075705472861154</v>
      </c>
      <c r="M5" s="5">
        <f t="shared" si="4"/>
        <v>4.0666666666666664</v>
      </c>
      <c r="N5">
        <v>1</v>
      </c>
    </row>
    <row r="6" spans="1:14" x14ac:dyDescent="0.25">
      <c r="A6" s="7">
        <v>4</v>
      </c>
      <c r="B6" t="s">
        <v>81</v>
      </c>
      <c r="C6">
        <v>28</v>
      </c>
      <c r="D6">
        <f t="shared" si="0"/>
        <v>120</v>
      </c>
      <c r="E6">
        <v>34</v>
      </c>
      <c r="F6">
        <v>43</v>
      </c>
      <c r="G6">
        <v>43</v>
      </c>
      <c r="J6" s="5">
        <f t="shared" si="1"/>
        <v>40</v>
      </c>
      <c r="K6" s="6">
        <f t="shared" si="2"/>
        <v>27</v>
      </c>
      <c r="L6" s="6">
        <f t="shared" si="3"/>
        <v>5.196152422706632</v>
      </c>
      <c r="M6" s="5">
        <f t="shared" si="4"/>
        <v>4.2857142857142856</v>
      </c>
      <c r="N6">
        <v>0</v>
      </c>
    </row>
    <row r="7" spans="1:14" x14ac:dyDescent="0.25">
      <c r="A7" s="7">
        <v>5</v>
      </c>
      <c r="B7" t="s">
        <v>82</v>
      </c>
      <c r="C7">
        <v>17</v>
      </c>
      <c r="D7">
        <f t="shared" si="0"/>
        <v>61</v>
      </c>
      <c r="E7">
        <v>32</v>
      </c>
      <c r="F7">
        <v>29</v>
      </c>
      <c r="J7" s="5">
        <f t="shared" si="1"/>
        <v>30.5</v>
      </c>
      <c r="K7" s="6">
        <f t="shared" si="2"/>
        <v>4.5</v>
      </c>
      <c r="L7" s="6">
        <f t="shared" si="3"/>
        <v>2.1213203435596424</v>
      </c>
      <c r="M7" s="5">
        <f t="shared" si="4"/>
        <v>3.5882352941176472</v>
      </c>
      <c r="N7">
        <v>1</v>
      </c>
    </row>
    <row r="8" spans="1:14" x14ac:dyDescent="0.25">
      <c r="A8" s="7">
        <v>6</v>
      </c>
      <c r="B8" t="s">
        <v>83</v>
      </c>
      <c r="C8">
        <v>33</v>
      </c>
      <c r="D8">
        <f t="shared" si="0"/>
        <v>128</v>
      </c>
      <c r="E8">
        <v>40</v>
      </c>
      <c r="F8">
        <v>43</v>
      </c>
      <c r="G8">
        <v>45</v>
      </c>
      <c r="J8" s="5">
        <f t="shared" si="1"/>
        <v>42.666666666666664</v>
      </c>
      <c r="K8" s="6">
        <f t="shared" si="2"/>
        <v>6.333333333333333</v>
      </c>
      <c r="L8" s="6">
        <f t="shared" si="3"/>
        <v>2.5166114784235831</v>
      </c>
      <c r="M8" s="5">
        <f t="shared" si="4"/>
        <v>3.8787878787878789</v>
      </c>
      <c r="N8">
        <v>0</v>
      </c>
    </row>
    <row r="9" spans="1:14" x14ac:dyDescent="0.25">
      <c r="A9" s="7">
        <v>7</v>
      </c>
      <c r="B9" t="s">
        <v>84</v>
      </c>
      <c r="C9">
        <v>19</v>
      </c>
      <c r="D9">
        <f t="shared" si="0"/>
        <v>63</v>
      </c>
      <c r="E9">
        <v>32</v>
      </c>
      <c r="F9">
        <v>31</v>
      </c>
      <c r="J9" s="5">
        <f t="shared" si="1"/>
        <v>31.5</v>
      </c>
      <c r="K9" s="6">
        <f t="shared" si="2"/>
        <v>0.5</v>
      </c>
      <c r="L9" s="6">
        <f t="shared" si="3"/>
        <v>0.70710678118654757</v>
      </c>
      <c r="M9" s="5">
        <f t="shared" si="4"/>
        <v>3.3157894736842106</v>
      </c>
      <c r="N9">
        <v>1</v>
      </c>
    </row>
    <row r="10" spans="1:14" x14ac:dyDescent="0.25">
      <c r="A10" s="7">
        <v>8</v>
      </c>
      <c r="B10" t="s">
        <v>85</v>
      </c>
      <c r="C10">
        <v>22</v>
      </c>
      <c r="D10">
        <f t="shared" si="0"/>
        <v>86</v>
      </c>
      <c r="E10">
        <v>43</v>
      </c>
      <c r="F10">
        <v>43</v>
      </c>
      <c r="J10" s="5">
        <f t="shared" si="1"/>
        <v>43</v>
      </c>
      <c r="K10" s="6">
        <f t="shared" si="2"/>
        <v>0</v>
      </c>
      <c r="L10" s="6">
        <f t="shared" si="3"/>
        <v>0</v>
      </c>
      <c r="M10" s="5">
        <f t="shared" si="4"/>
        <v>3.9090909090909092</v>
      </c>
      <c r="N10">
        <v>1</v>
      </c>
    </row>
    <row r="11" spans="1:14" x14ac:dyDescent="0.25">
      <c r="A11" s="7">
        <v>9</v>
      </c>
      <c r="B11" t="s">
        <v>86</v>
      </c>
      <c r="C11">
        <v>32</v>
      </c>
      <c r="D11">
        <f t="shared" si="0"/>
        <v>145</v>
      </c>
      <c r="E11">
        <v>38</v>
      </c>
      <c r="F11">
        <v>55</v>
      </c>
      <c r="G11">
        <v>52</v>
      </c>
      <c r="J11" s="5">
        <f t="shared" si="1"/>
        <v>48.333333333333336</v>
      </c>
      <c r="K11" s="6">
        <f t="shared" si="2"/>
        <v>82.333333333333485</v>
      </c>
      <c r="L11" s="6">
        <f t="shared" si="3"/>
        <v>9.0737717258774744</v>
      </c>
      <c r="M11" s="5">
        <f t="shared" si="4"/>
        <v>4.53125</v>
      </c>
      <c r="N11">
        <v>0</v>
      </c>
    </row>
    <row r="12" spans="1:14" x14ac:dyDescent="0.25">
      <c r="A12" s="7">
        <v>10</v>
      </c>
      <c r="B12" t="s">
        <v>87</v>
      </c>
      <c r="C12">
        <v>18</v>
      </c>
      <c r="D12">
        <f t="shared" si="0"/>
        <v>73</v>
      </c>
      <c r="E12">
        <v>40</v>
      </c>
      <c r="F12">
        <v>33</v>
      </c>
      <c r="J12" s="5">
        <f t="shared" si="1"/>
        <v>36.5</v>
      </c>
      <c r="K12" s="6">
        <f t="shared" si="2"/>
        <v>24.5</v>
      </c>
      <c r="L12" s="6">
        <f t="shared" si="3"/>
        <v>4.9497474683058327</v>
      </c>
      <c r="M12" s="5">
        <f t="shared" si="4"/>
        <v>4.0555555555555554</v>
      </c>
      <c r="N12">
        <v>1</v>
      </c>
    </row>
    <row r="13" spans="1:14" x14ac:dyDescent="0.25">
      <c r="A13" s="7">
        <v>11</v>
      </c>
      <c r="B13" t="s">
        <v>88</v>
      </c>
      <c r="C13">
        <v>32</v>
      </c>
      <c r="D13">
        <f t="shared" si="0"/>
        <v>121</v>
      </c>
      <c r="E13">
        <v>49</v>
      </c>
      <c r="F13">
        <v>33</v>
      </c>
      <c r="G13">
        <v>39</v>
      </c>
      <c r="J13" s="5">
        <f t="shared" si="1"/>
        <v>40.333333333333336</v>
      </c>
      <c r="K13" s="6">
        <f t="shared" si="2"/>
        <v>65.333333333333485</v>
      </c>
      <c r="L13" s="6">
        <f t="shared" si="3"/>
        <v>8.08290376865477</v>
      </c>
      <c r="M13" s="5">
        <f t="shared" si="4"/>
        <v>3.78125</v>
      </c>
      <c r="N13">
        <v>1</v>
      </c>
    </row>
    <row r="14" spans="1:14" x14ac:dyDescent="0.25">
      <c r="A14" s="7">
        <v>12</v>
      </c>
      <c r="B14" t="s">
        <v>89</v>
      </c>
      <c r="C14">
        <v>26</v>
      </c>
      <c r="D14">
        <f t="shared" si="0"/>
        <v>105</v>
      </c>
      <c r="E14">
        <v>43</v>
      </c>
      <c r="F14">
        <v>24</v>
      </c>
      <c r="G14">
        <v>38</v>
      </c>
      <c r="J14" s="5">
        <f t="shared" si="1"/>
        <v>35</v>
      </c>
      <c r="K14" s="6">
        <f t="shared" si="2"/>
        <v>97</v>
      </c>
      <c r="L14" s="6">
        <f t="shared" si="3"/>
        <v>9.8488578017961039</v>
      </c>
      <c r="M14" s="5">
        <f t="shared" si="4"/>
        <v>4.0384615384615383</v>
      </c>
      <c r="N14">
        <v>0</v>
      </c>
    </row>
    <row r="15" spans="1:14" x14ac:dyDescent="0.25">
      <c r="A15" s="7">
        <v>13</v>
      </c>
      <c r="B15" t="s">
        <v>90</v>
      </c>
      <c r="C15">
        <v>34</v>
      </c>
      <c r="D15">
        <f t="shared" si="0"/>
        <v>122</v>
      </c>
      <c r="E15">
        <v>46</v>
      </c>
      <c r="F15">
        <v>33</v>
      </c>
      <c r="G15">
        <v>43</v>
      </c>
      <c r="J15" s="5">
        <f t="shared" si="1"/>
        <v>40.666666666666664</v>
      </c>
      <c r="K15" s="6">
        <f t="shared" si="2"/>
        <v>46.333333333333485</v>
      </c>
      <c r="L15" s="6">
        <f t="shared" si="3"/>
        <v>6.8068592855540571</v>
      </c>
      <c r="M15" s="5">
        <f t="shared" si="4"/>
        <v>3.5882352941176472</v>
      </c>
      <c r="N15">
        <v>0</v>
      </c>
    </row>
    <row r="16" spans="1:14" x14ac:dyDescent="0.25">
      <c r="A16" s="7">
        <v>14</v>
      </c>
      <c r="B16" t="s">
        <v>91</v>
      </c>
      <c r="C16">
        <v>17</v>
      </c>
      <c r="D16">
        <f t="shared" si="0"/>
        <v>69</v>
      </c>
      <c r="E16">
        <v>33</v>
      </c>
      <c r="F16">
        <v>36</v>
      </c>
      <c r="J16" s="5">
        <f t="shared" si="1"/>
        <v>34.5</v>
      </c>
      <c r="K16" s="6">
        <f t="shared" si="2"/>
        <v>4.5</v>
      </c>
      <c r="L16" s="6">
        <f t="shared" si="3"/>
        <v>2.1213203435596424</v>
      </c>
      <c r="M16" s="5">
        <f t="shared" si="4"/>
        <v>4.0588235294117645</v>
      </c>
      <c r="N16">
        <v>1</v>
      </c>
    </row>
    <row r="17" spans="1:14" x14ac:dyDescent="0.25">
      <c r="A17" s="7">
        <v>15</v>
      </c>
      <c r="B17" t="s">
        <v>92</v>
      </c>
      <c r="C17">
        <v>19</v>
      </c>
      <c r="D17">
        <f t="shared" si="0"/>
        <v>82</v>
      </c>
      <c r="E17">
        <v>43</v>
      </c>
      <c r="F17">
        <v>39</v>
      </c>
      <c r="J17" s="5">
        <f t="shared" si="1"/>
        <v>41</v>
      </c>
      <c r="K17" s="6">
        <f t="shared" si="2"/>
        <v>8</v>
      </c>
      <c r="L17" s="6">
        <f t="shared" si="3"/>
        <v>2.8284271247461903</v>
      </c>
      <c r="M17" s="5">
        <f t="shared" si="4"/>
        <v>4.3157894736842106</v>
      </c>
      <c r="N17">
        <v>1</v>
      </c>
    </row>
    <row r="18" spans="1:14" x14ac:dyDescent="0.25">
      <c r="A18" s="7">
        <v>16</v>
      </c>
      <c r="B18" t="s">
        <v>93</v>
      </c>
      <c r="C18">
        <v>26</v>
      </c>
      <c r="D18">
        <f t="shared" si="0"/>
        <v>115</v>
      </c>
      <c r="E18">
        <v>59</v>
      </c>
      <c r="F18">
        <v>56</v>
      </c>
      <c r="J18" s="5">
        <f t="shared" si="1"/>
        <v>57.5</v>
      </c>
      <c r="K18" s="6">
        <f t="shared" si="2"/>
        <v>4.5</v>
      </c>
      <c r="L18" s="6">
        <f t="shared" si="3"/>
        <v>2.1213203435596424</v>
      </c>
      <c r="M18" s="5">
        <f t="shared" si="4"/>
        <v>4.4230769230769234</v>
      </c>
      <c r="N18">
        <v>1</v>
      </c>
    </row>
    <row r="19" spans="1:14" x14ac:dyDescent="0.25">
      <c r="A19" s="7">
        <v>17</v>
      </c>
      <c r="B19" t="s">
        <v>94</v>
      </c>
      <c r="C19">
        <v>25</v>
      </c>
      <c r="D19">
        <f t="shared" si="0"/>
        <v>99</v>
      </c>
      <c r="E19">
        <v>40</v>
      </c>
      <c r="F19">
        <v>27</v>
      </c>
      <c r="G19">
        <v>32</v>
      </c>
      <c r="J19" s="5">
        <f t="shared" si="1"/>
        <v>33</v>
      </c>
      <c r="K19" s="6">
        <f t="shared" si="2"/>
        <v>43</v>
      </c>
      <c r="L19" s="6">
        <f t="shared" si="3"/>
        <v>6.5574385243020004</v>
      </c>
      <c r="M19" s="5">
        <f t="shared" si="4"/>
        <v>3.96</v>
      </c>
      <c r="N19">
        <v>1</v>
      </c>
    </row>
    <row r="20" spans="1:14" x14ac:dyDescent="0.25">
      <c r="A20" s="7">
        <v>18</v>
      </c>
      <c r="B20" t="s">
        <v>95</v>
      </c>
      <c r="C20">
        <v>28</v>
      </c>
      <c r="D20">
        <f t="shared" si="0"/>
        <v>127</v>
      </c>
      <c r="E20">
        <v>35</v>
      </c>
      <c r="F20">
        <v>33</v>
      </c>
      <c r="G20">
        <v>59</v>
      </c>
      <c r="J20" s="5">
        <f t="shared" si="1"/>
        <v>42.333333333333336</v>
      </c>
      <c r="K20" s="6">
        <f t="shared" si="2"/>
        <v>209.33333333333348</v>
      </c>
      <c r="L20" s="6">
        <f t="shared" si="3"/>
        <v>14.468356276140476</v>
      </c>
      <c r="M20" s="5">
        <f t="shared" si="4"/>
        <v>4.5357142857142856</v>
      </c>
      <c r="N20">
        <v>0</v>
      </c>
    </row>
    <row r="21" spans="1:14" x14ac:dyDescent="0.25">
      <c r="A21" s="7">
        <v>19</v>
      </c>
      <c r="B21" t="s">
        <v>96</v>
      </c>
      <c r="C21">
        <v>16</v>
      </c>
      <c r="D21">
        <f t="shared" si="0"/>
        <v>57</v>
      </c>
      <c r="E21">
        <v>26</v>
      </c>
      <c r="F21">
        <v>31</v>
      </c>
      <c r="J21" s="5">
        <f t="shared" si="1"/>
        <v>28.5</v>
      </c>
      <c r="K21" s="6">
        <f t="shared" si="2"/>
        <v>12.5</v>
      </c>
      <c r="L21" s="6">
        <f t="shared" si="3"/>
        <v>3.5355339059327378</v>
      </c>
      <c r="M21" s="5">
        <f t="shared" si="4"/>
        <v>3.5625</v>
      </c>
      <c r="N21">
        <v>1</v>
      </c>
    </row>
    <row r="22" spans="1:14" x14ac:dyDescent="0.25">
      <c r="A22" s="7">
        <v>20</v>
      </c>
      <c r="B22" t="s">
        <v>97</v>
      </c>
      <c r="C22">
        <v>35</v>
      </c>
      <c r="D22">
        <f t="shared" si="0"/>
        <v>160</v>
      </c>
      <c r="E22">
        <v>59</v>
      </c>
      <c r="F22">
        <v>59</v>
      </c>
      <c r="G22">
        <v>42</v>
      </c>
      <c r="J22" s="5">
        <f t="shared" si="1"/>
        <v>53.333333333333336</v>
      </c>
      <c r="K22" s="6">
        <f t="shared" si="2"/>
        <v>96.33333333333303</v>
      </c>
      <c r="L22" s="6">
        <f t="shared" si="3"/>
        <v>9.8149545762236219</v>
      </c>
      <c r="M22" s="5">
        <f t="shared" si="4"/>
        <v>4.5714285714285712</v>
      </c>
      <c r="N22">
        <v>1</v>
      </c>
    </row>
    <row r="23" spans="1:14" x14ac:dyDescent="0.25">
      <c r="A23" s="7">
        <v>21</v>
      </c>
      <c r="B23" t="s">
        <v>98</v>
      </c>
      <c r="C23">
        <v>27</v>
      </c>
      <c r="D23">
        <f t="shared" si="0"/>
        <v>104</v>
      </c>
      <c r="E23">
        <v>37</v>
      </c>
      <c r="F23">
        <v>28</v>
      </c>
      <c r="G23">
        <v>39</v>
      </c>
      <c r="J23" s="5">
        <f t="shared" si="1"/>
        <v>34.666666666666664</v>
      </c>
      <c r="K23" s="6">
        <f t="shared" si="2"/>
        <v>34.333333333333258</v>
      </c>
      <c r="L23" s="6">
        <f t="shared" si="3"/>
        <v>5.8594652770823084</v>
      </c>
      <c r="M23" s="5">
        <f t="shared" si="4"/>
        <v>3.8518518518518516</v>
      </c>
      <c r="N23">
        <v>0</v>
      </c>
    </row>
    <row r="24" spans="1:14" x14ac:dyDescent="0.25">
      <c r="A24" s="7">
        <v>22</v>
      </c>
      <c r="B24" t="s">
        <v>99</v>
      </c>
      <c r="C24">
        <v>26</v>
      </c>
      <c r="D24">
        <f t="shared" si="0"/>
        <v>95</v>
      </c>
      <c r="E24">
        <v>49</v>
      </c>
      <c r="F24">
        <v>46</v>
      </c>
      <c r="J24" s="5">
        <f t="shared" si="1"/>
        <v>47.5</v>
      </c>
      <c r="K24" s="6">
        <f t="shared" si="2"/>
        <v>4.5</v>
      </c>
      <c r="L24" s="6">
        <f t="shared" si="3"/>
        <v>2.1213203435596424</v>
      </c>
      <c r="M24" s="5">
        <f t="shared" si="4"/>
        <v>3.6538461538461537</v>
      </c>
      <c r="N24">
        <v>0</v>
      </c>
    </row>
    <row r="25" spans="1:14" x14ac:dyDescent="0.25">
      <c r="A25" s="7">
        <v>23</v>
      </c>
      <c r="B25" t="s">
        <v>100</v>
      </c>
      <c r="C25">
        <v>22</v>
      </c>
      <c r="D25">
        <f t="shared" si="0"/>
        <v>76</v>
      </c>
      <c r="E25">
        <v>43</v>
      </c>
      <c r="F25">
        <v>33</v>
      </c>
      <c r="J25" s="5">
        <f t="shared" si="1"/>
        <v>38</v>
      </c>
      <c r="K25" s="6">
        <f t="shared" si="2"/>
        <v>50</v>
      </c>
      <c r="L25" s="6">
        <f t="shared" si="3"/>
        <v>7.0710678118654755</v>
      </c>
      <c r="M25" s="5">
        <f t="shared" si="4"/>
        <v>3.4545454545454546</v>
      </c>
      <c r="N25">
        <v>1</v>
      </c>
    </row>
    <row r="26" spans="1:14" x14ac:dyDescent="0.25">
      <c r="A26" s="7">
        <v>24</v>
      </c>
      <c r="B26" t="s">
        <v>101</v>
      </c>
      <c r="C26">
        <v>21</v>
      </c>
      <c r="D26">
        <f t="shared" si="0"/>
        <v>87</v>
      </c>
      <c r="E26">
        <v>44</v>
      </c>
      <c r="F26">
        <v>43</v>
      </c>
      <c r="J26" s="5">
        <f t="shared" si="1"/>
        <v>43.5</v>
      </c>
      <c r="K26" s="6">
        <f t="shared" si="2"/>
        <v>0.5</v>
      </c>
      <c r="L26" s="6">
        <f t="shared" si="3"/>
        <v>0.70710678118654757</v>
      </c>
      <c r="M26" s="5">
        <f t="shared" si="4"/>
        <v>4.1428571428571432</v>
      </c>
      <c r="N26">
        <v>0</v>
      </c>
    </row>
    <row r="27" spans="1:14" x14ac:dyDescent="0.25">
      <c r="A27" s="7">
        <v>25</v>
      </c>
      <c r="B27" t="s">
        <v>102</v>
      </c>
      <c r="C27">
        <v>26</v>
      </c>
      <c r="D27">
        <f t="shared" si="0"/>
        <v>142</v>
      </c>
      <c r="E27">
        <v>65</v>
      </c>
      <c r="F27">
        <v>77</v>
      </c>
      <c r="J27" s="5">
        <f t="shared" si="1"/>
        <v>71</v>
      </c>
      <c r="K27" s="6">
        <f t="shared" si="2"/>
        <v>72</v>
      </c>
      <c r="L27" s="6">
        <f t="shared" si="3"/>
        <v>8.4852813742385695</v>
      </c>
      <c r="M27" s="5">
        <f t="shared" si="4"/>
        <v>5.4615384615384617</v>
      </c>
      <c r="N27">
        <v>0</v>
      </c>
    </row>
    <row r="28" spans="1:14" x14ac:dyDescent="0.25">
      <c r="A28" s="7">
        <v>26</v>
      </c>
      <c r="B28" t="s">
        <v>103</v>
      </c>
      <c r="C28">
        <v>23</v>
      </c>
      <c r="D28">
        <f t="shared" si="0"/>
        <v>87</v>
      </c>
      <c r="E28">
        <v>33</v>
      </c>
      <c r="F28">
        <v>54</v>
      </c>
      <c r="J28" s="5">
        <f t="shared" si="1"/>
        <v>43.5</v>
      </c>
      <c r="K28" s="6">
        <f t="shared" si="2"/>
        <v>220.5</v>
      </c>
      <c r="L28" s="6">
        <f t="shared" si="3"/>
        <v>14.849242404917497</v>
      </c>
      <c r="M28" s="5">
        <f t="shared" si="4"/>
        <v>3.7826086956521738</v>
      </c>
      <c r="N28">
        <v>1</v>
      </c>
    </row>
    <row r="29" spans="1:14" x14ac:dyDescent="0.25">
      <c r="A29" s="7">
        <v>27</v>
      </c>
      <c r="B29" t="s">
        <v>104</v>
      </c>
      <c r="C29">
        <v>26</v>
      </c>
      <c r="D29">
        <f t="shared" si="0"/>
        <v>119</v>
      </c>
      <c r="E29">
        <v>54</v>
      </c>
      <c r="F29">
        <v>65</v>
      </c>
      <c r="J29" s="5">
        <f t="shared" si="1"/>
        <v>59.5</v>
      </c>
      <c r="K29" s="6">
        <f t="shared" si="2"/>
        <v>60.5</v>
      </c>
      <c r="L29" s="6">
        <f t="shared" si="3"/>
        <v>7.7781745930520225</v>
      </c>
      <c r="M29" s="5">
        <f t="shared" si="4"/>
        <v>4.5769230769230766</v>
      </c>
      <c r="N29">
        <v>1</v>
      </c>
    </row>
    <row r="30" spans="1:14" x14ac:dyDescent="0.25">
      <c r="A30" s="7">
        <v>28</v>
      </c>
      <c r="B30" t="s">
        <v>105</v>
      </c>
      <c r="C30">
        <v>23</v>
      </c>
      <c r="D30">
        <f t="shared" si="0"/>
        <v>107</v>
      </c>
      <c r="E30">
        <v>69</v>
      </c>
      <c r="F30">
        <v>38</v>
      </c>
      <c r="J30" s="5">
        <f t="shared" si="1"/>
        <v>53.5</v>
      </c>
      <c r="K30" s="6">
        <f t="shared" si="2"/>
        <v>480.5</v>
      </c>
      <c r="L30" s="6">
        <f t="shared" si="3"/>
        <v>21.920310216782973</v>
      </c>
      <c r="M30" s="5">
        <f t="shared" si="4"/>
        <v>4.6521739130434785</v>
      </c>
      <c r="N30">
        <v>1</v>
      </c>
    </row>
    <row r="31" spans="1:14" x14ac:dyDescent="0.25">
      <c r="A31" s="7">
        <v>29</v>
      </c>
      <c r="B31" t="s">
        <v>106</v>
      </c>
      <c r="C31">
        <v>21</v>
      </c>
      <c r="D31">
        <f t="shared" si="0"/>
        <v>78</v>
      </c>
      <c r="E31">
        <v>42</v>
      </c>
      <c r="F31">
        <v>36</v>
      </c>
      <c r="J31" s="5">
        <f t="shared" si="1"/>
        <v>39</v>
      </c>
      <c r="K31" s="6">
        <f t="shared" si="2"/>
        <v>18</v>
      </c>
      <c r="L31" s="6">
        <f t="shared" si="3"/>
        <v>4.2426406871192848</v>
      </c>
      <c r="M31" s="5">
        <f t="shared" si="4"/>
        <v>3.7142857142857144</v>
      </c>
      <c r="N31">
        <v>0</v>
      </c>
    </row>
    <row r="32" spans="1:14" x14ac:dyDescent="0.25">
      <c r="A32" s="7">
        <v>30</v>
      </c>
      <c r="B32" t="s">
        <v>107</v>
      </c>
      <c r="C32">
        <v>22</v>
      </c>
      <c r="D32">
        <f t="shared" si="0"/>
        <v>110</v>
      </c>
      <c r="E32">
        <v>59</v>
      </c>
      <c r="F32">
        <v>51</v>
      </c>
      <c r="J32" s="5">
        <f t="shared" si="1"/>
        <v>55</v>
      </c>
      <c r="K32" s="6">
        <f t="shared" si="2"/>
        <v>32</v>
      </c>
      <c r="L32" s="6">
        <f t="shared" si="3"/>
        <v>5.6568542494923806</v>
      </c>
      <c r="M32" s="5">
        <f t="shared" si="4"/>
        <v>5</v>
      </c>
      <c r="N32">
        <v>1</v>
      </c>
    </row>
    <row r="33" spans="1:14" x14ac:dyDescent="0.25">
      <c r="A33" s="7">
        <v>31</v>
      </c>
      <c r="B33" t="s">
        <v>108</v>
      </c>
      <c r="C33">
        <v>19</v>
      </c>
      <c r="D33">
        <f t="shared" si="0"/>
        <v>86</v>
      </c>
      <c r="E33">
        <v>49</v>
      </c>
      <c r="F33">
        <v>37</v>
      </c>
      <c r="J33" s="5">
        <f t="shared" si="1"/>
        <v>43</v>
      </c>
      <c r="K33" s="6">
        <f t="shared" si="2"/>
        <v>72</v>
      </c>
      <c r="L33" s="6">
        <f t="shared" si="3"/>
        <v>8.4852813742385695</v>
      </c>
      <c r="M33" s="5">
        <f t="shared" si="4"/>
        <v>4.5263157894736841</v>
      </c>
      <c r="N33">
        <v>0</v>
      </c>
    </row>
    <row r="34" spans="1:14" x14ac:dyDescent="0.25">
      <c r="A34" s="7">
        <v>32</v>
      </c>
      <c r="B34" t="s">
        <v>109</v>
      </c>
      <c r="C34">
        <v>36</v>
      </c>
      <c r="D34">
        <f t="shared" si="0"/>
        <v>147</v>
      </c>
      <c r="E34">
        <v>50</v>
      </c>
      <c r="F34">
        <v>40</v>
      </c>
      <c r="G34">
        <v>57</v>
      </c>
      <c r="J34" s="5">
        <f t="shared" si="1"/>
        <v>49</v>
      </c>
      <c r="K34" s="6">
        <f t="shared" si="2"/>
        <v>73</v>
      </c>
      <c r="L34" s="6">
        <f t="shared" si="3"/>
        <v>8.5440037453175304</v>
      </c>
      <c r="M34" s="5">
        <f t="shared" si="4"/>
        <v>4.083333333333333</v>
      </c>
      <c r="N34">
        <v>1</v>
      </c>
    </row>
    <row r="35" spans="1:14" x14ac:dyDescent="0.25">
      <c r="A35" s="7">
        <v>33</v>
      </c>
      <c r="B35" t="s">
        <v>110</v>
      </c>
      <c r="C35">
        <v>17</v>
      </c>
      <c r="D35">
        <f t="shared" si="0"/>
        <v>73</v>
      </c>
      <c r="E35">
        <v>31</v>
      </c>
      <c r="F35">
        <v>42</v>
      </c>
      <c r="J35" s="5">
        <f t="shared" si="1"/>
        <v>36.5</v>
      </c>
      <c r="K35" s="6">
        <f t="shared" si="2"/>
        <v>60.5</v>
      </c>
      <c r="L35" s="6">
        <f t="shared" si="3"/>
        <v>7.7781745930520225</v>
      </c>
      <c r="M35" s="5">
        <f t="shared" si="4"/>
        <v>4.2941176470588234</v>
      </c>
      <c r="N35">
        <v>0</v>
      </c>
    </row>
    <row r="36" spans="1:14" x14ac:dyDescent="0.25">
      <c r="A36" s="7">
        <v>34</v>
      </c>
      <c r="B36" t="s">
        <v>111</v>
      </c>
      <c r="C36">
        <v>19</v>
      </c>
      <c r="D36">
        <f t="shared" si="0"/>
        <v>70</v>
      </c>
      <c r="E36">
        <v>31</v>
      </c>
      <c r="F36">
        <v>39</v>
      </c>
      <c r="J36" s="5">
        <f t="shared" si="1"/>
        <v>35</v>
      </c>
      <c r="K36" s="6">
        <f t="shared" si="2"/>
        <v>32</v>
      </c>
      <c r="L36" s="6">
        <f t="shared" si="3"/>
        <v>5.6568542494923806</v>
      </c>
      <c r="M36" s="5">
        <f t="shared" si="4"/>
        <v>3.6842105263157894</v>
      </c>
      <c r="N36">
        <v>1</v>
      </c>
    </row>
    <row r="37" spans="1:14" x14ac:dyDescent="0.25">
      <c r="A37" s="7">
        <v>35</v>
      </c>
      <c r="B37" t="s">
        <v>112</v>
      </c>
      <c r="C37">
        <v>20</v>
      </c>
      <c r="D37">
        <f t="shared" si="0"/>
        <v>83</v>
      </c>
      <c r="E37">
        <v>55</v>
      </c>
      <c r="F37">
        <v>28</v>
      </c>
      <c r="J37" s="5">
        <f t="shared" si="1"/>
        <v>41.5</v>
      </c>
      <c r="K37" s="6">
        <f t="shared" si="2"/>
        <v>364.5</v>
      </c>
      <c r="L37" s="6">
        <f t="shared" si="3"/>
        <v>19.091883092036785</v>
      </c>
      <c r="M37" s="5">
        <f t="shared" si="4"/>
        <v>4.1500000000000004</v>
      </c>
      <c r="N37">
        <v>1</v>
      </c>
    </row>
    <row r="38" spans="1:14" x14ac:dyDescent="0.25">
      <c r="A38" s="7">
        <v>36</v>
      </c>
      <c r="B38" t="s">
        <v>113</v>
      </c>
      <c r="C38">
        <v>28</v>
      </c>
      <c r="D38">
        <f t="shared" si="0"/>
        <v>131</v>
      </c>
      <c r="E38">
        <v>29</v>
      </c>
      <c r="F38">
        <v>62</v>
      </c>
      <c r="G38">
        <v>40</v>
      </c>
      <c r="J38" s="5">
        <f t="shared" si="1"/>
        <v>43.666666666666664</v>
      </c>
      <c r="K38" s="6">
        <f t="shared" si="2"/>
        <v>282.33333333333348</v>
      </c>
      <c r="L38" s="6">
        <f t="shared" si="3"/>
        <v>16.802777548171417</v>
      </c>
      <c r="M38" s="5">
        <f t="shared" si="4"/>
        <v>4.6785714285714288</v>
      </c>
      <c r="N38">
        <v>0</v>
      </c>
    </row>
    <row r="39" spans="1:14" x14ac:dyDescent="0.25">
      <c r="A39" s="7">
        <v>37</v>
      </c>
      <c r="B39" t="s">
        <v>114</v>
      </c>
      <c r="C39">
        <v>31</v>
      </c>
      <c r="D39">
        <f t="shared" si="0"/>
        <v>139</v>
      </c>
      <c r="E39">
        <v>32</v>
      </c>
      <c r="F39">
        <v>44</v>
      </c>
      <c r="G39">
        <v>63</v>
      </c>
      <c r="J39" s="5">
        <f t="shared" si="1"/>
        <v>46.333333333333336</v>
      </c>
      <c r="K39" s="6">
        <f t="shared" si="2"/>
        <v>244.33333333333348</v>
      </c>
      <c r="L39" s="6">
        <f t="shared" si="3"/>
        <v>15.631165450257811</v>
      </c>
      <c r="M39" s="5">
        <f t="shared" si="4"/>
        <v>4.4838709677419351</v>
      </c>
      <c r="N39">
        <v>1</v>
      </c>
    </row>
    <row r="40" spans="1:14" x14ac:dyDescent="0.25">
      <c r="A40" s="7">
        <v>38</v>
      </c>
      <c r="B40" t="s">
        <v>115</v>
      </c>
      <c r="C40">
        <v>20</v>
      </c>
      <c r="D40">
        <f t="shared" si="0"/>
        <v>88</v>
      </c>
      <c r="E40">
        <v>44</v>
      </c>
      <c r="F40">
        <v>44</v>
      </c>
      <c r="J40" s="5">
        <f t="shared" si="1"/>
        <v>44</v>
      </c>
      <c r="K40" s="6">
        <f t="shared" si="2"/>
        <v>0</v>
      </c>
      <c r="L40" s="6">
        <f t="shared" si="3"/>
        <v>0</v>
      </c>
      <c r="M40" s="5">
        <f t="shared" si="4"/>
        <v>4.4000000000000004</v>
      </c>
      <c r="N40">
        <v>1</v>
      </c>
    </row>
    <row r="41" spans="1:14" x14ac:dyDescent="0.25">
      <c r="A41" s="7">
        <v>39</v>
      </c>
      <c r="B41" t="s">
        <v>116</v>
      </c>
      <c r="C41">
        <v>27</v>
      </c>
      <c r="D41">
        <f t="shared" si="0"/>
        <v>108</v>
      </c>
      <c r="E41">
        <v>37</v>
      </c>
      <c r="F41">
        <v>42</v>
      </c>
      <c r="G41">
        <v>29</v>
      </c>
      <c r="J41" s="5">
        <f t="shared" si="1"/>
        <v>36</v>
      </c>
      <c r="K41" s="6">
        <f t="shared" si="2"/>
        <v>43</v>
      </c>
      <c r="L41" s="6">
        <f t="shared" si="3"/>
        <v>6.5574385243020004</v>
      </c>
      <c r="M41" s="5">
        <f t="shared" si="4"/>
        <v>4</v>
      </c>
      <c r="N41">
        <v>1</v>
      </c>
    </row>
    <row r="42" spans="1:14" x14ac:dyDescent="0.25">
      <c r="A42" s="7">
        <v>40</v>
      </c>
      <c r="B42" t="s">
        <v>117</v>
      </c>
      <c r="C42">
        <v>20</v>
      </c>
      <c r="D42">
        <f t="shared" si="0"/>
        <v>91</v>
      </c>
      <c r="E42">
        <v>36</v>
      </c>
      <c r="F42">
        <v>55</v>
      </c>
      <c r="J42" s="5">
        <f t="shared" si="1"/>
        <v>45.5</v>
      </c>
      <c r="K42" s="6">
        <f t="shared" si="2"/>
        <v>180.5</v>
      </c>
      <c r="L42" s="6">
        <f t="shared" si="3"/>
        <v>13.435028842544403</v>
      </c>
      <c r="M42" s="5">
        <f t="shared" si="4"/>
        <v>4.55</v>
      </c>
      <c r="N42">
        <v>1</v>
      </c>
    </row>
    <row r="43" spans="1:14" x14ac:dyDescent="0.25">
      <c r="A43" s="7">
        <v>41</v>
      </c>
      <c r="B43" t="s">
        <v>118</v>
      </c>
      <c r="C43">
        <v>15</v>
      </c>
      <c r="D43">
        <f t="shared" si="0"/>
        <v>59</v>
      </c>
      <c r="E43">
        <v>29</v>
      </c>
      <c r="F43">
        <v>30</v>
      </c>
      <c r="J43" s="5">
        <f t="shared" si="1"/>
        <v>29.5</v>
      </c>
      <c r="K43" s="6">
        <f t="shared" si="2"/>
        <v>0.5</v>
      </c>
      <c r="L43" s="6">
        <f t="shared" si="3"/>
        <v>0.70710678118654757</v>
      </c>
      <c r="M43" s="5">
        <f t="shared" si="4"/>
        <v>3.9333333333333331</v>
      </c>
      <c r="N43">
        <v>1</v>
      </c>
    </row>
    <row r="44" spans="1:14" x14ac:dyDescent="0.25">
      <c r="A44" s="7">
        <v>42</v>
      </c>
      <c r="B44" t="s">
        <v>119</v>
      </c>
      <c r="C44">
        <v>16</v>
      </c>
      <c r="D44">
        <f t="shared" si="0"/>
        <v>61</v>
      </c>
      <c r="E44">
        <v>28</v>
      </c>
      <c r="F44">
        <v>33</v>
      </c>
      <c r="J44" s="5">
        <f t="shared" si="1"/>
        <v>30.5</v>
      </c>
      <c r="K44" s="6">
        <f t="shared" si="2"/>
        <v>12.5</v>
      </c>
      <c r="L44" s="6">
        <f t="shared" si="3"/>
        <v>3.5355339059327378</v>
      </c>
      <c r="M44" s="5">
        <f t="shared" si="4"/>
        <v>3.8125</v>
      </c>
      <c r="N44">
        <v>0</v>
      </c>
    </row>
    <row r="45" spans="1:14" x14ac:dyDescent="0.25">
      <c r="A45" s="7">
        <v>43</v>
      </c>
      <c r="B45" t="s">
        <v>120</v>
      </c>
      <c r="C45">
        <v>20</v>
      </c>
      <c r="D45">
        <f t="shared" si="0"/>
        <v>96</v>
      </c>
      <c r="E45">
        <v>59</v>
      </c>
      <c r="F45">
        <v>37</v>
      </c>
      <c r="J45" s="5">
        <f t="shared" si="1"/>
        <v>48</v>
      </c>
      <c r="K45" s="6">
        <f t="shared" si="2"/>
        <v>242</v>
      </c>
      <c r="L45" s="6">
        <f t="shared" si="3"/>
        <v>15.556349186104045</v>
      </c>
      <c r="M45" s="5">
        <f t="shared" si="4"/>
        <v>4.8</v>
      </c>
      <c r="N45">
        <v>1</v>
      </c>
    </row>
    <row r="46" spans="1:14" x14ac:dyDescent="0.25">
      <c r="A46" s="7">
        <v>44</v>
      </c>
      <c r="B46" t="s">
        <v>121</v>
      </c>
      <c r="C46">
        <v>23</v>
      </c>
      <c r="D46">
        <f>SUM(E46:I46)</f>
        <v>99</v>
      </c>
      <c r="E46">
        <v>58</v>
      </c>
      <c r="F46">
        <v>41</v>
      </c>
      <c r="J46" s="5">
        <f>IFERROR(AVERAGE(E46:I46),"n/a")</f>
        <v>49.5</v>
      </c>
      <c r="K46" s="6">
        <f t="shared" si="2"/>
        <v>144.5</v>
      </c>
      <c r="L46" s="6">
        <f t="shared" si="3"/>
        <v>12.020815280171307</v>
      </c>
      <c r="M46" s="5">
        <f t="shared" si="4"/>
        <v>4.3043478260869561</v>
      </c>
      <c r="N46">
        <v>1</v>
      </c>
    </row>
    <row r="47" spans="1:14" x14ac:dyDescent="0.25">
      <c r="A47" s="7">
        <v>45</v>
      </c>
      <c r="B47" t="s">
        <v>122</v>
      </c>
      <c r="C47">
        <v>19</v>
      </c>
      <c r="D47">
        <f t="shared" si="0"/>
        <v>68</v>
      </c>
      <c r="E47">
        <v>30</v>
      </c>
      <c r="F47">
        <v>38</v>
      </c>
      <c r="J47" s="5">
        <f t="shared" si="1"/>
        <v>34</v>
      </c>
      <c r="K47" s="6">
        <f t="shared" si="2"/>
        <v>32</v>
      </c>
      <c r="L47" s="6">
        <f t="shared" si="3"/>
        <v>5.6568542494923806</v>
      </c>
      <c r="M47" s="5">
        <f t="shared" si="4"/>
        <v>3.5789473684210527</v>
      </c>
      <c r="N47">
        <v>1</v>
      </c>
    </row>
    <row r="48" spans="1:14" s="17" customFormat="1" ht="5.25" customHeight="1" x14ac:dyDescent="0.25">
      <c r="A48" s="16"/>
      <c r="J48" s="18"/>
      <c r="K48" s="19"/>
      <c r="L48" s="19"/>
      <c r="M48" s="19"/>
    </row>
    <row r="49" spans="2:13" ht="15.75" thickBot="1" x14ac:dyDescent="0.3"/>
    <row r="50" spans="2:13" x14ac:dyDescent="0.25">
      <c r="B50" s="20"/>
      <c r="C50" s="23" t="s">
        <v>29</v>
      </c>
      <c r="D50" s="24"/>
      <c r="E50" s="24"/>
      <c r="F50" s="25">
        <f>AVERAGE(D3:D47)</f>
        <v>98.466666666666669</v>
      </c>
      <c r="H50" s="4"/>
      <c r="J50" s="5"/>
      <c r="M50" s="3"/>
    </row>
    <row r="51" spans="2:13" x14ac:dyDescent="0.25">
      <c r="B51" s="20"/>
      <c r="C51" s="8" t="s">
        <v>32</v>
      </c>
      <c r="D51" s="21"/>
      <c r="E51" s="21"/>
      <c r="F51" s="9">
        <f>_xlfn.VAR.S(D3:D47)</f>
        <v>723.20909090909117</v>
      </c>
    </row>
    <row r="52" spans="2:13" x14ac:dyDescent="0.25">
      <c r="B52" s="20"/>
      <c r="C52" s="26" t="s">
        <v>31</v>
      </c>
      <c r="D52" s="27"/>
      <c r="E52" s="27"/>
      <c r="F52" s="28">
        <f>_xlfn.STDEV.S(D3:D47)</f>
        <v>26.892547125720373</v>
      </c>
      <c r="J52" s="3"/>
      <c r="K52" s="4"/>
    </row>
    <row r="53" spans="2:13" x14ac:dyDescent="0.25">
      <c r="B53" s="20"/>
      <c r="C53" s="8" t="s">
        <v>36</v>
      </c>
      <c r="D53" s="21"/>
      <c r="E53" s="21"/>
      <c r="F53" s="10">
        <f>COUNT(A3:A47)</f>
        <v>45</v>
      </c>
    </row>
    <row r="54" spans="2:13" x14ac:dyDescent="0.25">
      <c r="B54" s="21"/>
      <c r="C54" s="8" t="s">
        <v>73</v>
      </c>
      <c r="D54" s="21"/>
      <c r="E54" s="21"/>
      <c r="F54" s="10">
        <f>SUM(D3:D47)</f>
        <v>4431</v>
      </c>
      <c r="J54" s="3"/>
    </row>
    <row r="55" spans="2:13" x14ac:dyDescent="0.25">
      <c r="B55" s="20"/>
      <c r="C55" s="12"/>
      <c r="D55" s="21"/>
      <c r="E55" s="21"/>
      <c r="F55" s="13"/>
    </row>
    <row r="56" spans="2:13" x14ac:dyDescent="0.25">
      <c r="B56" s="20"/>
      <c r="C56" s="26" t="s">
        <v>30</v>
      </c>
      <c r="D56" s="27"/>
      <c r="E56" s="27"/>
      <c r="F56" s="29">
        <f>AVERAGE(E3:I47)</f>
        <v>42.2</v>
      </c>
    </row>
    <row r="57" spans="2:13" x14ac:dyDescent="0.25">
      <c r="B57" s="20"/>
      <c r="C57" s="8" t="s">
        <v>33</v>
      </c>
      <c r="D57" s="21"/>
      <c r="E57" s="21"/>
      <c r="F57" s="9">
        <f>_xlfn.VAR.S(E3:I47)</f>
        <v>117.39230769230758</v>
      </c>
    </row>
    <row r="58" spans="2:13" x14ac:dyDescent="0.25">
      <c r="B58" s="20"/>
      <c r="C58" s="26" t="s">
        <v>34</v>
      </c>
      <c r="D58" s="27"/>
      <c r="E58" s="27"/>
      <c r="F58" s="28">
        <f>_xlfn.STDEV.S(E3:I47)</f>
        <v>10.834773079871473</v>
      </c>
    </row>
    <row r="59" spans="2:13" x14ac:dyDescent="0.25">
      <c r="B59" s="21"/>
      <c r="C59" s="8" t="s">
        <v>72</v>
      </c>
      <c r="D59" s="21"/>
      <c r="E59" s="21"/>
      <c r="F59" s="10">
        <f>COUNT(E3:I47)</f>
        <v>105</v>
      </c>
    </row>
    <row r="60" spans="2:13" x14ac:dyDescent="0.25">
      <c r="B60" s="20"/>
      <c r="C60" s="8"/>
      <c r="D60" s="21"/>
      <c r="E60" s="21"/>
      <c r="F60" s="10"/>
    </row>
    <row r="61" spans="2:13" x14ac:dyDescent="0.25">
      <c r="C61" s="8" t="s">
        <v>71</v>
      </c>
      <c r="D61" s="21"/>
      <c r="E61" s="21"/>
      <c r="F61" s="10">
        <f>SUM(C3:C47)</f>
        <v>1064</v>
      </c>
    </row>
    <row r="62" spans="2:13" x14ac:dyDescent="0.25">
      <c r="C62" s="8" t="s">
        <v>123</v>
      </c>
      <c r="D62" s="21"/>
      <c r="E62" s="21"/>
      <c r="F62" s="11">
        <f>F61/F53</f>
        <v>23.644444444444446</v>
      </c>
    </row>
    <row r="63" spans="2:13" x14ac:dyDescent="0.25">
      <c r="C63" s="26" t="s">
        <v>74</v>
      </c>
      <c r="D63" s="27"/>
      <c r="E63" s="27"/>
      <c r="F63" s="29">
        <f>F54/F61</f>
        <v>4.1644736842105265</v>
      </c>
    </row>
    <row r="64" spans="2:13" x14ac:dyDescent="0.25">
      <c r="C64" s="8" t="s">
        <v>75</v>
      </c>
      <c r="D64" s="21"/>
      <c r="E64" s="21"/>
      <c r="F64" s="11">
        <f>_xlfn.VAR.S(M3:M47)</f>
        <v>0.19596823431693752</v>
      </c>
    </row>
    <row r="65" spans="3:6" x14ac:dyDescent="0.25">
      <c r="C65" s="26" t="s">
        <v>76</v>
      </c>
      <c r="D65" s="27"/>
      <c r="E65" s="27"/>
      <c r="F65" s="29">
        <f>_xlfn.STDEV.S(M3:M47)</f>
        <v>0.4426829952877539</v>
      </c>
    </row>
    <row r="66" spans="3:6" x14ac:dyDescent="0.25">
      <c r="C66" s="12"/>
      <c r="D66" s="21"/>
      <c r="E66" s="21"/>
      <c r="F66" s="13"/>
    </row>
    <row r="67" spans="3:6" ht="15.75" thickBot="1" x14ac:dyDescent="0.3">
      <c r="C67" s="14" t="s">
        <v>35</v>
      </c>
      <c r="D67" s="22"/>
      <c r="E67" s="22"/>
      <c r="F67" s="15">
        <f>COUNTIF(N3:N47,1)/COUNT(N3:N47)</f>
        <v>0.62222222222222223</v>
      </c>
    </row>
  </sheetData>
  <sheetProtection algorithmName="SHA-512" hashValue="etLAsCHoePif1I/YUfubOlTiWx/U2lGa2wTmMBQfuQuWgjYmKcZ+9dZVtIiSzILb0FtZGCnymC31AWpO0sLW+w==" saltValue="NQsP/QWWhHFf1Fa9Q9WUmw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EB3D-5F4B-4E51-9CFB-02347F208CA2}">
  <sheetPr>
    <tabColor theme="7" tint="0.59999389629810485"/>
  </sheetPr>
  <dimension ref="A1:N64"/>
  <sheetViews>
    <sheetView zoomScale="90" zoomScaleNormal="90" zoomScaleSheetLayoutView="90" workbookViewId="0">
      <pane xSplit="1" ySplit="2" topLeftCell="C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17.7109375" customWidth="1" collapsed="1"/>
    <col min="4" max="4" width="17.7109375" customWidth="1"/>
    <col min="5" max="9" width="13.42578125" customWidth="1" outlineLevel="1"/>
    <col min="10" max="10" width="14.85546875" customWidth="1"/>
    <col min="11" max="11" width="17.140625" customWidth="1"/>
    <col min="12" max="13" width="16.85546875" customWidth="1"/>
    <col min="14" max="14" width="14.85546875" customWidth="1"/>
  </cols>
  <sheetData>
    <row r="1" spans="1:14" x14ac:dyDescent="0.25">
      <c r="A1" s="2" t="s">
        <v>77</v>
      </c>
      <c r="D1" s="2" t="s">
        <v>16</v>
      </c>
      <c r="N1" s="2" t="s">
        <v>12</v>
      </c>
    </row>
    <row r="2" spans="1:14" s="1" customFormat="1" ht="28.5" customHeight="1" x14ac:dyDescent="0.25">
      <c r="A2" s="1" t="s">
        <v>0</v>
      </c>
      <c r="B2" s="1" t="s">
        <v>9</v>
      </c>
      <c r="C2" s="1" t="s">
        <v>69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70</v>
      </c>
      <c r="N2" s="1" t="s">
        <v>11</v>
      </c>
    </row>
    <row r="3" spans="1:14" x14ac:dyDescent="0.25">
      <c r="A3" s="7">
        <v>1</v>
      </c>
      <c r="B3" t="s">
        <v>124</v>
      </c>
      <c r="C3">
        <v>20</v>
      </c>
      <c r="D3">
        <f>SUM(E3:I3)</f>
        <v>78</v>
      </c>
      <c r="E3">
        <v>49</v>
      </c>
      <c r="F3">
        <v>29</v>
      </c>
      <c r="J3" s="5">
        <f>IFERROR(AVERAGE(E3:I3),"n/a")</f>
        <v>39</v>
      </c>
      <c r="K3" s="6">
        <f>IFERROR(_xlfn.VAR.S(E3:I3),"n/a")</f>
        <v>200</v>
      </c>
      <c r="L3" s="6">
        <f>IFERROR(_xlfn.STDEV.S(E3:I3),"n/a")</f>
        <v>14.142135623730951</v>
      </c>
      <c r="M3" s="5">
        <f>IFERROR(D3/C3,"n/a")</f>
        <v>3.9</v>
      </c>
      <c r="N3">
        <v>1</v>
      </c>
    </row>
    <row r="4" spans="1:14" x14ac:dyDescent="0.25">
      <c r="A4" s="7">
        <v>2</v>
      </c>
      <c r="B4" t="s">
        <v>125</v>
      </c>
      <c r="C4">
        <v>23</v>
      </c>
      <c r="D4">
        <f t="shared" ref="D4:D44" si="0">SUM(E4:I4)</f>
        <v>87</v>
      </c>
      <c r="E4">
        <v>36</v>
      </c>
      <c r="F4">
        <v>51</v>
      </c>
      <c r="J4" s="5">
        <f t="shared" ref="J4:J44" si="1">IFERROR(AVERAGE(E4:I4),"n/a")</f>
        <v>43.5</v>
      </c>
      <c r="K4" s="6">
        <f t="shared" ref="K4:K44" si="2">IFERROR(_xlfn.VAR.S(E4:I4),"n/a")</f>
        <v>112.5</v>
      </c>
      <c r="L4" s="6">
        <f t="shared" ref="L4:L44" si="3">IFERROR(_xlfn.STDEV.S(E4:I4),"n/a")</f>
        <v>10.606601717798213</v>
      </c>
      <c r="M4" s="5">
        <f t="shared" ref="M4:M44" si="4">IFERROR(D4/C4,"n/a")</f>
        <v>3.7826086956521738</v>
      </c>
      <c r="N4">
        <v>1</v>
      </c>
    </row>
    <row r="5" spans="1:14" x14ac:dyDescent="0.25">
      <c r="A5" s="7">
        <v>3</v>
      </c>
      <c r="B5" t="s">
        <v>126</v>
      </c>
      <c r="C5">
        <v>31</v>
      </c>
      <c r="D5">
        <f t="shared" si="0"/>
        <v>128</v>
      </c>
      <c r="E5">
        <v>56</v>
      </c>
      <c r="F5">
        <v>39</v>
      </c>
      <c r="G5">
        <v>33</v>
      </c>
      <c r="J5" s="5">
        <f t="shared" si="1"/>
        <v>42.666666666666664</v>
      </c>
      <c r="K5" s="6">
        <f t="shared" si="2"/>
        <v>142.33333333333348</v>
      </c>
      <c r="L5" s="6">
        <f t="shared" si="3"/>
        <v>11.93035344544886</v>
      </c>
      <c r="M5" s="5">
        <f t="shared" si="4"/>
        <v>4.129032258064516</v>
      </c>
      <c r="N5">
        <v>1</v>
      </c>
    </row>
    <row r="6" spans="1:14" x14ac:dyDescent="0.25">
      <c r="A6" s="7">
        <v>4</v>
      </c>
      <c r="B6" t="s">
        <v>127</v>
      </c>
      <c r="C6">
        <v>23</v>
      </c>
      <c r="D6">
        <f t="shared" si="0"/>
        <v>86</v>
      </c>
      <c r="E6">
        <v>33</v>
      </c>
      <c r="F6">
        <v>53</v>
      </c>
      <c r="J6" s="5">
        <f t="shared" si="1"/>
        <v>43</v>
      </c>
      <c r="K6" s="6">
        <f t="shared" si="2"/>
        <v>200</v>
      </c>
      <c r="L6" s="6">
        <f t="shared" si="3"/>
        <v>14.142135623730951</v>
      </c>
      <c r="M6" s="5">
        <f t="shared" si="4"/>
        <v>3.7391304347826089</v>
      </c>
      <c r="N6">
        <v>1</v>
      </c>
    </row>
    <row r="7" spans="1:14" x14ac:dyDescent="0.25">
      <c r="A7" s="7">
        <v>5</v>
      </c>
      <c r="B7" t="s">
        <v>128</v>
      </c>
      <c r="C7">
        <v>18</v>
      </c>
      <c r="D7">
        <f t="shared" si="0"/>
        <v>66</v>
      </c>
      <c r="E7">
        <v>33</v>
      </c>
      <c r="F7">
        <v>33</v>
      </c>
      <c r="J7" s="5">
        <f t="shared" si="1"/>
        <v>33</v>
      </c>
      <c r="K7" s="6">
        <f t="shared" si="2"/>
        <v>0</v>
      </c>
      <c r="L7" s="6">
        <f t="shared" si="3"/>
        <v>0</v>
      </c>
      <c r="M7" s="5">
        <f t="shared" si="4"/>
        <v>3.6666666666666665</v>
      </c>
      <c r="N7">
        <v>1</v>
      </c>
    </row>
    <row r="8" spans="1:14" x14ac:dyDescent="0.25">
      <c r="A8" s="7">
        <v>6</v>
      </c>
      <c r="B8" t="s">
        <v>129</v>
      </c>
      <c r="C8">
        <v>21</v>
      </c>
      <c r="D8">
        <f t="shared" si="0"/>
        <v>79</v>
      </c>
      <c r="E8">
        <v>45</v>
      </c>
      <c r="F8">
        <v>34</v>
      </c>
      <c r="J8" s="5">
        <f t="shared" si="1"/>
        <v>39.5</v>
      </c>
      <c r="K8" s="6">
        <f t="shared" si="2"/>
        <v>60.5</v>
      </c>
      <c r="L8" s="6">
        <f t="shared" si="3"/>
        <v>7.7781745930520225</v>
      </c>
      <c r="M8" s="5">
        <f t="shared" si="4"/>
        <v>3.7619047619047619</v>
      </c>
      <c r="N8">
        <v>0</v>
      </c>
    </row>
    <row r="9" spans="1:14" x14ac:dyDescent="0.25">
      <c r="A9" s="7">
        <v>7</v>
      </c>
      <c r="B9" t="s">
        <v>130</v>
      </c>
      <c r="C9">
        <v>36</v>
      </c>
      <c r="D9">
        <f t="shared" si="0"/>
        <v>177</v>
      </c>
      <c r="E9">
        <v>60</v>
      </c>
      <c r="F9">
        <v>49</v>
      </c>
      <c r="G9">
        <v>68</v>
      </c>
      <c r="J9" s="5">
        <f t="shared" si="1"/>
        <v>59</v>
      </c>
      <c r="K9" s="6">
        <f t="shared" si="2"/>
        <v>91</v>
      </c>
      <c r="L9" s="6">
        <f t="shared" si="3"/>
        <v>9.5393920141694561</v>
      </c>
      <c r="M9" s="5">
        <f t="shared" si="4"/>
        <v>4.916666666666667</v>
      </c>
      <c r="N9">
        <v>0</v>
      </c>
    </row>
    <row r="10" spans="1:14" x14ac:dyDescent="0.25">
      <c r="A10" s="7">
        <v>8</v>
      </c>
      <c r="B10" t="s">
        <v>131</v>
      </c>
      <c r="C10">
        <v>23</v>
      </c>
      <c r="D10">
        <f t="shared" si="0"/>
        <v>101</v>
      </c>
      <c r="E10">
        <v>43</v>
      </c>
      <c r="F10">
        <v>58</v>
      </c>
      <c r="J10" s="5">
        <f t="shared" si="1"/>
        <v>50.5</v>
      </c>
      <c r="K10" s="6">
        <f t="shared" si="2"/>
        <v>112.5</v>
      </c>
      <c r="L10" s="6">
        <f t="shared" si="3"/>
        <v>10.606601717798213</v>
      </c>
      <c r="M10" s="5">
        <f t="shared" si="4"/>
        <v>4.3913043478260869</v>
      </c>
      <c r="N10">
        <v>1</v>
      </c>
    </row>
    <row r="11" spans="1:14" x14ac:dyDescent="0.25">
      <c r="A11" s="7">
        <v>9</v>
      </c>
      <c r="B11" t="s">
        <v>132</v>
      </c>
      <c r="C11">
        <v>21</v>
      </c>
      <c r="D11">
        <f t="shared" si="0"/>
        <v>81</v>
      </c>
      <c r="E11">
        <v>43</v>
      </c>
      <c r="F11">
        <v>38</v>
      </c>
      <c r="J11" s="5">
        <f t="shared" si="1"/>
        <v>40.5</v>
      </c>
      <c r="K11" s="6">
        <f t="shared" si="2"/>
        <v>12.5</v>
      </c>
      <c r="L11" s="6">
        <f t="shared" si="3"/>
        <v>3.5355339059327378</v>
      </c>
      <c r="M11" s="5">
        <f t="shared" si="4"/>
        <v>3.8571428571428572</v>
      </c>
      <c r="N11">
        <v>1</v>
      </c>
    </row>
    <row r="12" spans="1:14" x14ac:dyDescent="0.25">
      <c r="A12" s="7">
        <v>10</v>
      </c>
      <c r="B12" t="s">
        <v>133</v>
      </c>
      <c r="C12">
        <v>20</v>
      </c>
      <c r="D12">
        <f t="shared" si="0"/>
        <v>83</v>
      </c>
      <c r="E12">
        <v>45</v>
      </c>
      <c r="F12">
        <v>38</v>
      </c>
      <c r="J12" s="5">
        <f t="shared" si="1"/>
        <v>41.5</v>
      </c>
      <c r="K12" s="6">
        <f t="shared" si="2"/>
        <v>24.5</v>
      </c>
      <c r="L12" s="6">
        <f t="shared" si="3"/>
        <v>4.9497474683058327</v>
      </c>
      <c r="M12" s="5">
        <f t="shared" si="4"/>
        <v>4.1500000000000004</v>
      </c>
      <c r="N12">
        <v>1</v>
      </c>
    </row>
    <row r="13" spans="1:14" x14ac:dyDescent="0.25">
      <c r="A13" s="7">
        <v>11</v>
      </c>
      <c r="B13" t="s">
        <v>134</v>
      </c>
      <c r="C13">
        <v>16</v>
      </c>
      <c r="D13">
        <f t="shared" si="0"/>
        <v>50</v>
      </c>
      <c r="E13">
        <v>27</v>
      </c>
      <c r="F13">
        <v>23</v>
      </c>
      <c r="J13" s="5">
        <f t="shared" si="1"/>
        <v>25</v>
      </c>
      <c r="K13" s="6">
        <f t="shared" si="2"/>
        <v>8</v>
      </c>
      <c r="L13" s="6">
        <f t="shared" si="3"/>
        <v>2.8284271247461903</v>
      </c>
      <c r="M13" s="5">
        <f t="shared" si="4"/>
        <v>3.125</v>
      </c>
      <c r="N13">
        <v>1</v>
      </c>
    </row>
    <row r="14" spans="1:14" x14ac:dyDescent="0.25">
      <c r="A14" s="7">
        <v>12</v>
      </c>
      <c r="B14" t="s">
        <v>135</v>
      </c>
      <c r="C14">
        <v>30</v>
      </c>
      <c r="D14">
        <f t="shared" si="0"/>
        <v>138</v>
      </c>
      <c r="E14">
        <v>38</v>
      </c>
      <c r="F14">
        <v>43</v>
      </c>
      <c r="G14">
        <v>57</v>
      </c>
      <c r="J14" s="5">
        <f t="shared" si="1"/>
        <v>46</v>
      </c>
      <c r="K14" s="6">
        <f t="shared" si="2"/>
        <v>97</v>
      </c>
      <c r="L14" s="6">
        <f t="shared" si="3"/>
        <v>9.8488578017961039</v>
      </c>
      <c r="M14" s="5">
        <f t="shared" si="4"/>
        <v>4.5999999999999996</v>
      </c>
      <c r="N14">
        <v>1</v>
      </c>
    </row>
    <row r="15" spans="1:14" x14ac:dyDescent="0.25">
      <c r="A15" s="7">
        <v>13</v>
      </c>
      <c r="B15" t="s">
        <v>136</v>
      </c>
      <c r="C15">
        <v>20</v>
      </c>
      <c r="D15">
        <f t="shared" si="0"/>
        <v>77</v>
      </c>
      <c r="E15">
        <v>42</v>
      </c>
      <c r="F15">
        <v>35</v>
      </c>
      <c r="J15" s="5">
        <f t="shared" si="1"/>
        <v>38.5</v>
      </c>
      <c r="K15" s="6">
        <f t="shared" si="2"/>
        <v>24.5</v>
      </c>
      <c r="L15" s="6">
        <f t="shared" si="3"/>
        <v>4.9497474683058327</v>
      </c>
      <c r="M15" s="5">
        <f t="shared" si="4"/>
        <v>3.85</v>
      </c>
      <c r="N15">
        <v>1</v>
      </c>
    </row>
    <row r="16" spans="1:14" x14ac:dyDescent="0.25">
      <c r="A16" s="7">
        <v>14</v>
      </c>
      <c r="B16" t="s">
        <v>137</v>
      </c>
      <c r="C16">
        <v>18</v>
      </c>
      <c r="D16">
        <f t="shared" si="0"/>
        <v>72</v>
      </c>
      <c r="E16">
        <v>35</v>
      </c>
      <c r="F16">
        <v>37</v>
      </c>
      <c r="J16" s="5">
        <f t="shared" si="1"/>
        <v>36</v>
      </c>
      <c r="K16" s="6">
        <f t="shared" si="2"/>
        <v>2</v>
      </c>
      <c r="L16" s="6">
        <f t="shared" si="3"/>
        <v>1.4142135623730951</v>
      </c>
      <c r="M16" s="5">
        <f t="shared" si="4"/>
        <v>4</v>
      </c>
      <c r="N16">
        <v>0</v>
      </c>
    </row>
    <row r="17" spans="1:14" x14ac:dyDescent="0.25">
      <c r="A17" s="7">
        <v>15</v>
      </c>
      <c r="B17" t="s">
        <v>138</v>
      </c>
      <c r="C17">
        <v>19</v>
      </c>
      <c r="D17">
        <f t="shared" si="0"/>
        <v>85</v>
      </c>
      <c r="E17">
        <v>40</v>
      </c>
      <c r="F17">
        <v>45</v>
      </c>
      <c r="J17" s="5">
        <f t="shared" si="1"/>
        <v>42.5</v>
      </c>
      <c r="K17" s="6">
        <f t="shared" si="2"/>
        <v>12.5</v>
      </c>
      <c r="L17" s="6">
        <f t="shared" si="3"/>
        <v>3.5355339059327378</v>
      </c>
      <c r="M17" s="5">
        <f t="shared" si="4"/>
        <v>4.4736842105263159</v>
      </c>
      <c r="N17">
        <v>1</v>
      </c>
    </row>
    <row r="18" spans="1:14" x14ac:dyDescent="0.25">
      <c r="A18" s="7">
        <v>16</v>
      </c>
      <c r="B18" t="s">
        <v>139</v>
      </c>
      <c r="C18">
        <v>39</v>
      </c>
      <c r="D18">
        <f t="shared" si="0"/>
        <v>176</v>
      </c>
      <c r="E18">
        <v>54</v>
      </c>
      <c r="F18">
        <v>63</v>
      </c>
      <c r="G18">
        <v>59</v>
      </c>
      <c r="J18" s="5">
        <f t="shared" si="1"/>
        <v>58.666666666666664</v>
      </c>
      <c r="K18" s="6">
        <f t="shared" si="2"/>
        <v>20.333333333333336</v>
      </c>
      <c r="L18" s="6">
        <f t="shared" si="3"/>
        <v>4.5092497528228943</v>
      </c>
      <c r="M18" s="5">
        <f t="shared" si="4"/>
        <v>4.5128205128205128</v>
      </c>
      <c r="N18">
        <v>1</v>
      </c>
    </row>
    <row r="19" spans="1:14" x14ac:dyDescent="0.25">
      <c r="A19" s="7">
        <v>17</v>
      </c>
      <c r="B19" t="s">
        <v>140</v>
      </c>
      <c r="C19">
        <v>19</v>
      </c>
      <c r="D19">
        <f t="shared" si="0"/>
        <v>94</v>
      </c>
      <c r="E19">
        <v>53</v>
      </c>
      <c r="F19">
        <v>41</v>
      </c>
      <c r="J19" s="5">
        <f t="shared" si="1"/>
        <v>47</v>
      </c>
      <c r="K19" s="6">
        <f t="shared" si="2"/>
        <v>72</v>
      </c>
      <c r="L19" s="6">
        <f t="shared" si="3"/>
        <v>8.4852813742385695</v>
      </c>
      <c r="M19" s="5">
        <f t="shared" si="4"/>
        <v>4.9473684210526319</v>
      </c>
      <c r="N19">
        <v>1</v>
      </c>
    </row>
    <row r="20" spans="1:14" x14ac:dyDescent="0.25">
      <c r="A20" s="7">
        <v>18</v>
      </c>
      <c r="B20" t="s">
        <v>141</v>
      </c>
      <c r="C20">
        <v>19</v>
      </c>
      <c r="D20">
        <f t="shared" si="0"/>
        <v>73</v>
      </c>
      <c r="E20">
        <v>34</v>
      </c>
      <c r="F20">
        <v>39</v>
      </c>
      <c r="J20" s="5">
        <f t="shared" si="1"/>
        <v>36.5</v>
      </c>
      <c r="K20" s="6">
        <f t="shared" si="2"/>
        <v>12.5</v>
      </c>
      <c r="L20" s="6">
        <f t="shared" si="3"/>
        <v>3.5355339059327378</v>
      </c>
      <c r="M20" s="5">
        <f t="shared" si="4"/>
        <v>3.8421052631578947</v>
      </c>
      <c r="N20">
        <v>1</v>
      </c>
    </row>
    <row r="21" spans="1:14" x14ac:dyDescent="0.25">
      <c r="A21" s="7">
        <v>19</v>
      </c>
      <c r="B21" t="s">
        <v>142</v>
      </c>
      <c r="C21">
        <v>22</v>
      </c>
      <c r="D21">
        <f t="shared" si="0"/>
        <v>88</v>
      </c>
      <c r="E21">
        <v>53</v>
      </c>
      <c r="F21">
        <v>35</v>
      </c>
      <c r="J21" s="5">
        <f t="shared" si="1"/>
        <v>44</v>
      </c>
      <c r="K21" s="6">
        <f t="shared" si="2"/>
        <v>162</v>
      </c>
      <c r="L21" s="6">
        <f t="shared" si="3"/>
        <v>12.727922061357855</v>
      </c>
      <c r="M21" s="5">
        <f t="shared" si="4"/>
        <v>4</v>
      </c>
      <c r="N21">
        <v>1</v>
      </c>
    </row>
    <row r="22" spans="1:14" x14ac:dyDescent="0.25">
      <c r="A22" s="7">
        <v>20</v>
      </c>
      <c r="B22" t="s">
        <v>143</v>
      </c>
      <c r="C22">
        <v>35</v>
      </c>
      <c r="D22">
        <f t="shared" si="0"/>
        <v>137</v>
      </c>
      <c r="E22">
        <v>24</v>
      </c>
      <c r="F22">
        <v>53</v>
      </c>
      <c r="G22">
        <v>60</v>
      </c>
      <c r="J22" s="5">
        <f t="shared" si="1"/>
        <v>45.666666666666664</v>
      </c>
      <c r="K22" s="6">
        <f t="shared" si="2"/>
        <v>364.33333333333348</v>
      </c>
      <c r="L22" s="6">
        <f t="shared" si="3"/>
        <v>19.087517736293883</v>
      </c>
      <c r="M22" s="5">
        <f t="shared" si="4"/>
        <v>3.9142857142857141</v>
      </c>
      <c r="N22">
        <v>1</v>
      </c>
    </row>
    <row r="23" spans="1:14" x14ac:dyDescent="0.25">
      <c r="A23" s="7">
        <v>21</v>
      </c>
      <c r="B23" t="s">
        <v>144</v>
      </c>
      <c r="C23">
        <v>20</v>
      </c>
      <c r="D23">
        <f t="shared" si="0"/>
        <v>106</v>
      </c>
      <c r="E23">
        <v>53</v>
      </c>
      <c r="F23">
        <v>53</v>
      </c>
      <c r="J23" s="5">
        <f t="shared" si="1"/>
        <v>53</v>
      </c>
      <c r="K23" s="6">
        <f t="shared" si="2"/>
        <v>0</v>
      </c>
      <c r="L23" s="6">
        <f t="shared" si="3"/>
        <v>0</v>
      </c>
      <c r="M23" s="5">
        <f t="shared" si="4"/>
        <v>5.3</v>
      </c>
      <c r="N23">
        <v>1</v>
      </c>
    </row>
    <row r="24" spans="1:14" x14ac:dyDescent="0.25">
      <c r="A24" s="7">
        <v>22</v>
      </c>
      <c r="B24" t="s">
        <v>145</v>
      </c>
      <c r="C24">
        <v>23</v>
      </c>
      <c r="D24">
        <f t="shared" si="0"/>
        <v>97</v>
      </c>
      <c r="E24">
        <v>52</v>
      </c>
      <c r="F24">
        <v>45</v>
      </c>
      <c r="J24" s="5">
        <f t="shared" si="1"/>
        <v>48.5</v>
      </c>
      <c r="K24" s="6">
        <f t="shared" si="2"/>
        <v>24.5</v>
      </c>
      <c r="L24" s="6">
        <f t="shared" si="3"/>
        <v>4.9497474683058327</v>
      </c>
      <c r="M24" s="5">
        <f t="shared" si="4"/>
        <v>4.2173913043478262</v>
      </c>
      <c r="N24">
        <v>1</v>
      </c>
    </row>
    <row r="25" spans="1:14" x14ac:dyDescent="0.25">
      <c r="A25" s="7">
        <v>23</v>
      </c>
      <c r="B25" t="s">
        <v>146</v>
      </c>
      <c r="C25">
        <v>18</v>
      </c>
      <c r="D25">
        <f t="shared" si="0"/>
        <v>79</v>
      </c>
      <c r="E25">
        <v>34</v>
      </c>
      <c r="F25">
        <v>45</v>
      </c>
      <c r="J25" s="5">
        <f t="shared" si="1"/>
        <v>39.5</v>
      </c>
      <c r="K25" s="6">
        <f t="shared" si="2"/>
        <v>60.5</v>
      </c>
      <c r="L25" s="6">
        <f t="shared" si="3"/>
        <v>7.7781745930520225</v>
      </c>
      <c r="M25" s="5">
        <f t="shared" si="4"/>
        <v>4.3888888888888893</v>
      </c>
      <c r="N25">
        <v>1</v>
      </c>
    </row>
    <row r="26" spans="1:14" x14ac:dyDescent="0.25">
      <c r="A26" s="7">
        <v>24</v>
      </c>
      <c r="B26" t="s">
        <v>147</v>
      </c>
      <c r="C26">
        <v>35</v>
      </c>
      <c r="D26">
        <f t="shared" si="0"/>
        <v>138</v>
      </c>
      <c r="E26">
        <v>33</v>
      </c>
      <c r="F26">
        <v>55</v>
      </c>
      <c r="G26">
        <v>50</v>
      </c>
      <c r="J26" s="5">
        <f t="shared" si="1"/>
        <v>46</v>
      </c>
      <c r="K26" s="6">
        <f t="shared" si="2"/>
        <v>133</v>
      </c>
      <c r="L26" s="6">
        <f t="shared" si="3"/>
        <v>11.532562594670797</v>
      </c>
      <c r="M26" s="5">
        <f t="shared" si="4"/>
        <v>3.9428571428571431</v>
      </c>
      <c r="N26">
        <v>1</v>
      </c>
    </row>
    <row r="27" spans="1:14" x14ac:dyDescent="0.25">
      <c r="A27" s="7">
        <v>25</v>
      </c>
      <c r="B27" t="s">
        <v>148</v>
      </c>
      <c r="C27">
        <v>29</v>
      </c>
      <c r="D27">
        <f t="shared" si="0"/>
        <v>146</v>
      </c>
      <c r="E27">
        <v>63</v>
      </c>
      <c r="F27">
        <v>35</v>
      </c>
      <c r="G27">
        <v>48</v>
      </c>
      <c r="J27" s="5">
        <f t="shared" si="1"/>
        <v>48.666666666666664</v>
      </c>
      <c r="K27" s="6">
        <f t="shared" si="2"/>
        <v>196.33333333333348</v>
      </c>
      <c r="L27" s="6">
        <f t="shared" si="3"/>
        <v>14.011899704655807</v>
      </c>
      <c r="M27" s="5">
        <f t="shared" si="4"/>
        <v>5.0344827586206895</v>
      </c>
      <c r="N27">
        <v>0</v>
      </c>
    </row>
    <row r="28" spans="1:14" x14ac:dyDescent="0.25">
      <c r="A28" s="7">
        <v>26</v>
      </c>
      <c r="B28" t="s">
        <v>149</v>
      </c>
      <c r="C28">
        <v>31</v>
      </c>
      <c r="D28">
        <f t="shared" si="0"/>
        <v>142</v>
      </c>
      <c r="E28">
        <v>46</v>
      </c>
      <c r="F28">
        <v>36</v>
      </c>
      <c r="G28">
        <v>60</v>
      </c>
      <c r="J28" s="5">
        <f t="shared" si="1"/>
        <v>47.333333333333336</v>
      </c>
      <c r="K28" s="6">
        <f t="shared" si="2"/>
        <v>145.33333333333348</v>
      </c>
      <c r="L28" s="6">
        <f t="shared" si="3"/>
        <v>12.055427546683422</v>
      </c>
      <c r="M28" s="5">
        <f t="shared" si="4"/>
        <v>4.580645161290323</v>
      </c>
      <c r="N28">
        <v>1</v>
      </c>
    </row>
    <row r="29" spans="1:14" x14ac:dyDescent="0.25">
      <c r="A29" s="7">
        <v>27</v>
      </c>
      <c r="B29" t="s">
        <v>150</v>
      </c>
      <c r="C29">
        <v>18</v>
      </c>
      <c r="D29">
        <f t="shared" si="0"/>
        <v>85</v>
      </c>
      <c r="E29">
        <v>43</v>
      </c>
      <c r="F29">
        <v>42</v>
      </c>
      <c r="J29" s="5">
        <f t="shared" si="1"/>
        <v>42.5</v>
      </c>
      <c r="K29" s="6">
        <f t="shared" si="2"/>
        <v>0.5</v>
      </c>
      <c r="L29" s="6">
        <f t="shared" si="3"/>
        <v>0.70710678118654757</v>
      </c>
      <c r="M29" s="5">
        <f t="shared" si="4"/>
        <v>4.7222222222222223</v>
      </c>
      <c r="N29">
        <v>1</v>
      </c>
    </row>
    <row r="30" spans="1:14" x14ac:dyDescent="0.25">
      <c r="A30" s="7">
        <v>28</v>
      </c>
      <c r="B30" t="s">
        <v>61</v>
      </c>
      <c r="C30">
        <v>20</v>
      </c>
      <c r="D30">
        <f t="shared" si="0"/>
        <v>75</v>
      </c>
      <c r="E30">
        <v>36</v>
      </c>
      <c r="F30">
        <v>39</v>
      </c>
      <c r="J30" s="5">
        <f t="shared" si="1"/>
        <v>37.5</v>
      </c>
      <c r="K30" s="6">
        <f t="shared" si="2"/>
        <v>4.5</v>
      </c>
      <c r="L30" s="6">
        <f t="shared" si="3"/>
        <v>2.1213203435596424</v>
      </c>
      <c r="M30" s="5">
        <f t="shared" si="4"/>
        <v>3.75</v>
      </c>
      <c r="N30">
        <v>1</v>
      </c>
    </row>
    <row r="31" spans="1:14" x14ac:dyDescent="0.25">
      <c r="A31" s="7">
        <v>29</v>
      </c>
      <c r="B31" t="s">
        <v>151</v>
      </c>
      <c r="C31">
        <v>23</v>
      </c>
      <c r="D31">
        <f t="shared" si="0"/>
        <v>111</v>
      </c>
      <c r="E31">
        <v>68</v>
      </c>
      <c r="F31">
        <v>43</v>
      </c>
      <c r="J31" s="5">
        <f t="shared" si="1"/>
        <v>55.5</v>
      </c>
      <c r="K31" s="6">
        <f t="shared" si="2"/>
        <v>312.5</v>
      </c>
      <c r="L31" s="6">
        <f t="shared" si="3"/>
        <v>17.677669529663689</v>
      </c>
      <c r="M31" s="5">
        <f t="shared" si="4"/>
        <v>4.8260869565217392</v>
      </c>
      <c r="N31">
        <v>1</v>
      </c>
    </row>
    <row r="32" spans="1:14" x14ac:dyDescent="0.25">
      <c r="A32" s="7">
        <v>30</v>
      </c>
      <c r="B32" t="s">
        <v>152</v>
      </c>
      <c r="C32">
        <v>36</v>
      </c>
      <c r="D32">
        <f t="shared" si="0"/>
        <v>148</v>
      </c>
      <c r="E32">
        <v>31</v>
      </c>
      <c r="F32">
        <v>57</v>
      </c>
      <c r="G32">
        <v>60</v>
      </c>
      <c r="J32" s="5">
        <f t="shared" si="1"/>
        <v>49.333333333333336</v>
      </c>
      <c r="K32" s="6">
        <f t="shared" si="2"/>
        <v>254.33333333333348</v>
      </c>
      <c r="L32" s="6">
        <f t="shared" si="3"/>
        <v>15.947831618540919</v>
      </c>
      <c r="M32" s="5">
        <f t="shared" si="4"/>
        <v>4.1111111111111107</v>
      </c>
      <c r="N32">
        <v>0</v>
      </c>
    </row>
    <row r="33" spans="1:14" x14ac:dyDescent="0.25">
      <c r="A33" s="7">
        <v>31</v>
      </c>
      <c r="B33" t="s">
        <v>153</v>
      </c>
      <c r="C33">
        <v>18</v>
      </c>
      <c r="D33">
        <f t="shared" si="0"/>
        <v>82</v>
      </c>
      <c r="E33">
        <v>40</v>
      </c>
      <c r="F33">
        <v>42</v>
      </c>
      <c r="J33" s="5">
        <f t="shared" si="1"/>
        <v>41</v>
      </c>
      <c r="K33" s="6">
        <f t="shared" si="2"/>
        <v>2</v>
      </c>
      <c r="L33" s="6">
        <f t="shared" si="3"/>
        <v>1.4142135623730951</v>
      </c>
      <c r="M33" s="5">
        <f t="shared" si="4"/>
        <v>4.5555555555555554</v>
      </c>
      <c r="N33">
        <v>1</v>
      </c>
    </row>
    <row r="34" spans="1:14" x14ac:dyDescent="0.25">
      <c r="A34" s="7">
        <v>32</v>
      </c>
      <c r="B34" t="s">
        <v>154</v>
      </c>
      <c r="C34">
        <v>16</v>
      </c>
      <c r="D34">
        <f t="shared" si="0"/>
        <v>56</v>
      </c>
      <c r="E34">
        <v>20</v>
      </c>
      <c r="F34">
        <v>36</v>
      </c>
      <c r="J34" s="5">
        <f t="shared" si="1"/>
        <v>28</v>
      </c>
      <c r="K34" s="6">
        <f t="shared" si="2"/>
        <v>128</v>
      </c>
      <c r="L34" s="6">
        <f t="shared" si="3"/>
        <v>11.313708498984761</v>
      </c>
      <c r="M34" s="5">
        <f t="shared" si="4"/>
        <v>3.5</v>
      </c>
      <c r="N34">
        <v>1</v>
      </c>
    </row>
    <row r="35" spans="1:14" x14ac:dyDescent="0.25">
      <c r="A35" s="7">
        <v>33</v>
      </c>
      <c r="B35" t="s">
        <v>155</v>
      </c>
      <c r="C35">
        <v>33</v>
      </c>
      <c r="D35">
        <f t="shared" si="0"/>
        <v>149</v>
      </c>
      <c r="E35">
        <v>59</v>
      </c>
      <c r="F35">
        <v>35</v>
      </c>
      <c r="G35">
        <v>55</v>
      </c>
      <c r="J35" s="5">
        <f t="shared" si="1"/>
        <v>49.666666666666664</v>
      </c>
      <c r="K35" s="6">
        <f t="shared" si="2"/>
        <v>165.33333333333348</v>
      </c>
      <c r="L35" s="6">
        <f t="shared" si="3"/>
        <v>12.858201014657279</v>
      </c>
      <c r="M35" s="5">
        <f t="shared" si="4"/>
        <v>4.5151515151515156</v>
      </c>
      <c r="N35">
        <v>1</v>
      </c>
    </row>
    <row r="36" spans="1:14" x14ac:dyDescent="0.25">
      <c r="A36" s="7">
        <v>34</v>
      </c>
      <c r="B36" t="s">
        <v>156</v>
      </c>
      <c r="C36">
        <v>19</v>
      </c>
      <c r="D36">
        <f t="shared" si="0"/>
        <v>74</v>
      </c>
      <c r="E36">
        <v>42</v>
      </c>
      <c r="F36">
        <v>32</v>
      </c>
      <c r="J36" s="5">
        <f t="shared" si="1"/>
        <v>37</v>
      </c>
      <c r="K36" s="6">
        <f t="shared" si="2"/>
        <v>50</v>
      </c>
      <c r="L36" s="6">
        <f t="shared" si="3"/>
        <v>7.0710678118654755</v>
      </c>
      <c r="M36" s="5">
        <f t="shared" si="4"/>
        <v>3.8947368421052633</v>
      </c>
      <c r="N36">
        <v>1</v>
      </c>
    </row>
    <row r="37" spans="1:14" x14ac:dyDescent="0.25">
      <c r="A37" s="7">
        <v>35</v>
      </c>
      <c r="B37" t="s">
        <v>157</v>
      </c>
      <c r="C37">
        <v>20</v>
      </c>
      <c r="D37">
        <f t="shared" si="0"/>
        <v>81</v>
      </c>
      <c r="E37">
        <v>34</v>
      </c>
      <c r="F37">
        <v>47</v>
      </c>
      <c r="J37" s="5">
        <f t="shared" si="1"/>
        <v>40.5</v>
      </c>
      <c r="K37" s="6">
        <f t="shared" si="2"/>
        <v>84.5</v>
      </c>
      <c r="L37" s="6">
        <f t="shared" si="3"/>
        <v>9.1923881554251174</v>
      </c>
      <c r="M37" s="5">
        <f t="shared" si="4"/>
        <v>4.05</v>
      </c>
      <c r="N37">
        <v>0</v>
      </c>
    </row>
    <row r="38" spans="1:14" x14ac:dyDescent="0.25">
      <c r="A38" s="7">
        <v>36</v>
      </c>
      <c r="B38" t="s">
        <v>158</v>
      </c>
      <c r="C38">
        <v>15</v>
      </c>
      <c r="D38">
        <f t="shared" si="0"/>
        <v>68</v>
      </c>
      <c r="E38">
        <v>31</v>
      </c>
      <c r="F38">
        <v>37</v>
      </c>
      <c r="J38" s="5">
        <f t="shared" si="1"/>
        <v>34</v>
      </c>
      <c r="K38" s="6">
        <f t="shared" si="2"/>
        <v>18</v>
      </c>
      <c r="L38" s="6">
        <f t="shared" si="3"/>
        <v>4.2426406871192848</v>
      </c>
      <c r="M38" s="5">
        <f t="shared" si="4"/>
        <v>4.5333333333333332</v>
      </c>
      <c r="N38">
        <v>0</v>
      </c>
    </row>
    <row r="39" spans="1:14" x14ac:dyDescent="0.25">
      <c r="A39" s="7">
        <v>37</v>
      </c>
      <c r="B39" t="s">
        <v>159</v>
      </c>
      <c r="C39">
        <v>30</v>
      </c>
      <c r="D39">
        <f t="shared" si="0"/>
        <v>136</v>
      </c>
      <c r="E39">
        <v>43</v>
      </c>
      <c r="F39">
        <v>46</v>
      </c>
      <c r="G39">
        <v>47</v>
      </c>
      <c r="J39" s="5">
        <f t="shared" si="1"/>
        <v>45.333333333333336</v>
      </c>
      <c r="K39" s="6">
        <f t="shared" si="2"/>
        <v>4.333333333333333</v>
      </c>
      <c r="L39" s="6">
        <f t="shared" si="3"/>
        <v>2.0816659994661326</v>
      </c>
      <c r="M39" s="5">
        <f t="shared" si="4"/>
        <v>4.5333333333333332</v>
      </c>
      <c r="N39">
        <v>1</v>
      </c>
    </row>
    <row r="40" spans="1:14" x14ac:dyDescent="0.25">
      <c r="A40" s="7">
        <v>38</v>
      </c>
      <c r="B40" t="s">
        <v>160</v>
      </c>
      <c r="C40">
        <v>27</v>
      </c>
      <c r="D40">
        <f t="shared" si="0"/>
        <v>132</v>
      </c>
      <c r="E40">
        <v>51</v>
      </c>
      <c r="F40">
        <v>43</v>
      </c>
      <c r="G40">
        <v>38</v>
      </c>
      <c r="J40" s="5">
        <f t="shared" si="1"/>
        <v>44</v>
      </c>
      <c r="K40" s="6">
        <f t="shared" si="2"/>
        <v>43</v>
      </c>
      <c r="L40" s="6">
        <f t="shared" si="3"/>
        <v>6.5574385243020004</v>
      </c>
      <c r="M40" s="5">
        <f t="shared" si="4"/>
        <v>4.8888888888888893</v>
      </c>
      <c r="N40">
        <v>1</v>
      </c>
    </row>
    <row r="41" spans="1:14" x14ac:dyDescent="0.25">
      <c r="A41" s="7">
        <v>39</v>
      </c>
      <c r="B41" t="s">
        <v>161</v>
      </c>
      <c r="C41">
        <v>20</v>
      </c>
      <c r="D41">
        <f t="shared" si="0"/>
        <v>81</v>
      </c>
      <c r="E41">
        <v>42</v>
      </c>
      <c r="F41">
        <v>39</v>
      </c>
      <c r="J41" s="5">
        <f t="shared" si="1"/>
        <v>40.5</v>
      </c>
      <c r="K41" s="6">
        <f t="shared" si="2"/>
        <v>4.5</v>
      </c>
      <c r="L41" s="6">
        <f t="shared" si="3"/>
        <v>2.1213203435596424</v>
      </c>
      <c r="M41" s="5">
        <f t="shared" si="4"/>
        <v>4.05</v>
      </c>
      <c r="N41">
        <v>1</v>
      </c>
    </row>
    <row r="42" spans="1:14" x14ac:dyDescent="0.25">
      <c r="A42" s="7">
        <v>40</v>
      </c>
      <c r="B42" t="s">
        <v>162</v>
      </c>
      <c r="C42">
        <v>17</v>
      </c>
      <c r="D42">
        <f t="shared" si="0"/>
        <v>72</v>
      </c>
      <c r="E42">
        <v>42</v>
      </c>
      <c r="F42">
        <v>30</v>
      </c>
      <c r="J42" s="5">
        <f t="shared" si="1"/>
        <v>36</v>
      </c>
      <c r="K42" s="6">
        <f t="shared" si="2"/>
        <v>72</v>
      </c>
      <c r="L42" s="6">
        <f t="shared" si="3"/>
        <v>8.4852813742385695</v>
      </c>
      <c r="M42" s="5">
        <f t="shared" si="4"/>
        <v>4.2352941176470589</v>
      </c>
      <c r="N42">
        <v>0</v>
      </c>
    </row>
    <row r="43" spans="1:14" x14ac:dyDescent="0.25">
      <c r="A43" s="7">
        <v>41</v>
      </c>
      <c r="B43" t="s">
        <v>163</v>
      </c>
      <c r="C43">
        <v>38</v>
      </c>
      <c r="D43">
        <f t="shared" si="0"/>
        <v>186</v>
      </c>
      <c r="E43">
        <v>73</v>
      </c>
      <c r="F43">
        <v>57</v>
      </c>
      <c r="G43">
        <v>56</v>
      </c>
      <c r="J43" s="5">
        <f t="shared" si="1"/>
        <v>62</v>
      </c>
      <c r="K43" s="6">
        <f t="shared" si="2"/>
        <v>91</v>
      </c>
      <c r="L43" s="6">
        <f t="shared" si="3"/>
        <v>9.5393920141694561</v>
      </c>
      <c r="M43" s="5">
        <f t="shared" si="4"/>
        <v>4.8947368421052628</v>
      </c>
      <c r="N43">
        <v>1</v>
      </c>
    </row>
    <row r="44" spans="1:14" x14ac:dyDescent="0.25">
      <c r="A44" s="7">
        <v>42</v>
      </c>
      <c r="B44" t="s">
        <v>164</v>
      </c>
      <c r="C44">
        <v>22</v>
      </c>
      <c r="D44">
        <f t="shared" si="0"/>
        <v>99</v>
      </c>
      <c r="E44">
        <v>58</v>
      </c>
      <c r="F44">
        <v>41</v>
      </c>
      <c r="J44" s="5">
        <f t="shared" si="1"/>
        <v>49.5</v>
      </c>
      <c r="K44" s="6">
        <f t="shared" si="2"/>
        <v>144.5</v>
      </c>
      <c r="L44" s="6">
        <f t="shared" si="3"/>
        <v>12.020815280171307</v>
      </c>
      <c r="M44" s="5">
        <f t="shared" si="4"/>
        <v>4.5</v>
      </c>
      <c r="N44">
        <v>0</v>
      </c>
    </row>
    <row r="45" spans="1:14" s="17" customFormat="1" ht="5.25" customHeight="1" x14ac:dyDescent="0.25">
      <c r="A45" s="16"/>
      <c r="J45" s="18"/>
      <c r="K45" s="19"/>
      <c r="L45" s="19"/>
      <c r="M45" s="19"/>
    </row>
    <row r="46" spans="1:14" ht="15.75" thickBot="1" x14ac:dyDescent="0.3"/>
    <row r="47" spans="1:14" x14ac:dyDescent="0.25">
      <c r="B47" s="20"/>
      <c r="C47" s="23" t="s">
        <v>29</v>
      </c>
      <c r="D47" s="24"/>
      <c r="E47" s="24"/>
      <c r="F47" s="25">
        <f>AVERAGE(D3:D44)</f>
        <v>102.35714285714286</v>
      </c>
      <c r="H47" s="4"/>
      <c r="J47" s="5"/>
      <c r="M47" s="3"/>
    </row>
    <row r="48" spans="1:14" x14ac:dyDescent="0.25">
      <c r="B48" s="20"/>
      <c r="C48" s="8" t="s">
        <v>32</v>
      </c>
      <c r="D48" s="21"/>
      <c r="E48" s="21"/>
      <c r="F48" s="9">
        <f>_xlfn.VAR.S(D3:D44)</f>
        <v>1214.1864111498253</v>
      </c>
    </row>
    <row r="49" spans="2:11" x14ac:dyDescent="0.25">
      <c r="B49" s="20"/>
      <c r="C49" s="26" t="s">
        <v>31</v>
      </c>
      <c r="D49" s="27"/>
      <c r="E49" s="27"/>
      <c r="F49" s="28">
        <f>_xlfn.STDEV.S(D3:D44)</f>
        <v>34.845177731643517</v>
      </c>
      <c r="J49" s="3"/>
      <c r="K49" s="4"/>
    </row>
    <row r="50" spans="2:11" x14ac:dyDescent="0.25">
      <c r="B50" s="20"/>
      <c r="C50" s="8" t="s">
        <v>36</v>
      </c>
      <c r="D50" s="21"/>
      <c r="E50" s="21"/>
      <c r="F50" s="10">
        <f>COUNT(A3:A44)</f>
        <v>42</v>
      </c>
    </row>
    <row r="51" spans="2:11" x14ac:dyDescent="0.25">
      <c r="B51" s="21"/>
      <c r="C51" s="8" t="s">
        <v>73</v>
      </c>
      <c r="D51" s="21"/>
      <c r="E51" s="21"/>
      <c r="F51" s="10">
        <f>SUM(D3:D44)</f>
        <v>4299</v>
      </c>
      <c r="J51" s="3"/>
    </row>
    <row r="52" spans="2:11" x14ac:dyDescent="0.25">
      <c r="B52" s="20"/>
      <c r="C52" s="12"/>
      <c r="D52" s="21"/>
      <c r="E52" s="21"/>
      <c r="F52" s="13"/>
    </row>
    <row r="53" spans="2:11" x14ac:dyDescent="0.25">
      <c r="B53" s="20"/>
      <c r="C53" s="26" t="s">
        <v>30</v>
      </c>
      <c r="D53" s="27"/>
      <c r="E53" s="27"/>
      <c r="F53" s="29">
        <f>AVERAGE(E3:I44)</f>
        <v>44.319587628865982</v>
      </c>
    </row>
    <row r="54" spans="2:11" x14ac:dyDescent="0.25">
      <c r="B54" s="20"/>
      <c r="C54" s="8" t="s">
        <v>33</v>
      </c>
      <c r="D54" s="21"/>
      <c r="E54" s="21"/>
      <c r="F54" s="9">
        <f>_xlfn.VAR.S(E3:I44)</f>
        <v>116.53221649484537</v>
      </c>
    </row>
    <row r="55" spans="2:11" x14ac:dyDescent="0.25">
      <c r="B55" s="20"/>
      <c r="C55" s="26" t="s">
        <v>34</v>
      </c>
      <c r="D55" s="27"/>
      <c r="E55" s="27"/>
      <c r="F55" s="28">
        <f>_xlfn.STDEV.S(E3:I44)</f>
        <v>10.795008869604757</v>
      </c>
    </row>
    <row r="56" spans="2:11" x14ac:dyDescent="0.25">
      <c r="B56" s="21"/>
      <c r="C56" s="8" t="s">
        <v>72</v>
      </c>
      <c r="D56" s="21"/>
      <c r="E56" s="21"/>
      <c r="F56" s="10">
        <f>COUNT(E3:I44)</f>
        <v>97</v>
      </c>
    </row>
    <row r="57" spans="2:11" x14ac:dyDescent="0.25">
      <c r="B57" s="20"/>
      <c r="C57" s="8"/>
      <c r="D57" s="21"/>
      <c r="E57" s="21"/>
      <c r="F57" s="10"/>
    </row>
    <row r="58" spans="2:11" x14ac:dyDescent="0.25">
      <c r="C58" s="8" t="s">
        <v>71</v>
      </c>
      <c r="D58" s="21"/>
      <c r="E58" s="21"/>
      <c r="F58" s="10">
        <f>SUM(C3:C44)</f>
        <v>1001</v>
      </c>
    </row>
    <row r="59" spans="2:11" x14ac:dyDescent="0.25">
      <c r="C59" s="8" t="s">
        <v>123</v>
      </c>
      <c r="D59" s="21"/>
      <c r="E59" s="21"/>
      <c r="F59" s="11">
        <f>F58/F50</f>
        <v>23.833333333333332</v>
      </c>
    </row>
    <row r="60" spans="2:11" x14ac:dyDescent="0.25">
      <c r="C60" s="26" t="s">
        <v>74</v>
      </c>
      <c r="D60" s="27"/>
      <c r="E60" s="27"/>
      <c r="F60" s="29">
        <f>F51/F58</f>
        <v>4.2947052947052944</v>
      </c>
    </row>
    <row r="61" spans="2:11" x14ac:dyDescent="0.25">
      <c r="C61" s="8" t="s">
        <v>75</v>
      </c>
      <c r="D61" s="21"/>
      <c r="E61" s="21"/>
      <c r="F61" s="11">
        <f>_xlfn.VAR.S(M3:M44)</f>
        <v>0.22260769230595032</v>
      </c>
    </row>
    <row r="62" spans="2:11" x14ac:dyDescent="0.25">
      <c r="C62" s="26" t="s">
        <v>76</v>
      </c>
      <c r="D62" s="27"/>
      <c r="E62" s="27"/>
      <c r="F62" s="29">
        <f>_xlfn.STDEV.S(M3:M44)</f>
        <v>0.47181319640928898</v>
      </c>
    </row>
    <row r="63" spans="2:11" x14ac:dyDescent="0.25">
      <c r="C63" s="12"/>
      <c r="D63" s="21"/>
      <c r="E63" s="21"/>
      <c r="F63" s="13"/>
    </row>
    <row r="64" spans="2:11" ht="15.75" thickBot="1" x14ac:dyDescent="0.3">
      <c r="C64" s="14" t="s">
        <v>35</v>
      </c>
      <c r="D64" s="22"/>
      <c r="E64" s="22"/>
      <c r="F64" s="15">
        <f>COUNTIF(N3:N44,1)/COUNT(N3:N44)</f>
        <v>0.7857142857142857</v>
      </c>
    </row>
  </sheetData>
  <sheetProtection algorithmName="SHA-512" hashValue="K357k++hJMpqA2lfRpodr5pv2eUzit/Gj3H23CW25GxmCxH0ZRlQqu+DXMaFpJ1GT90PpdJlfSwhMI4bSQrvWA==" saltValue="QSvBUrOUayiwh4hUB64aVQ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B5CD-DC6E-4503-A1A6-D8F116FA1AD8}">
  <sheetPr>
    <tabColor theme="7" tint="0.59999389629810485"/>
  </sheetPr>
  <dimension ref="A1:N68"/>
  <sheetViews>
    <sheetView zoomScale="90" zoomScaleNormal="90" zoomScaleSheetLayoutView="90" workbookViewId="0">
      <pane xSplit="1" ySplit="2" topLeftCell="C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17.7109375" customWidth="1" collapsed="1"/>
    <col min="4" max="4" width="17.7109375" customWidth="1"/>
    <col min="5" max="9" width="13.42578125" customWidth="1" outlineLevel="1"/>
    <col min="10" max="10" width="14.85546875" customWidth="1"/>
    <col min="11" max="11" width="17.140625" customWidth="1"/>
    <col min="12" max="13" width="16.85546875" customWidth="1"/>
    <col min="14" max="14" width="14.85546875" customWidth="1"/>
  </cols>
  <sheetData>
    <row r="1" spans="1:14" x14ac:dyDescent="0.25">
      <c r="A1" s="2" t="s">
        <v>77</v>
      </c>
      <c r="D1" s="2" t="s">
        <v>16</v>
      </c>
      <c r="N1" s="2" t="s">
        <v>12</v>
      </c>
    </row>
    <row r="2" spans="1:14" s="1" customFormat="1" ht="28.5" customHeight="1" x14ac:dyDescent="0.25">
      <c r="A2" s="1" t="s">
        <v>0</v>
      </c>
      <c r="B2" s="1" t="s">
        <v>9</v>
      </c>
      <c r="C2" s="1" t="s">
        <v>69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70</v>
      </c>
      <c r="N2" s="1" t="s">
        <v>11</v>
      </c>
    </row>
    <row r="3" spans="1:14" x14ac:dyDescent="0.25">
      <c r="A3" s="7">
        <v>1</v>
      </c>
      <c r="B3" t="s">
        <v>165</v>
      </c>
      <c r="C3">
        <v>15</v>
      </c>
      <c r="D3">
        <f>SUM(E3:I3)</f>
        <v>53</v>
      </c>
      <c r="E3">
        <v>30</v>
      </c>
      <c r="F3">
        <v>23</v>
      </c>
      <c r="J3" s="5">
        <f>IFERROR(AVERAGE(E3:I3),"n/a")</f>
        <v>26.5</v>
      </c>
      <c r="K3" s="6">
        <f>IFERROR(_xlfn.VAR.S(E3:I3),"n/a")</f>
        <v>24.5</v>
      </c>
      <c r="L3" s="6">
        <f>IFERROR(_xlfn.STDEV.S(E3:I3),"n/a")</f>
        <v>4.9497474683058327</v>
      </c>
      <c r="M3" s="5">
        <f>IFERROR(D3/C3,"n/a")</f>
        <v>3.5333333333333332</v>
      </c>
      <c r="N3">
        <v>0</v>
      </c>
    </row>
    <row r="4" spans="1:14" x14ac:dyDescent="0.25">
      <c r="A4" s="7">
        <v>2</v>
      </c>
      <c r="B4" t="s">
        <v>166</v>
      </c>
      <c r="C4">
        <v>22</v>
      </c>
      <c r="D4">
        <f t="shared" ref="D4:D48" si="0">SUM(E4:I4)</f>
        <v>87</v>
      </c>
      <c r="E4">
        <v>48</v>
      </c>
      <c r="F4">
        <v>39</v>
      </c>
      <c r="J4" s="5">
        <f t="shared" ref="J4:J48" si="1">IFERROR(AVERAGE(E4:I4),"n/a")</f>
        <v>43.5</v>
      </c>
      <c r="K4" s="6">
        <f t="shared" ref="K4:K48" si="2">IFERROR(_xlfn.VAR.S(E4:I4),"n/a")</f>
        <v>40.5</v>
      </c>
      <c r="L4" s="6">
        <f t="shared" ref="L4:L48" si="3">IFERROR(_xlfn.STDEV.S(E4:I4),"n/a")</f>
        <v>6.3639610306789276</v>
      </c>
      <c r="M4" s="5">
        <f t="shared" ref="M4:M48" si="4">IFERROR(D4/C4,"n/a")</f>
        <v>3.9545454545454546</v>
      </c>
      <c r="N4">
        <v>0</v>
      </c>
    </row>
    <row r="5" spans="1:14" x14ac:dyDescent="0.25">
      <c r="A5" s="7">
        <v>3</v>
      </c>
      <c r="B5" t="s">
        <v>167</v>
      </c>
      <c r="C5">
        <v>37</v>
      </c>
      <c r="D5">
        <f t="shared" si="0"/>
        <v>156</v>
      </c>
      <c r="E5">
        <v>53</v>
      </c>
      <c r="F5">
        <v>50</v>
      </c>
      <c r="G5">
        <v>53</v>
      </c>
      <c r="J5" s="5">
        <f t="shared" si="1"/>
        <v>52</v>
      </c>
      <c r="K5" s="6">
        <f t="shared" si="2"/>
        <v>3</v>
      </c>
      <c r="L5" s="6">
        <f t="shared" si="3"/>
        <v>1.7320508075688772</v>
      </c>
      <c r="M5" s="5">
        <f t="shared" si="4"/>
        <v>4.2162162162162158</v>
      </c>
      <c r="N5">
        <v>0</v>
      </c>
    </row>
    <row r="6" spans="1:14" x14ac:dyDescent="0.25">
      <c r="A6" s="7">
        <v>4</v>
      </c>
      <c r="B6" t="s">
        <v>168</v>
      </c>
      <c r="C6">
        <v>14</v>
      </c>
      <c r="D6">
        <f t="shared" si="0"/>
        <v>57</v>
      </c>
      <c r="E6">
        <v>21</v>
      </c>
      <c r="F6">
        <v>36</v>
      </c>
      <c r="J6" s="5">
        <f t="shared" si="1"/>
        <v>28.5</v>
      </c>
      <c r="K6" s="6">
        <f t="shared" si="2"/>
        <v>112.5</v>
      </c>
      <c r="L6" s="6">
        <f t="shared" si="3"/>
        <v>10.606601717798213</v>
      </c>
      <c r="M6" s="5">
        <f t="shared" si="4"/>
        <v>4.0714285714285712</v>
      </c>
      <c r="N6">
        <v>0</v>
      </c>
    </row>
    <row r="7" spans="1:14" x14ac:dyDescent="0.25">
      <c r="A7" s="7">
        <v>5</v>
      </c>
      <c r="B7" t="s">
        <v>169</v>
      </c>
      <c r="C7">
        <v>18</v>
      </c>
      <c r="D7">
        <f t="shared" si="0"/>
        <v>62</v>
      </c>
      <c r="E7">
        <v>33</v>
      </c>
      <c r="F7">
        <v>29</v>
      </c>
      <c r="J7" s="5">
        <f t="shared" si="1"/>
        <v>31</v>
      </c>
      <c r="K7" s="6">
        <f t="shared" si="2"/>
        <v>8</v>
      </c>
      <c r="L7" s="6">
        <f t="shared" si="3"/>
        <v>2.8284271247461903</v>
      </c>
      <c r="M7" s="5">
        <f t="shared" si="4"/>
        <v>3.4444444444444446</v>
      </c>
      <c r="N7">
        <v>0</v>
      </c>
    </row>
    <row r="8" spans="1:14" x14ac:dyDescent="0.25">
      <c r="A8" s="7">
        <v>6</v>
      </c>
      <c r="B8" t="s">
        <v>170</v>
      </c>
      <c r="C8">
        <v>15</v>
      </c>
      <c r="D8">
        <f t="shared" si="0"/>
        <v>67</v>
      </c>
      <c r="E8">
        <v>42</v>
      </c>
      <c r="F8">
        <v>25</v>
      </c>
      <c r="J8" s="5">
        <f t="shared" si="1"/>
        <v>33.5</v>
      </c>
      <c r="K8" s="6">
        <f t="shared" si="2"/>
        <v>144.5</v>
      </c>
      <c r="L8" s="6">
        <f t="shared" si="3"/>
        <v>12.020815280171307</v>
      </c>
      <c r="M8" s="5">
        <f t="shared" si="4"/>
        <v>4.4666666666666668</v>
      </c>
      <c r="N8">
        <v>0</v>
      </c>
    </row>
    <row r="9" spans="1:14" x14ac:dyDescent="0.25">
      <c r="A9" s="7">
        <v>7</v>
      </c>
      <c r="B9" t="s">
        <v>171</v>
      </c>
      <c r="C9">
        <v>29</v>
      </c>
      <c r="D9">
        <f t="shared" si="0"/>
        <v>108</v>
      </c>
      <c r="E9">
        <v>27</v>
      </c>
      <c r="F9">
        <v>46</v>
      </c>
      <c r="G9">
        <v>35</v>
      </c>
      <c r="J9" s="5">
        <f t="shared" si="1"/>
        <v>36</v>
      </c>
      <c r="K9" s="6">
        <f t="shared" si="2"/>
        <v>91</v>
      </c>
      <c r="L9" s="6">
        <f t="shared" si="3"/>
        <v>9.5393920141694561</v>
      </c>
      <c r="M9" s="5">
        <f t="shared" si="4"/>
        <v>3.7241379310344827</v>
      </c>
      <c r="N9">
        <v>1</v>
      </c>
    </row>
    <row r="10" spans="1:14" x14ac:dyDescent="0.25">
      <c r="A10" s="7">
        <v>8</v>
      </c>
      <c r="B10" t="s">
        <v>172</v>
      </c>
      <c r="C10">
        <v>20</v>
      </c>
      <c r="D10">
        <f t="shared" si="0"/>
        <v>66</v>
      </c>
      <c r="E10">
        <v>30</v>
      </c>
      <c r="F10">
        <v>36</v>
      </c>
      <c r="J10" s="5">
        <f t="shared" si="1"/>
        <v>33</v>
      </c>
      <c r="K10" s="6">
        <f t="shared" si="2"/>
        <v>18</v>
      </c>
      <c r="L10" s="6">
        <f t="shared" si="3"/>
        <v>4.2426406871192848</v>
      </c>
      <c r="M10" s="5">
        <f t="shared" si="4"/>
        <v>3.3</v>
      </c>
      <c r="N10">
        <v>0</v>
      </c>
    </row>
    <row r="11" spans="1:14" x14ac:dyDescent="0.25">
      <c r="A11" s="7">
        <v>9</v>
      </c>
      <c r="B11" t="s">
        <v>173</v>
      </c>
      <c r="C11">
        <v>19</v>
      </c>
      <c r="D11">
        <f t="shared" si="0"/>
        <v>71</v>
      </c>
      <c r="E11">
        <v>27</v>
      </c>
      <c r="F11">
        <v>44</v>
      </c>
      <c r="J11" s="5">
        <f t="shared" si="1"/>
        <v>35.5</v>
      </c>
      <c r="K11" s="6">
        <f t="shared" si="2"/>
        <v>144.5</v>
      </c>
      <c r="L11" s="6">
        <f t="shared" si="3"/>
        <v>12.020815280171307</v>
      </c>
      <c r="M11" s="5">
        <f t="shared" si="4"/>
        <v>3.736842105263158</v>
      </c>
      <c r="N11">
        <v>1</v>
      </c>
    </row>
    <row r="12" spans="1:14" x14ac:dyDescent="0.25">
      <c r="A12" s="7">
        <v>10</v>
      </c>
      <c r="B12" t="s">
        <v>174</v>
      </c>
      <c r="C12">
        <v>34</v>
      </c>
      <c r="D12">
        <f t="shared" si="0"/>
        <v>143</v>
      </c>
      <c r="E12">
        <v>51</v>
      </c>
      <c r="F12">
        <v>59</v>
      </c>
      <c r="G12">
        <v>33</v>
      </c>
      <c r="J12" s="5">
        <f t="shared" si="1"/>
        <v>47.666666666666664</v>
      </c>
      <c r="K12" s="6">
        <f t="shared" si="2"/>
        <v>177.33333333333348</v>
      </c>
      <c r="L12" s="6">
        <f t="shared" si="3"/>
        <v>13.316656236958792</v>
      </c>
      <c r="M12" s="5">
        <f t="shared" si="4"/>
        <v>4.2058823529411766</v>
      </c>
      <c r="N12">
        <v>1</v>
      </c>
    </row>
    <row r="13" spans="1:14" x14ac:dyDescent="0.25">
      <c r="A13" s="7">
        <v>11</v>
      </c>
      <c r="B13" t="s">
        <v>175</v>
      </c>
      <c r="C13">
        <v>22</v>
      </c>
      <c r="D13">
        <f t="shared" si="0"/>
        <v>94</v>
      </c>
      <c r="E13">
        <v>48</v>
      </c>
      <c r="F13">
        <v>46</v>
      </c>
      <c r="J13" s="5">
        <f t="shared" si="1"/>
        <v>47</v>
      </c>
      <c r="K13" s="6">
        <f t="shared" si="2"/>
        <v>2</v>
      </c>
      <c r="L13" s="6">
        <f t="shared" si="3"/>
        <v>1.4142135623730951</v>
      </c>
      <c r="M13" s="5">
        <f t="shared" si="4"/>
        <v>4.2727272727272725</v>
      </c>
      <c r="N13">
        <v>0</v>
      </c>
    </row>
    <row r="14" spans="1:14" x14ac:dyDescent="0.25">
      <c r="A14" s="7">
        <v>12</v>
      </c>
      <c r="B14" t="s">
        <v>176</v>
      </c>
      <c r="C14">
        <v>18</v>
      </c>
      <c r="D14">
        <f t="shared" si="0"/>
        <v>60</v>
      </c>
      <c r="E14">
        <v>32</v>
      </c>
      <c r="F14">
        <v>28</v>
      </c>
      <c r="J14" s="5">
        <f t="shared" si="1"/>
        <v>30</v>
      </c>
      <c r="K14" s="6">
        <f t="shared" si="2"/>
        <v>8</v>
      </c>
      <c r="L14" s="6">
        <f t="shared" si="3"/>
        <v>2.8284271247461903</v>
      </c>
      <c r="M14" s="5">
        <f t="shared" si="4"/>
        <v>3.3333333333333335</v>
      </c>
      <c r="N14">
        <v>1</v>
      </c>
    </row>
    <row r="15" spans="1:14" x14ac:dyDescent="0.25">
      <c r="A15" s="7">
        <v>13</v>
      </c>
      <c r="B15" t="s">
        <v>177</v>
      </c>
      <c r="C15">
        <v>22</v>
      </c>
      <c r="D15">
        <f t="shared" si="0"/>
        <v>96</v>
      </c>
      <c r="E15">
        <v>56</v>
      </c>
      <c r="F15">
        <v>40</v>
      </c>
      <c r="J15" s="5">
        <f t="shared" si="1"/>
        <v>48</v>
      </c>
      <c r="K15" s="6">
        <f t="shared" si="2"/>
        <v>128</v>
      </c>
      <c r="L15" s="6">
        <f t="shared" si="3"/>
        <v>11.313708498984761</v>
      </c>
      <c r="M15" s="5">
        <f t="shared" si="4"/>
        <v>4.3636363636363633</v>
      </c>
      <c r="N15">
        <v>1</v>
      </c>
    </row>
    <row r="16" spans="1:14" x14ac:dyDescent="0.25">
      <c r="A16" s="7">
        <v>14</v>
      </c>
      <c r="B16" t="s">
        <v>178</v>
      </c>
      <c r="C16">
        <v>19</v>
      </c>
      <c r="D16">
        <f t="shared" si="0"/>
        <v>70</v>
      </c>
      <c r="E16">
        <v>31</v>
      </c>
      <c r="F16">
        <v>39</v>
      </c>
      <c r="H16" s="4"/>
      <c r="J16" s="5">
        <f t="shared" si="1"/>
        <v>35</v>
      </c>
      <c r="K16" s="6">
        <f t="shared" si="2"/>
        <v>32</v>
      </c>
      <c r="L16" s="6">
        <f t="shared" si="3"/>
        <v>5.6568542494923806</v>
      </c>
      <c r="M16" s="5">
        <f t="shared" si="4"/>
        <v>3.6842105263157894</v>
      </c>
      <c r="N16">
        <v>0</v>
      </c>
    </row>
    <row r="17" spans="1:14" x14ac:dyDescent="0.25">
      <c r="A17" s="7">
        <v>15</v>
      </c>
      <c r="B17" t="s">
        <v>179</v>
      </c>
      <c r="C17">
        <v>26</v>
      </c>
      <c r="D17">
        <f t="shared" si="0"/>
        <v>111</v>
      </c>
      <c r="E17">
        <v>50</v>
      </c>
      <c r="F17">
        <v>61</v>
      </c>
      <c r="J17" s="5">
        <f t="shared" si="1"/>
        <v>55.5</v>
      </c>
      <c r="K17" s="6">
        <f t="shared" si="2"/>
        <v>60.5</v>
      </c>
      <c r="L17" s="6">
        <f t="shared" si="3"/>
        <v>7.7781745930520225</v>
      </c>
      <c r="M17" s="5">
        <f t="shared" si="4"/>
        <v>4.2692307692307692</v>
      </c>
      <c r="N17">
        <v>0</v>
      </c>
    </row>
    <row r="18" spans="1:14" x14ac:dyDescent="0.25">
      <c r="A18" s="7">
        <v>16</v>
      </c>
      <c r="B18" t="s">
        <v>180</v>
      </c>
      <c r="C18">
        <v>18</v>
      </c>
      <c r="D18">
        <f t="shared" si="0"/>
        <v>92</v>
      </c>
      <c r="E18">
        <v>35</v>
      </c>
      <c r="F18">
        <v>57</v>
      </c>
      <c r="J18" s="5">
        <f t="shared" si="1"/>
        <v>46</v>
      </c>
      <c r="K18" s="6">
        <f t="shared" si="2"/>
        <v>242</v>
      </c>
      <c r="L18" s="6">
        <f t="shared" si="3"/>
        <v>15.556349186104045</v>
      </c>
      <c r="M18" s="5">
        <f t="shared" si="4"/>
        <v>5.1111111111111107</v>
      </c>
      <c r="N18">
        <v>1</v>
      </c>
    </row>
    <row r="19" spans="1:14" x14ac:dyDescent="0.25">
      <c r="A19" s="7">
        <v>17</v>
      </c>
      <c r="B19" t="s">
        <v>181</v>
      </c>
      <c r="C19">
        <v>20</v>
      </c>
      <c r="D19">
        <f t="shared" si="0"/>
        <v>70</v>
      </c>
      <c r="E19">
        <v>31</v>
      </c>
      <c r="F19">
        <v>39</v>
      </c>
      <c r="J19" s="5">
        <f t="shared" si="1"/>
        <v>35</v>
      </c>
      <c r="K19" s="6">
        <f t="shared" si="2"/>
        <v>32</v>
      </c>
      <c r="L19" s="6">
        <f t="shared" si="3"/>
        <v>5.6568542494923806</v>
      </c>
      <c r="M19" s="5">
        <f t="shared" si="4"/>
        <v>3.5</v>
      </c>
      <c r="N19">
        <v>0</v>
      </c>
    </row>
    <row r="20" spans="1:14" x14ac:dyDescent="0.25">
      <c r="A20" s="7">
        <v>18</v>
      </c>
      <c r="B20" t="s">
        <v>182</v>
      </c>
      <c r="C20">
        <v>17</v>
      </c>
      <c r="D20">
        <f t="shared" si="0"/>
        <v>87</v>
      </c>
      <c r="E20">
        <v>49</v>
      </c>
      <c r="F20">
        <v>38</v>
      </c>
      <c r="J20" s="5">
        <f t="shared" si="1"/>
        <v>43.5</v>
      </c>
      <c r="K20" s="6">
        <f t="shared" si="2"/>
        <v>60.5</v>
      </c>
      <c r="L20" s="6">
        <f t="shared" si="3"/>
        <v>7.7781745930520225</v>
      </c>
      <c r="M20" s="5">
        <f t="shared" si="4"/>
        <v>5.117647058823529</v>
      </c>
      <c r="N20">
        <v>0</v>
      </c>
    </row>
    <row r="21" spans="1:14" x14ac:dyDescent="0.25">
      <c r="A21" s="7">
        <v>19</v>
      </c>
      <c r="B21" t="s">
        <v>183</v>
      </c>
      <c r="C21">
        <v>33</v>
      </c>
      <c r="D21">
        <f t="shared" si="0"/>
        <v>128</v>
      </c>
      <c r="E21">
        <v>35</v>
      </c>
      <c r="F21">
        <v>57</v>
      </c>
      <c r="G21">
        <v>36</v>
      </c>
      <c r="J21" s="5">
        <f t="shared" si="1"/>
        <v>42.666666666666664</v>
      </c>
      <c r="K21" s="6">
        <f t="shared" si="2"/>
        <v>154.33333333333348</v>
      </c>
      <c r="L21" s="6">
        <f t="shared" si="3"/>
        <v>12.423096769056155</v>
      </c>
      <c r="M21" s="5">
        <f t="shared" si="4"/>
        <v>3.8787878787878789</v>
      </c>
      <c r="N21">
        <v>1</v>
      </c>
    </row>
    <row r="22" spans="1:14" x14ac:dyDescent="0.25">
      <c r="A22" s="7">
        <v>20</v>
      </c>
      <c r="B22" t="s">
        <v>184</v>
      </c>
      <c r="C22">
        <v>35</v>
      </c>
      <c r="D22">
        <f t="shared" si="0"/>
        <v>158</v>
      </c>
      <c r="E22">
        <v>53</v>
      </c>
      <c r="F22">
        <v>65</v>
      </c>
      <c r="G22">
        <v>40</v>
      </c>
      <c r="J22" s="5">
        <f t="shared" si="1"/>
        <v>52.666666666666664</v>
      </c>
      <c r="K22" s="6">
        <f t="shared" si="2"/>
        <v>156.33333333333303</v>
      </c>
      <c r="L22" s="6">
        <f t="shared" si="3"/>
        <v>12.503332889007355</v>
      </c>
      <c r="M22" s="5">
        <f t="shared" si="4"/>
        <v>4.5142857142857142</v>
      </c>
      <c r="N22">
        <v>1</v>
      </c>
    </row>
    <row r="23" spans="1:14" x14ac:dyDescent="0.25">
      <c r="A23" s="7">
        <v>21</v>
      </c>
      <c r="B23" t="s">
        <v>185</v>
      </c>
      <c r="C23">
        <v>25</v>
      </c>
      <c r="D23">
        <f t="shared" si="0"/>
        <v>94</v>
      </c>
      <c r="E23">
        <v>36</v>
      </c>
      <c r="F23">
        <v>32</v>
      </c>
      <c r="G23">
        <v>26</v>
      </c>
      <c r="J23" s="5">
        <f t="shared" si="1"/>
        <v>31.333333333333332</v>
      </c>
      <c r="K23" s="6">
        <f t="shared" si="2"/>
        <v>25.333333333333258</v>
      </c>
      <c r="L23" s="6">
        <f t="shared" si="3"/>
        <v>5.0332229568471591</v>
      </c>
      <c r="M23" s="5">
        <f t="shared" si="4"/>
        <v>3.76</v>
      </c>
      <c r="N23">
        <v>0</v>
      </c>
    </row>
    <row r="24" spans="1:14" x14ac:dyDescent="0.25">
      <c r="A24" s="7">
        <v>22</v>
      </c>
      <c r="B24" t="s">
        <v>186</v>
      </c>
      <c r="C24">
        <v>34</v>
      </c>
      <c r="D24">
        <f t="shared" si="0"/>
        <v>149</v>
      </c>
      <c r="E24">
        <v>57</v>
      </c>
      <c r="F24">
        <v>56</v>
      </c>
      <c r="G24">
        <v>36</v>
      </c>
      <c r="J24" s="5">
        <f t="shared" si="1"/>
        <v>49.666666666666664</v>
      </c>
      <c r="K24" s="6">
        <f t="shared" si="2"/>
        <v>140.33333333333348</v>
      </c>
      <c r="L24" s="6">
        <f t="shared" si="3"/>
        <v>11.846237095944581</v>
      </c>
      <c r="M24" s="5">
        <f t="shared" si="4"/>
        <v>4.382352941176471</v>
      </c>
      <c r="N24">
        <v>0</v>
      </c>
    </row>
    <row r="25" spans="1:14" x14ac:dyDescent="0.25">
      <c r="A25" s="7">
        <v>23</v>
      </c>
      <c r="B25" t="s">
        <v>187</v>
      </c>
      <c r="C25">
        <v>19</v>
      </c>
      <c r="D25">
        <f t="shared" si="0"/>
        <v>59</v>
      </c>
      <c r="E25">
        <v>25</v>
      </c>
      <c r="F25">
        <v>34</v>
      </c>
      <c r="J25" s="5">
        <f t="shared" si="1"/>
        <v>29.5</v>
      </c>
      <c r="K25" s="6">
        <f t="shared" si="2"/>
        <v>40.5</v>
      </c>
      <c r="L25" s="6">
        <f t="shared" si="3"/>
        <v>6.3639610306789276</v>
      </c>
      <c r="M25" s="5">
        <f t="shared" si="4"/>
        <v>3.1052631578947367</v>
      </c>
      <c r="N25">
        <v>1</v>
      </c>
    </row>
    <row r="26" spans="1:14" x14ac:dyDescent="0.25">
      <c r="A26" s="7">
        <v>24</v>
      </c>
      <c r="B26" t="s">
        <v>188</v>
      </c>
      <c r="C26">
        <v>34</v>
      </c>
      <c r="D26">
        <f t="shared" si="0"/>
        <v>146</v>
      </c>
      <c r="E26">
        <v>42</v>
      </c>
      <c r="F26">
        <v>50</v>
      </c>
      <c r="G26">
        <v>54</v>
      </c>
      <c r="J26" s="5">
        <f t="shared" si="1"/>
        <v>48.666666666666664</v>
      </c>
      <c r="K26" s="6">
        <f t="shared" si="2"/>
        <v>37.333333333333485</v>
      </c>
      <c r="L26" s="6">
        <f t="shared" si="3"/>
        <v>6.1101009266077995</v>
      </c>
      <c r="M26" s="5">
        <f t="shared" si="4"/>
        <v>4.2941176470588234</v>
      </c>
      <c r="N26">
        <v>0</v>
      </c>
    </row>
    <row r="27" spans="1:14" x14ac:dyDescent="0.25">
      <c r="A27" s="7">
        <v>25</v>
      </c>
      <c r="B27" t="s">
        <v>189</v>
      </c>
      <c r="C27">
        <v>21</v>
      </c>
      <c r="D27">
        <f t="shared" si="0"/>
        <v>111</v>
      </c>
      <c r="E27">
        <v>61</v>
      </c>
      <c r="F27">
        <v>50</v>
      </c>
      <c r="J27" s="5">
        <f t="shared" si="1"/>
        <v>55.5</v>
      </c>
      <c r="K27" s="6">
        <f t="shared" si="2"/>
        <v>60.5</v>
      </c>
      <c r="L27" s="6">
        <f t="shared" si="3"/>
        <v>7.7781745930520225</v>
      </c>
      <c r="M27" s="5">
        <f t="shared" si="4"/>
        <v>5.2857142857142856</v>
      </c>
      <c r="N27">
        <v>1</v>
      </c>
    </row>
    <row r="28" spans="1:14" x14ac:dyDescent="0.25">
      <c r="A28" s="7">
        <v>26</v>
      </c>
      <c r="B28" t="s">
        <v>190</v>
      </c>
      <c r="C28">
        <v>29</v>
      </c>
      <c r="D28">
        <f t="shared" si="0"/>
        <v>117</v>
      </c>
      <c r="E28">
        <v>30</v>
      </c>
      <c r="F28">
        <v>57</v>
      </c>
      <c r="G28">
        <v>30</v>
      </c>
      <c r="J28" s="5">
        <f t="shared" si="1"/>
        <v>39</v>
      </c>
      <c r="K28" s="6">
        <f t="shared" si="2"/>
        <v>243</v>
      </c>
      <c r="L28" s="6">
        <f t="shared" si="3"/>
        <v>15.588457268119896</v>
      </c>
      <c r="M28" s="5">
        <f t="shared" si="4"/>
        <v>4.0344827586206895</v>
      </c>
      <c r="N28">
        <v>0</v>
      </c>
    </row>
    <row r="29" spans="1:14" x14ac:dyDescent="0.25">
      <c r="A29" s="7">
        <v>27</v>
      </c>
      <c r="B29" t="s">
        <v>191</v>
      </c>
      <c r="C29">
        <v>16</v>
      </c>
      <c r="D29">
        <f t="shared" si="0"/>
        <v>65</v>
      </c>
      <c r="E29">
        <v>30</v>
      </c>
      <c r="F29">
        <v>35</v>
      </c>
      <c r="J29" s="5">
        <f t="shared" si="1"/>
        <v>32.5</v>
      </c>
      <c r="K29" s="6">
        <f t="shared" si="2"/>
        <v>12.5</v>
      </c>
      <c r="L29" s="6">
        <f t="shared" si="3"/>
        <v>3.5355339059327378</v>
      </c>
      <c r="M29" s="5">
        <f t="shared" si="4"/>
        <v>4.0625</v>
      </c>
      <c r="N29">
        <v>1</v>
      </c>
    </row>
    <row r="30" spans="1:14" x14ac:dyDescent="0.25">
      <c r="A30" s="7">
        <v>28</v>
      </c>
      <c r="B30" t="s">
        <v>192</v>
      </c>
      <c r="C30">
        <v>36</v>
      </c>
      <c r="D30">
        <f t="shared" si="0"/>
        <v>165</v>
      </c>
      <c r="E30">
        <v>36</v>
      </c>
      <c r="F30">
        <v>60</v>
      </c>
      <c r="G30">
        <v>69</v>
      </c>
      <c r="J30" s="5">
        <f t="shared" si="1"/>
        <v>55</v>
      </c>
      <c r="K30" s="6">
        <f t="shared" si="2"/>
        <v>291</v>
      </c>
      <c r="L30" s="6">
        <f t="shared" si="3"/>
        <v>17.058722109231979</v>
      </c>
      <c r="M30" s="5">
        <f t="shared" si="4"/>
        <v>4.583333333333333</v>
      </c>
      <c r="N30">
        <v>1</v>
      </c>
    </row>
    <row r="31" spans="1:14" x14ac:dyDescent="0.25">
      <c r="A31" s="7">
        <v>29</v>
      </c>
      <c r="B31" t="s">
        <v>193</v>
      </c>
      <c r="C31">
        <v>20</v>
      </c>
      <c r="D31">
        <f t="shared" si="0"/>
        <v>84</v>
      </c>
      <c r="E31">
        <v>35</v>
      </c>
      <c r="F31">
        <v>49</v>
      </c>
      <c r="J31" s="5">
        <f t="shared" si="1"/>
        <v>42</v>
      </c>
      <c r="K31" s="6">
        <f t="shared" si="2"/>
        <v>98</v>
      </c>
      <c r="L31" s="6">
        <f t="shared" si="3"/>
        <v>9.8994949366116654</v>
      </c>
      <c r="M31" s="5">
        <f t="shared" si="4"/>
        <v>4.2</v>
      </c>
      <c r="N31">
        <v>1</v>
      </c>
    </row>
    <row r="32" spans="1:14" x14ac:dyDescent="0.25">
      <c r="A32" s="7">
        <v>30</v>
      </c>
      <c r="B32" t="s">
        <v>194</v>
      </c>
      <c r="C32">
        <v>19</v>
      </c>
      <c r="D32">
        <f t="shared" si="0"/>
        <v>96</v>
      </c>
      <c r="E32">
        <v>50</v>
      </c>
      <c r="F32">
        <v>46</v>
      </c>
      <c r="J32" s="5">
        <f t="shared" si="1"/>
        <v>48</v>
      </c>
      <c r="K32" s="6">
        <f t="shared" si="2"/>
        <v>8</v>
      </c>
      <c r="L32" s="6">
        <f t="shared" si="3"/>
        <v>2.8284271247461903</v>
      </c>
      <c r="M32" s="5">
        <f t="shared" si="4"/>
        <v>5.0526315789473681</v>
      </c>
      <c r="N32">
        <v>1</v>
      </c>
    </row>
    <row r="33" spans="1:14" x14ac:dyDescent="0.25">
      <c r="A33" s="7">
        <v>31</v>
      </c>
      <c r="B33" t="s">
        <v>195</v>
      </c>
      <c r="C33">
        <v>25</v>
      </c>
      <c r="D33">
        <f t="shared" si="0"/>
        <v>89</v>
      </c>
      <c r="E33">
        <v>25</v>
      </c>
      <c r="F33">
        <v>31</v>
      </c>
      <c r="G33">
        <v>33</v>
      </c>
      <c r="J33" s="5">
        <f t="shared" si="1"/>
        <v>29.666666666666668</v>
      </c>
      <c r="K33" s="6">
        <f t="shared" si="2"/>
        <v>17.333333333333258</v>
      </c>
      <c r="L33" s="6">
        <f t="shared" si="3"/>
        <v>4.1633319989322564</v>
      </c>
      <c r="M33" s="5">
        <f t="shared" si="4"/>
        <v>3.56</v>
      </c>
      <c r="N33">
        <v>1</v>
      </c>
    </row>
    <row r="34" spans="1:14" x14ac:dyDescent="0.25">
      <c r="A34" s="7">
        <v>32</v>
      </c>
      <c r="B34" t="s">
        <v>196</v>
      </c>
      <c r="C34">
        <v>17</v>
      </c>
      <c r="D34">
        <f t="shared" si="0"/>
        <v>72</v>
      </c>
      <c r="E34">
        <v>43</v>
      </c>
      <c r="F34">
        <v>29</v>
      </c>
      <c r="J34" s="5">
        <f t="shared" si="1"/>
        <v>36</v>
      </c>
      <c r="K34" s="6">
        <f t="shared" si="2"/>
        <v>98</v>
      </c>
      <c r="L34" s="6">
        <f t="shared" si="3"/>
        <v>9.8994949366116654</v>
      </c>
      <c r="M34" s="5">
        <f t="shared" si="4"/>
        <v>4.2352941176470589</v>
      </c>
      <c r="N34">
        <v>1</v>
      </c>
    </row>
    <row r="35" spans="1:14" x14ac:dyDescent="0.25">
      <c r="A35" s="7">
        <v>33</v>
      </c>
      <c r="B35" t="s">
        <v>197</v>
      </c>
      <c r="C35">
        <v>22</v>
      </c>
      <c r="D35">
        <f t="shared" si="0"/>
        <v>94</v>
      </c>
      <c r="E35">
        <v>57</v>
      </c>
      <c r="F35">
        <v>37</v>
      </c>
      <c r="J35" s="5">
        <f t="shared" si="1"/>
        <v>47</v>
      </c>
      <c r="K35" s="6">
        <f t="shared" si="2"/>
        <v>200</v>
      </c>
      <c r="L35" s="6">
        <f t="shared" si="3"/>
        <v>14.142135623730951</v>
      </c>
      <c r="M35" s="5">
        <f t="shared" si="4"/>
        <v>4.2727272727272725</v>
      </c>
      <c r="N35">
        <v>1</v>
      </c>
    </row>
    <row r="36" spans="1:14" x14ac:dyDescent="0.25">
      <c r="A36" s="7">
        <v>34</v>
      </c>
      <c r="B36" t="s">
        <v>198</v>
      </c>
      <c r="C36">
        <v>20</v>
      </c>
      <c r="D36">
        <f t="shared" si="0"/>
        <v>84</v>
      </c>
      <c r="E36">
        <v>40</v>
      </c>
      <c r="F36">
        <v>44</v>
      </c>
      <c r="J36" s="5">
        <f t="shared" si="1"/>
        <v>42</v>
      </c>
      <c r="K36" s="6">
        <f t="shared" si="2"/>
        <v>8</v>
      </c>
      <c r="L36" s="6">
        <f t="shared" si="3"/>
        <v>2.8284271247461903</v>
      </c>
      <c r="M36" s="5">
        <f t="shared" si="4"/>
        <v>4.2</v>
      </c>
      <c r="N36">
        <v>0</v>
      </c>
    </row>
    <row r="37" spans="1:14" x14ac:dyDescent="0.25">
      <c r="A37" s="7">
        <v>35</v>
      </c>
      <c r="B37" t="s">
        <v>199</v>
      </c>
      <c r="C37">
        <v>38</v>
      </c>
      <c r="D37">
        <f t="shared" si="0"/>
        <v>169</v>
      </c>
      <c r="E37">
        <v>61</v>
      </c>
      <c r="F37">
        <v>49</v>
      </c>
      <c r="G37">
        <v>59</v>
      </c>
      <c r="J37" s="5">
        <f t="shared" si="1"/>
        <v>56.333333333333336</v>
      </c>
      <c r="K37" s="6">
        <f t="shared" si="2"/>
        <v>41.333333333333336</v>
      </c>
      <c r="L37" s="6">
        <f t="shared" si="3"/>
        <v>6.4291005073286369</v>
      </c>
      <c r="M37" s="5">
        <f t="shared" si="4"/>
        <v>4.4473684210526319</v>
      </c>
      <c r="N37">
        <v>0</v>
      </c>
    </row>
    <row r="38" spans="1:14" x14ac:dyDescent="0.25">
      <c r="A38" s="7">
        <v>36</v>
      </c>
      <c r="B38" t="s">
        <v>200</v>
      </c>
      <c r="C38">
        <v>24</v>
      </c>
      <c r="D38">
        <f t="shared" si="0"/>
        <v>94</v>
      </c>
      <c r="E38">
        <v>26</v>
      </c>
      <c r="F38">
        <v>42</v>
      </c>
      <c r="G38">
        <v>26</v>
      </c>
      <c r="J38" s="5">
        <f t="shared" si="1"/>
        <v>31.333333333333332</v>
      </c>
      <c r="K38" s="6">
        <f t="shared" si="2"/>
        <v>85.333333333333258</v>
      </c>
      <c r="L38" s="6">
        <f t="shared" si="3"/>
        <v>9.2376043070340081</v>
      </c>
      <c r="M38" s="5">
        <f t="shared" si="4"/>
        <v>3.9166666666666665</v>
      </c>
      <c r="N38">
        <v>1</v>
      </c>
    </row>
    <row r="39" spans="1:14" x14ac:dyDescent="0.25">
      <c r="A39" s="7">
        <v>37</v>
      </c>
      <c r="B39" t="s">
        <v>201</v>
      </c>
      <c r="C39">
        <v>18</v>
      </c>
      <c r="D39">
        <f t="shared" si="0"/>
        <v>68</v>
      </c>
      <c r="E39">
        <v>33</v>
      </c>
      <c r="F39">
        <v>35</v>
      </c>
      <c r="J39" s="5">
        <f t="shared" si="1"/>
        <v>34</v>
      </c>
      <c r="K39" s="6">
        <f t="shared" si="2"/>
        <v>2</v>
      </c>
      <c r="L39" s="6">
        <f t="shared" si="3"/>
        <v>1.4142135623730951</v>
      </c>
      <c r="M39" s="5">
        <f t="shared" si="4"/>
        <v>3.7777777777777777</v>
      </c>
      <c r="N39">
        <v>0</v>
      </c>
    </row>
    <row r="40" spans="1:14" x14ac:dyDescent="0.25">
      <c r="A40" s="7">
        <v>38</v>
      </c>
      <c r="B40" t="s">
        <v>202</v>
      </c>
      <c r="C40">
        <v>22</v>
      </c>
      <c r="D40">
        <f t="shared" si="0"/>
        <v>89</v>
      </c>
      <c r="E40">
        <v>52</v>
      </c>
      <c r="F40">
        <v>37</v>
      </c>
      <c r="J40" s="5">
        <f t="shared" si="1"/>
        <v>44.5</v>
      </c>
      <c r="K40" s="6">
        <f t="shared" si="2"/>
        <v>112.5</v>
      </c>
      <c r="L40" s="6">
        <f t="shared" si="3"/>
        <v>10.606601717798213</v>
      </c>
      <c r="M40" s="5">
        <f t="shared" si="4"/>
        <v>4.0454545454545459</v>
      </c>
      <c r="N40">
        <v>1</v>
      </c>
    </row>
    <row r="41" spans="1:14" x14ac:dyDescent="0.25">
      <c r="A41" s="7">
        <v>39</v>
      </c>
      <c r="B41" t="s">
        <v>203</v>
      </c>
      <c r="C41">
        <v>31</v>
      </c>
      <c r="D41">
        <f t="shared" si="0"/>
        <v>143</v>
      </c>
      <c r="E41">
        <v>37</v>
      </c>
      <c r="F41">
        <v>57</v>
      </c>
      <c r="G41">
        <v>49</v>
      </c>
      <c r="J41" s="5">
        <f t="shared" si="1"/>
        <v>47.666666666666664</v>
      </c>
      <c r="K41" s="6">
        <f t="shared" si="2"/>
        <v>101.33333333333348</v>
      </c>
      <c r="L41" s="6">
        <f t="shared" si="3"/>
        <v>10.06644591369434</v>
      </c>
      <c r="M41" s="5">
        <f t="shared" si="4"/>
        <v>4.612903225806452</v>
      </c>
      <c r="N41">
        <v>1</v>
      </c>
    </row>
    <row r="42" spans="1:14" x14ac:dyDescent="0.25">
      <c r="A42" s="7">
        <v>40</v>
      </c>
      <c r="B42" t="s">
        <v>204</v>
      </c>
      <c r="C42">
        <v>21</v>
      </c>
      <c r="D42">
        <f t="shared" si="0"/>
        <v>102</v>
      </c>
      <c r="E42">
        <v>66</v>
      </c>
      <c r="F42">
        <v>36</v>
      </c>
      <c r="J42" s="5">
        <f t="shared" si="1"/>
        <v>51</v>
      </c>
      <c r="K42" s="6">
        <f t="shared" si="2"/>
        <v>450</v>
      </c>
      <c r="L42" s="6">
        <f t="shared" si="3"/>
        <v>21.213203435596427</v>
      </c>
      <c r="M42" s="5">
        <f t="shared" si="4"/>
        <v>4.8571428571428568</v>
      </c>
      <c r="N42">
        <v>1</v>
      </c>
    </row>
    <row r="43" spans="1:14" x14ac:dyDescent="0.25">
      <c r="A43" s="7">
        <v>41</v>
      </c>
      <c r="B43" t="s">
        <v>205</v>
      </c>
      <c r="C43">
        <v>33</v>
      </c>
      <c r="D43">
        <f t="shared" si="0"/>
        <v>132</v>
      </c>
      <c r="E43">
        <v>37</v>
      </c>
      <c r="F43">
        <v>52</v>
      </c>
      <c r="G43">
        <v>43</v>
      </c>
      <c r="J43" s="5">
        <f t="shared" si="1"/>
        <v>44</v>
      </c>
      <c r="K43" s="6">
        <f t="shared" si="2"/>
        <v>57</v>
      </c>
      <c r="L43" s="6">
        <f t="shared" si="3"/>
        <v>7.5498344352707498</v>
      </c>
      <c r="M43" s="5">
        <f t="shared" si="4"/>
        <v>4</v>
      </c>
      <c r="N43">
        <v>1</v>
      </c>
    </row>
    <row r="44" spans="1:14" x14ac:dyDescent="0.25">
      <c r="A44" s="7">
        <v>42</v>
      </c>
      <c r="B44" t="s">
        <v>206</v>
      </c>
      <c r="C44">
        <v>25</v>
      </c>
      <c r="D44">
        <f t="shared" si="0"/>
        <v>125</v>
      </c>
      <c r="E44">
        <v>69</v>
      </c>
      <c r="F44">
        <v>56</v>
      </c>
      <c r="J44" s="5">
        <f t="shared" si="1"/>
        <v>62.5</v>
      </c>
      <c r="K44" s="6">
        <f t="shared" si="2"/>
        <v>84.5</v>
      </c>
      <c r="L44" s="6">
        <f t="shared" si="3"/>
        <v>9.1923881554251174</v>
      </c>
      <c r="M44" s="5">
        <f t="shared" si="4"/>
        <v>5</v>
      </c>
      <c r="N44">
        <v>0</v>
      </c>
    </row>
    <row r="45" spans="1:14" x14ac:dyDescent="0.25">
      <c r="A45" s="7">
        <v>43</v>
      </c>
      <c r="B45" t="s">
        <v>207</v>
      </c>
      <c r="C45">
        <v>30</v>
      </c>
      <c r="D45">
        <f t="shared" si="0"/>
        <v>150</v>
      </c>
      <c r="E45">
        <v>70</v>
      </c>
      <c r="F45">
        <v>41</v>
      </c>
      <c r="G45">
        <v>39</v>
      </c>
      <c r="J45" s="5">
        <f t="shared" si="1"/>
        <v>50</v>
      </c>
      <c r="K45" s="6">
        <f t="shared" si="2"/>
        <v>301</v>
      </c>
      <c r="L45" s="6">
        <f t="shared" si="3"/>
        <v>17.349351572897472</v>
      </c>
      <c r="M45" s="5">
        <f t="shared" si="4"/>
        <v>5</v>
      </c>
      <c r="N45">
        <v>1</v>
      </c>
    </row>
    <row r="46" spans="1:14" x14ac:dyDescent="0.25">
      <c r="A46" s="7">
        <v>44</v>
      </c>
      <c r="B46" t="s">
        <v>208</v>
      </c>
      <c r="C46">
        <v>36</v>
      </c>
      <c r="D46">
        <f>SUM(E46:I46)</f>
        <v>151</v>
      </c>
      <c r="E46">
        <v>33</v>
      </c>
      <c r="F46">
        <v>57</v>
      </c>
      <c r="G46">
        <v>61</v>
      </c>
      <c r="J46" s="5">
        <f>IFERROR(AVERAGE(E46:I46),"n/a")</f>
        <v>50.333333333333336</v>
      </c>
      <c r="K46" s="6">
        <f t="shared" si="2"/>
        <v>229.33333333333348</v>
      </c>
      <c r="L46" s="6">
        <f t="shared" si="3"/>
        <v>15.143755588800735</v>
      </c>
      <c r="M46" s="5">
        <f t="shared" si="4"/>
        <v>4.1944444444444446</v>
      </c>
      <c r="N46">
        <v>0</v>
      </c>
    </row>
    <row r="47" spans="1:14" x14ac:dyDescent="0.25">
      <c r="A47" s="7">
        <v>45</v>
      </c>
      <c r="B47" t="s">
        <v>209</v>
      </c>
      <c r="C47">
        <v>20</v>
      </c>
      <c r="D47">
        <f>SUM(E47:I47)</f>
        <v>80</v>
      </c>
      <c r="E47">
        <v>50</v>
      </c>
      <c r="F47">
        <v>30</v>
      </c>
      <c r="J47" s="5">
        <f>IFERROR(AVERAGE(E47:I47),"n/a")</f>
        <v>40</v>
      </c>
      <c r="K47" s="6">
        <f t="shared" si="2"/>
        <v>200</v>
      </c>
      <c r="L47" s="6">
        <f t="shared" si="3"/>
        <v>14.142135623730951</v>
      </c>
      <c r="M47" s="5">
        <f t="shared" si="4"/>
        <v>4</v>
      </c>
      <c r="N47">
        <v>1</v>
      </c>
    </row>
    <row r="48" spans="1:14" x14ac:dyDescent="0.25">
      <c r="A48" s="7">
        <v>46</v>
      </c>
      <c r="B48" t="s">
        <v>210</v>
      </c>
      <c r="C48">
        <v>29</v>
      </c>
      <c r="D48">
        <f t="shared" si="0"/>
        <v>119</v>
      </c>
      <c r="E48">
        <v>47</v>
      </c>
      <c r="F48">
        <v>39</v>
      </c>
      <c r="G48">
        <v>33</v>
      </c>
      <c r="J48" s="5">
        <f t="shared" si="1"/>
        <v>39.666666666666664</v>
      </c>
      <c r="K48" s="6">
        <f t="shared" si="2"/>
        <v>49.333333333333485</v>
      </c>
      <c r="L48" s="6">
        <f t="shared" si="3"/>
        <v>7.0237691685685038</v>
      </c>
      <c r="M48" s="5">
        <f t="shared" si="4"/>
        <v>4.1034482758620694</v>
      </c>
      <c r="N48">
        <v>1</v>
      </c>
    </row>
    <row r="49" spans="1:13" s="17" customFormat="1" ht="5.25" customHeight="1" x14ac:dyDescent="0.25">
      <c r="A49" s="16"/>
      <c r="J49" s="18"/>
      <c r="K49" s="19"/>
      <c r="L49" s="19"/>
      <c r="M49" s="19"/>
    </row>
    <row r="50" spans="1:13" ht="15.75" thickBot="1" x14ac:dyDescent="0.3"/>
    <row r="51" spans="1:13" x14ac:dyDescent="0.25">
      <c r="B51" s="20"/>
      <c r="C51" s="23" t="s">
        <v>29</v>
      </c>
      <c r="D51" s="24"/>
      <c r="E51" s="24"/>
      <c r="F51" s="25">
        <f>AVERAGE(D3:D48)</f>
        <v>101.80434782608695</v>
      </c>
      <c r="H51" s="4"/>
      <c r="J51" s="5"/>
      <c r="M51" s="3"/>
    </row>
    <row r="52" spans="1:13" x14ac:dyDescent="0.25">
      <c r="B52" s="20"/>
      <c r="C52" s="8" t="s">
        <v>32</v>
      </c>
      <c r="D52" s="21"/>
      <c r="E52" s="21"/>
      <c r="F52" s="9">
        <f>_xlfn.VAR.S(D3:D48)</f>
        <v>1121.7608695652168</v>
      </c>
    </row>
    <row r="53" spans="1:13" x14ac:dyDescent="0.25">
      <c r="B53" s="20"/>
      <c r="C53" s="26" t="s">
        <v>31</v>
      </c>
      <c r="D53" s="27"/>
      <c r="E53" s="27"/>
      <c r="F53" s="28">
        <f>_xlfn.STDEV.S(D3:D48)</f>
        <v>33.492698750103983</v>
      </c>
      <c r="J53" s="3"/>
      <c r="K53" s="4"/>
    </row>
    <row r="54" spans="1:13" x14ac:dyDescent="0.25">
      <c r="B54" s="20"/>
      <c r="C54" s="8" t="s">
        <v>36</v>
      </c>
      <c r="D54" s="21"/>
      <c r="E54" s="21"/>
      <c r="F54" s="10">
        <f>COUNT(A3:A48)</f>
        <v>46</v>
      </c>
    </row>
    <row r="55" spans="1:13" x14ac:dyDescent="0.25">
      <c r="B55" s="21"/>
      <c r="C55" s="8" t="s">
        <v>73</v>
      </c>
      <c r="D55" s="21"/>
      <c r="E55" s="21"/>
      <c r="F55" s="10">
        <f>SUM(D3:D48)</f>
        <v>4683</v>
      </c>
      <c r="J55" s="3"/>
    </row>
    <row r="56" spans="1:13" x14ac:dyDescent="0.25">
      <c r="B56" s="20"/>
      <c r="C56" s="12"/>
      <c r="D56" s="21"/>
      <c r="E56" s="21"/>
      <c r="F56" s="13"/>
    </row>
    <row r="57" spans="1:13" x14ac:dyDescent="0.25">
      <c r="B57" s="20"/>
      <c r="C57" s="26" t="s">
        <v>30</v>
      </c>
      <c r="D57" s="27"/>
      <c r="E57" s="27"/>
      <c r="F57" s="29">
        <f>AVERAGE(E3:I48)</f>
        <v>42.572727272727271</v>
      </c>
    </row>
    <row r="58" spans="1:13" x14ac:dyDescent="0.25">
      <c r="B58" s="20"/>
      <c r="C58" s="8" t="s">
        <v>33</v>
      </c>
      <c r="D58" s="21"/>
      <c r="E58" s="21"/>
      <c r="F58" s="9">
        <f>_xlfn.VAR.S(E3:I48)</f>
        <v>141.84328607172645</v>
      </c>
    </row>
    <row r="59" spans="1:13" x14ac:dyDescent="0.25">
      <c r="B59" s="20"/>
      <c r="C59" s="26" t="s">
        <v>34</v>
      </c>
      <c r="D59" s="27"/>
      <c r="E59" s="27"/>
      <c r="F59" s="28">
        <f>_xlfn.STDEV.S(E3:I48)</f>
        <v>11.909797902220106</v>
      </c>
    </row>
    <row r="60" spans="1:13" x14ac:dyDescent="0.25">
      <c r="B60" s="21"/>
      <c r="C60" s="8" t="s">
        <v>72</v>
      </c>
      <c r="D60" s="21"/>
      <c r="E60" s="21"/>
      <c r="F60" s="10">
        <f>COUNT(E3:I48)</f>
        <v>110</v>
      </c>
    </row>
    <row r="61" spans="1:13" x14ac:dyDescent="0.25">
      <c r="B61" s="20"/>
      <c r="C61" s="8"/>
      <c r="D61" s="21"/>
      <c r="E61" s="21"/>
      <c r="F61" s="10"/>
    </row>
    <row r="62" spans="1:13" x14ac:dyDescent="0.25">
      <c r="C62" s="8" t="s">
        <v>71</v>
      </c>
      <c r="D62" s="21"/>
      <c r="E62" s="21"/>
      <c r="F62" s="10">
        <f>SUM(C3:C48)</f>
        <v>1117</v>
      </c>
    </row>
    <row r="63" spans="1:13" x14ac:dyDescent="0.25">
      <c r="C63" s="8" t="s">
        <v>123</v>
      </c>
      <c r="D63" s="21"/>
      <c r="E63" s="21"/>
      <c r="F63" s="11">
        <f>F62/F54</f>
        <v>24.282608695652176</v>
      </c>
    </row>
    <row r="64" spans="1:13" x14ac:dyDescent="0.25">
      <c r="C64" s="26" t="s">
        <v>74</v>
      </c>
      <c r="D64" s="27"/>
      <c r="E64" s="27"/>
      <c r="F64" s="29">
        <f>F55/F62</f>
        <v>4.1924798567591761</v>
      </c>
    </row>
    <row r="65" spans="3:6" x14ac:dyDescent="0.25">
      <c r="C65" s="8" t="s">
        <v>75</v>
      </c>
      <c r="D65" s="21"/>
      <c r="E65" s="21"/>
      <c r="F65" s="11">
        <f>_xlfn.VAR.S(M3:M48)</f>
        <v>0.26771399800709839</v>
      </c>
    </row>
    <row r="66" spans="3:6" x14ac:dyDescent="0.25">
      <c r="C66" s="26" t="s">
        <v>76</v>
      </c>
      <c r="D66" s="27"/>
      <c r="E66" s="27"/>
      <c r="F66" s="29">
        <f>_xlfn.STDEV.S(M3:M48)</f>
        <v>0.51741085996246583</v>
      </c>
    </row>
    <row r="67" spans="3:6" x14ac:dyDescent="0.25">
      <c r="C67" s="12"/>
      <c r="D67" s="21"/>
      <c r="E67" s="21"/>
      <c r="F67" s="13"/>
    </row>
    <row r="68" spans="3:6" ht="15.75" thickBot="1" x14ac:dyDescent="0.3">
      <c r="C68" s="14" t="s">
        <v>35</v>
      </c>
      <c r="D68" s="22"/>
      <c r="E68" s="22"/>
      <c r="F68" s="15">
        <f>COUNTIF(N3:N48,1)/COUNT(N3:N48)</f>
        <v>0.54347826086956519</v>
      </c>
    </row>
  </sheetData>
  <sheetProtection algorithmName="SHA-512" hashValue="seM32lhXFeVgQdLzmWasfGguBmEl0PXROjksydGFit3plN2IFedgzjqN2++V57/0X0WNoYU+08vuSTIfKmeEqg==" saltValue="pQzo4HmvqtPb6ValptifFQ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55F7-01A8-4133-8DC6-B79F216D6EC3}">
  <sheetPr>
    <tabColor theme="9" tint="0.59999389629810485"/>
  </sheetPr>
  <dimension ref="A1:B314"/>
  <sheetViews>
    <sheetView zoomScale="90" zoomScaleNormal="90" workbookViewId="0">
      <selection sqref="A1:B1"/>
    </sheetView>
  </sheetViews>
  <sheetFormatPr baseColWidth="10" defaultRowHeight="15" x14ac:dyDescent="0.25"/>
  <cols>
    <col min="1" max="1" width="14.85546875" customWidth="1"/>
    <col min="2" max="2" width="13.7109375" customWidth="1"/>
  </cols>
  <sheetData>
    <row r="1" spans="1:2" x14ac:dyDescent="0.25">
      <c r="A1" s="196" t="s">
        <v>255</v>
      </c>
      <c r="B1" s="196"/>
    </row>
    <row r="2" spans="1:2" x14ac:dyDescent="0.25">
      <c r="A2" s="33" t="s">
        <v>213</v>
      </c>
      <c r="B2" s="33" t="s">
        <v>214</v>
      </c>
    </row>
    <row r="3" spans="1:2" x14ac:dyDescent="0.25">
      <c r="A3">
        <v>21</v>
      </c>
      <c r="B3">
        <v>30</v>
      </c>
    </row>
    <row r="4" spans="1:2" x14ac:dyDescent="0.25">
      <c r="A4">
        <v>16</v>
      </c>
      <c r="B4">
        <v>48</v>
      </c>
    </row>
    <row r="5" spans="1:2" x14ac:dyDescent="0.25">
      <c r="A5">
        <v>27</v>
      </c>
      <c r="B5">
        <v>53</v>
      </c>
    </row>
    <row r="6" spans="1:2" x14ac:dyDescent="0.25">
      <c r="A6">
        <v>14</v>
      </c>
      <c r="B6">
        <v>21</v>
      </c>
    </row>
    <row r="7" spans="1:2" x14ac:dyDescent="0.25">
      <c r="A7">
        <v>14</v>
      </c>
      <c r="B7">
        <v>33</v>
      </c>
    </row>
    <row r="8" spans="1:2" x14ac:dyDescent="0.25">
      <c r="A8">
        <v>16</v>
      </c>
      <c r="B8">
        <v>42</v>
      </c>
    </row>
    <row r="9" spans="1:2" x14ac:dyDescent="0.25">
      <c r="A9">
        <v>14</v>
      </c>
      <c r="B9">
        <v>27</v>
      </c>
    </row>
    <row r="10" spans="1:2" x14ac:dyDescent="0.25">
      <c r="A10">
        <v>30</v>
      </c>
      <c r="B10">
        <v>30</v>
      </c>
    </row>
    <row r="11" spans="1:2" x14ac:dyDescent="0.25">
      <c r="A11">
        <v>16</v>
      </c>
      <c r="B11">
        <v>27</v>
      </c>
    </row>
    <row r="12" spans="1:2" x14ac:dyDescent="0.25">
      <c r="A12">
        <v>25</v>
      </c>
      <c r="B12">
        <v>51</v>
      </c>
    </row>
    <row r="13" spans="1:2" x14ac:dyDescent="0.25">
      <c r="A13">
        <v>16</v>
      </c>
      <c r="B13">
        <v>48</v>
      </c>
    </row>
    <row r="14" spans="1:2" x14ac:dyDescent="0.25">
      <c r="A14">
        <v>27</v>
      </c>
      <c r="B14">
        <v>32</v>
      </c>
    </row>
    <row r="15" spans="1:2" x14ac:dyDescent="0.25">
      <c r="A15">
        <v>15</v>
      </c>
      <c r="B15">
        <v>56</v>
      </c>
    </row>
    <row r="16" spans="1:2" x14ac:dyDescent="0.25">
      <c r="A16">
        <v>17</v>
      </c>
      <c r="B16">
        <v>31</v>
      </c>
    </row>
    <row r="17" spans="1:2" x14ac:dyDescent="0.25">
      <c r="A17">
        <v>34</v>
      </c>
      <c r="B17">
        <v>50</v>
      </c>
    </row>
    <row r="18" spans="1:2" x14ac:dyDescent="0.25">
      <c r="A18">
        <v>30</v>
      </c>
      <c r="B18">
        <v>35</v>
      </c>
    </row>
    <row r="19" spans="1:2" x14ac:dyDescent="0.25">
      <c r="A19">
        <v>19</v>
      </c>
      <c r="B19">
        <v>31</v>
      </c>
    </row>
    <row r="20" spans="1:2" x14ac:dyDescent="0.25">
      <c r="A20">
        <v>13</v>
      </c>
      <c r="B20">
        <v>49</v>
      </c>
    </row>
    <row r="21" spans="1:2" x14ac:dyDescent="0.25">
      <c r="A21">
        <v>15</v>
      </c>
      <c r="B21">
        <v>35</v>
      </c>
    </row>
    <row r="22" spans="1:2" x14ac:dyDescent="0.25">
      <c r="A22">
        <v>19</v>
      </c>
      <c r="B22">
        <v>53</v>
      </c>
    </row>
    <row r="23" spans="1:2" x14ac:dyDescent="0.25">
      <c r="A23">
        <v>13</v>
      </c>
      <c r="B23">
        <v>36</v>
      </c>
    </row>
    <row r="24" spans="1:2" x14ac:dyDescent="0.25">
      <c r="A24">
        <v>24</v>
      </c>
      <c r="B24">
        <v>57</v>
      </c>
    </row>
    <row r="25" spans="1:2" x14ac:dyDescent="0.25">
      <c r="A25">
        <v>16</v>
      </c>
      <c r="B25">
        <v>25</v>
      </c>
    </row>
    <row r="26" spans="1:2" x14ac:dyDescent="0.25">
      <c r="A26">
        <v>15</v>
      </c>
      <c r="B26">
        <v>42</v>
      </c>
    </row>
    <row r="27" spans="1:2" x14ac:dyDescent="0.25">
      <c r="A27">
        <v>26</v>
      </c>
      <c r="B27">
        <v>61</v>
      </c>
    </row>
    <row r="28" spans="1:2" x14ac:dyDescent="0.25">
      <c r="A28">
        <v>34</v>
      </c>
      <c r="B28">
        <v>30</v>
      </c>
    </row>
    <row r="29" spans="1:2" x14ac:dyDescent="0.25">
      <c r="A29">
        <v>16</v>
      </c>
      <c r="B29">
        <v>30</v>
      </c>
    </row>
    <row r="30" spans="1:2" x14ac:dyDescent="0.25">
      <c r="A30">
        <v>29</v>
      </c>
      <c r="B30">
        <v>36</v>
      </c>
    </row>
    <row r="31" spans="1:2" x14ac:dyDescent="0.25">
      <c r="A31">
        <v>31</v>
      </c>
      <c r="B31">
        <v>35</v>
      </c>
    </row>
    <row r="32" spans="1:2" x14ac:dyDescent="0.25">
      <c r="A32">
        <v>11</v>
      </c>
      <c r="B32">
        <v>50</v>
      </c>
    </row>
    <row r="33" spans="1:2" x14ac:dyDescent="0.25">
      <c r="A33">
        <v>18</v>
      </c>
      <c r="B33">
        <v>25</v>
      </c>
    </row>
    <row r="34" spans="1:2" x14ac:dyDescent="0.25">
      <c r="A34">
        <v>29</v>
      </c>
      <c r="B34">
        <v>43</v>
      </c>
    </row>
    <row r="35" spans="1:2" x14ac:dyDescent="0.25">
      <c r="A35">
        <v>24</v>
      </c>
      <c r="B35">
        <v>57</v>
      </c>
    </row>
    <row r="36" spans="1:2" x14ac:dyDescent="0.25">
      <c r="A36">
        <v>34</v>
      </c>
      <c r="B36">
        <v>40</v>
      </c>
    </row>
    <row r="37" spans="1:2" x14ac:dyDescent="0.25">
      <c r="A37">
        <v>22</v>
      </c>
      <c r="B37">
        <v>61</v>
      </c>
    </row>
    <row r="38" spans="1:2" x14ac:dyDescent="0.25">
      <c r="A38">
        <v>32</v>
      </c>
      <c r="B38">
        <v>26</v>
      </c>
    </row>
    <row r="39" spans="1:2" x14ac:dyDescent="0.25">
      <c r="A39">
        <v>18</v>
      </c>
      <c r="B39">
        <v>33</v>
      </c>
    </row>
    <row r="40" spans="1:2" x14ac:dyDescent="0.25">
      <c r="A40">
        <v>19</v>
      </c>
      <c r="B40">
        <v>52</v>
      </c>
    </row>
    <row r="41" spans="1:2" x14ac:dyDescent="0.25">
      <c r="A41">
        <v>13</v>
      </c>
      <c r="B41">
        <v>37</v>
      </c>
    </row>
    <row r="42" spans="1:2" x14ac:dyDescent="0.25">
      <c r="A42">
        <v>21</v>
      </c>
      <c r="B42">
        <v>66</v>
      </c>
    </row>
    <row r="43" spans="1:2" x14ac:dyDescent="0.25">
      <c r="A43">
        <v>21</v>
      </c>
      <c r="B43">
        <v>37</v>
      </c>
    </row>
    <row r="44" spans="1:2" x14ac:dyDescent="0.25">
      <c r="A44">
        <v>21</v>
      </c>
      <c r="B44">
        <v>69</v>
      </c>
    </row>
    <row r="45" spans="1:2" x14ac:dyDescent="0.25">
      <c r="A45">
        <v>28</v>
      </c>
      <c r="B45">
        <v>70</v>
      </c>
    </row>
    <row r="46" spans="1:2" x14ac:dyDescent="0.25">
      <c r="A46">
        <v>20</v>
      </c>
      <c r="B46">
        <v>33</v>
      </c>
    </row>
    <row r="47" spans="1:2" x14ac:dyDescent="0.25">
      <c r="A47">
        <v>20</v>
      </c>
      <c r="B47">
        <v>50</v>
      </c>
    </row>
    <row r="48" spans="1:2" x14ac:dyDescent="0.25">
      <c r="A48">
        <v>22</v>
      </c>
      <c r="B48">
        <v>47</v>
      </c>
    </row>
    <row r="49" spans="1:2" x14ac:dyDescent="0.25">
      <c r="A49">
        <v>33</v>
      </c>
      <c r="B49">
        <v>49</v>
      </c>
    </row>
    <row r="50" spans="1:2" x14ac:dyDescent="0.25">
      <c r="A50">
        <v>34</v>
      </c>
      <c r="B50">
        <v>36</v>
      </c>
    </row>
    <row r="51" spans="1:2" x14ac:dyDescent="0.25">
      <c r="A51">
        <v>20</v>
      </c>
      <c r="B51">
        <v>56</v>
      </c>
    </row>
    <row r="52" spans="1:2" x14ac:dyDescent="0.25">
      <c r="A52">
        <v>15</v>
      </c>
      <c r="B52">
        <v>33</v>
      </c>
    </row>
    <row r="53" spans="1:2" x14ac:dyDescent="0.25">
      <c r="A53">
        <v>27</v>
      </c>
      <c r="B53">
        <v>33</v>
      </c>
    </row>
    <row r="54" spans="1:2" x14ac:dyDescent="0.25">
      <c r="A54">
        <v>22</v>
      </c>
      <c r="B54">
        <v>45</v>
      </c>
    </row>
    <row r="55" spans="1:2" x14ac:dyDescent="0.25">
      <c r="A55">
        <v>16</v>
      </c>
      <c r="B55">
        <v>60</v>
      </c>
    </row>
    <row r="56" spans="1:2" x14ac:dyDescent="0.25">
      <c r="A56">
        <v>23</v>
      </c>
      <c r="B56">
        <v>43</v>
      </c>
    </row>
    <row r="57" spans="1:2" x14ac:dyDescent="0.25">
      <c r="A57">
        <v>17</v>
      </c>
      <c r="B57">
        <v>43</v>
      </c>
    </row>
    <row r="58" spans="1:2" x14ac:dyDescent="0.25">
      <c r="A58">
        <v>20</v>
      </c>
      <c r="B58">
        <v>45</v>
      </c>
    </row>
    <row r="59" spans="1:2" x14ac:dyDescent="0.25">
      <c r="A59">
        <v>36</v>
      </c>
      <c r="B59">
        <v>27</v>
      </c>
    </row>
    <row r="60" spans="1:2" x14ac:dyDescent="0.25">
      <c r="A60">
        <v>24</v>
      </c>
      <c r="B60">
        <v>38</v>
      </c>
    </row>
    <row r="61" spans="1:2" x14ac:dyDescent="0.25">
      <c r="A61">
        <v>32</v>
      </c>
      <c r="B61">
        <v>42</v>
      </c>
    </row>
    <row r="62" spans="1:2" x14ac:dyDescent="0.25">
      <c r="A62">
        <v>21</v>
      </c>
      <c r="B62">
        <v>35</v>
      </c>
    </row>
    <row r="63" spans="1:2" x14ac:dyDescent="0.25">
      <c r="A63">
        <v>31</v>
      </c>
      <c r="B63">
        <v>40</v>
      </c>
    </row>
    <row r="64" spans="1:2" x14ac:dyDescent="0.25">
      <c r="A64">
        <v>29</v>
      </c>
      <c r="B64">
        <v>54</v>
      </c>
    </row>
    <row r="65" spans="1:2" x14ac:dyDescent="0.25">
      <c r="A65">
        <v>19</v>
      </c>
      <c r="B65">
        <v>53</v>
      </c>
    </row>
    <row r="66" spans="1:2" x14ac:dyDescent="0.25">
      <c r="A66">
        <v>19</v>
      </c>
      <c r="B66">
        <v>34</v>
      </c>
    </row>
    <row r="67" spans="1:2" x14ac:dyDescent="0.25">
      <c r="A67">
        <v>20</v>
      </c>
      <c r="B67">
        <v>53</v>
      </c>
    </row>
    <row r="68" spans="1:2" x14ac:dyDescent="0.25">
      <c r="A68">
        <v>25</v>
      </c>
      <c r="B68">
        <v>24</v>
      </c>
    </row>
    <row r="69" spans="1:2" x14ac:dyDescent="0.25">
      <c r="A69">
        <v>18</v>
      </c>
      <c r="B69">
        <v>53</v>
      </c>
    </row>
    <row r="70" spans="1:2" x14ac:dyDescent="0.25">
      <c r="A70">
        <v>28</v>
      </c>
      <c r="B70">
        <v>52</v>
      </c>
    </row>
    <row r="71" spans="1:2" x14ac:dyDescent="0.25">
      <c r="A71">
        <v>28</v>
      </c>
      <c r="B71">
        <v>34</v>
      </c>
    </row>
    <row r="72" spans="1:2" x14ac:dyDescent="0.25">
      <c r="A72">
        <v>26</v>
      </c>
      <c r="B72">
        <v>33</v>
      </c>
    </row>
    <row r="73" spans="1:2" x14ac:dyDescent="0.25">
      <c r="A73">
        <v>17</v>
      </c>
      <c r="B73">
        <v>63</v>
      </c>
    </row>
    <row r="74" spans="1:2" x14ac:dyDescent="0.25">
      <c r="A74">
        <v>17</v>
      </c>
      <c r="B74">
        <v>46</v>
      </c>
    </row>
    <row r="75" spans="1:2" x14ac:dyDescent="0.25">
      <c r="A75">
        <v>27</v>
      </c>
      <c r="B75">
        <v>43</v>
      </c>
    </row>
    <row r="76" spans="1:2" x14ac:dyDescent="0.25">
      <c r="A76">
        <v>19</v>
      </c>
      <c r="B76">
        <v>36</v>
      </c>
    </row>
    <row r="77" spans="1:2" x14ac:dyDescent="0.25">
      <c r="A77">
        <v>26</v>
      </c>
      <c r="B77">
        <v>68</v>
      </c>
    </row>
    <row r="78" spans="1:2" x14ac:dyDescent="0.25">
      <c r="A78">
        <v>27</v>
      </c>
      <c r="B78">
        <v>31</v>
      </c>
    </row>
    <row r="79" spans="1:2" x14ac:dyDescent="0.25">
      <c r="A79">
        <v>18</v>
      </c>
      <c r="B79">
        <v>40</v>
      </c>
    </row>
    <row r="80" spans="1:2" x14ac:dyDescent="0.25">
      <c r="A80">
        <v>27</v>
      </c>
      <c r="B80">
        <v>20</v>
      </c>
    </row>
    <row r="81" spans="1:2" x14ac:dyDescent="0.25">
      <c r="A81">
        <v>32</v>
      </c>
      <c r="B81">
        <v>59</v>
      </c>
    </row>
    <row r="82" spans="1:2" x14ac:dyDescent="0.25">
      <c r="A82">
        <v>18</v>
      </c>
      <c r="B82">
        <v>42</v>
      </c>
    </row>
    <row r="83" spans="1:2" x14ac:dyDescent="0.25">
      <c r="A83">
        <v>23</v>
      </c>
      <c r="B83">
        <v>34</v>
      </c>
    </row>
    <row r="84" spans="1:2" x14ac:dyDescent="0.25">
      <c r="A84">
        <v>28</v>
      </c>
      <c r="B84">
        <v>31</v>
      </c>
    </row>
    <row r="85" spans="1:2" x14ac:dyDescent="0.25">
      <c r="A85">
        <v>32</v>
      </c>
      <c r="B85">
        <v>43</v>
      </c>
    </row>
    <row r="86" spans="1:2" x14ac:dyDescent="0.25">
      <c r="A86">
        <v>31</v>
      </c>
      <c r="B86">
        <v>51</v>
      </c>
    </row>
    <row r="87" spans="1:2" x14ac:dyDescent="0.25">
      <c r="A87">
        <v>26</v>
      </c>
      <c r="B87">
        <v>42</v>
      </c>
    </row>
    <row r="88" spans="1:2" x14ac:dyDescent="0.25">
      <c r="A88">
        <v>19</v>
      </c>
      <c r="B88">
        <v>42</v>
      </c>
    </row>
    <row r="89" spans="1:2" x14ac:dyDescent="0.25">
      <c r="A89">
        <v>13</v>
      </c>
      <c r="B89">
        <v>73</v>
      </c>
    </row>
    <row r="90" spans="1:2" x14ac:dyDescent="0.25">
      <c r="A90">
        <v>24</v>
      </c>
      <c r="B90">
        <v>58</v>
      </c>
    </row>
    <row r="91" spans="1:2" x14ac:dyDescent="0.25">
      <c r="A91">
        <v>30</v>
      </c>
      <c r="B91">
        <v>34</v>
      </c>
    </row>
    <row r="92" spans="1:2" x14ac:dyDescent="0.25">
      <c r="A92">
        <v>17</v>
      </c>
      <c r="B92">
        <v>57</v>
      </c>
    </row>
    <row r="93" spans="1:2" x14ac:dyDescent="0.25">
      <c r="A93">
        <v>16</v>
      </c>
      <c r="B93">
        <v>41</v>
      </c>
    </row>
    <row r="94" spans="1:2" x14ac:dyDescent="0.25">
      <c r="A94">
        <v>24</v>
      </c>
      <c r="B94">
        <v>34</v>
      </c>
    </row>
    <row r="95" spans="1:2" x14ac:dyDescent="0.25">
      <c r="A95">
        <v>33</v>
      </c>
      <c r="B95">
        <v>32</v>
      </c>
    </row>
    <row r="96" spans="1:2" x14ac:dyDescent="0.25">
      <c r="A96">
        <v>28</v>
      </c>
      <c r="B96">
        <v>40</v>
      </c>
    </row>
    <row r="97" spans="1:2" x14ac:dyDescent="0.25">
      <c r="A97">
        <v>32</v>
      </c>
      <c r="B97">
        <v>32</v>
      </c>
    </row>
    <row r="98" spans="1:2" x14ac:dyDescent="0.25">
      <c r="A98">
        <v>34</v>
      </c>
      <c r="B98">
        <v>43</v>
      </c>
    </row>
    <row r="99" spans="1:2" x14ac:dyDescent="0.25">
      <c r="A99">
        <v>20</v>
      </c>
      <c r="B99">
        <v>38</v>
      </c>
    </row>
    <row r="100" spans="1:2" x14ac:dyDescent="0.25">
      <c r="A100">
        <v>33</v>
      </c>
      <c r="B100">
        <v>40</v>
      </c>
    </row>
    <row r="101" spans="1:2" x14ac:dyDescent="0.25">
      <c r="A101">
        <v>34</v>
      </c>
      <c r="B101">
        <v>49</v>
      </c>
    </row>
    <row r="102" spans="1:2" x14ac:dyDescent="0.25">
      <c r="A102">
        <v>19</v>
      </c>
      <c r="B102">
        <v>43</v>
      </c>
    </row>
    <row r="103" spans="1:2" x14ac:dyDescent="0.25">
      <c r="A103">
        <v>25</v>
      </c>
      <c r="B103">
        <v>46</v>
      </c>
    </row>
    <row r="104" spans="1:2" x14ac:dyDescent="0.25">
      <c r="A104">
        <v>29</v>
      </c>
      <c r="B104">
        <v>33</v>
      </c>
    </row>
    <row r="105" spans="1:2" x14ac:dyDescent="0.25">
      <c r="A105">
        <v>28</v>
      </c>
      <c r="B105">
        <v>43</v>
      </c>
    </row>
    <row r="106" spans="1:2" x14ac:dyDescent="0.25">
      <c r="A106">
        <v>24</v>
      </c>
      <c r="B106">
        <v>59</v>
      </c>
    </row>
    <row r="107" spans="1:2" x14ac:dyDescent="0.25">
      <c r="A107">
        <v>16</v>
      </c>
      <c r="B107">
        <v>40</v>
      </c>
    </row>
    <row r="108" spans="1:2" x14ac:dyDescent="0.25">
      <c r="A108">
        <v>34</v>
      </c>
      <c r="B108">
        <v>35</v>
      </c>
    </row>
    <row r="109" spans="1:2" x14ac:dyDescent="0.25">
      <c r="A109">
        <v>29</v>
      </c>
      <c r="B109">
        <v>26</v>
      </c>
    </row>
    <row r="110" spans="1:2" x14ac:dyDescent="0.25">
      <c r="A110">
        <v>32</v>
      </c>
      <c r="B110">
        <v>59</v>
      </c>
    </row>
    <row r="111" spans="1:2" x14ac:dyDescent="0.25">
      <c r="A111">
        <v>31</v>
      </c>
      <c r="B111">
        <v>37</v>
      </c>
    </row>
    <row r="112" spans="1:2" x14ac:dyDescent="0.25">
      <c r="A112">
        <v>22</v>
      </c>
      <c r="B112">
        <v>49</v>
      </c>
    </row>
    <row r="113" spans="1:2" x14ac:dyDescent="0.25">
      <c r="A113">
        <v>21</v>
      </c>
      <c r="B113">
        <v>43</v>
      </c>
    </row>
    <row r="114" spans="1:2" x14ac:dyDescent="0.25">
      <c r="A114">
        <v>23</v>
      </c>
      <c r="B114">
        <v>44</v>
      </c>
    </row>
    <row r="115" spans="1:2" x14ac:dyDescent="0.25">
      <c r="A115">
        <v>33</v>
      </c>
      <c r="B115">
        <v>65</v>
      </c>
    </row>
    <row r="116" spans="1:2" x14ac:dyDescent="0.25">
      <c r="A116">
        <v>22</v>
      </c>
      <c r="B116">
        <v>33</v>
      </c>
    </row>
    <row r="117" spans="1:2" x14ac:dyDescent="0.25">
      <c r="A117">
        <v>17</v>
      </c>
      <c r="B117">
        <v>54</v>
      </c>
    </row>
    <row r="118" spans="1:2" x14ac:dyDescent="0.25">
      <c r="A118">
        <v>18</v>
      </c>
      <c r="B118">
        <v>69</v>
      </c>
    </row>
    <row r="119" spans="1:2" x14ac:dyDescent="0.25">
      <c r="A119">
        <v>21</v>
      </c>
      <c r="B119">
        <v>42</v>
      </c>
    </row>
    <row r="120" spans="1:2" x14ac:dyDescent="0.25">
      <c r="A120">
        <v>21</v>
      </c>
      <c r="B120">
        <v>59</v>
      </c>
    </row>
    <row r="121" spans="1:2" x14ac:dyDescent="0.25">
      <c r="A121">
        <v>20</v>
      </c>
      <c r="B121">
        <v>49</v>
      </c>
    </row>
    <row r="122" spans="1:2" x14ac:dyDescent="0.25">
      <c r="A122">
        <v>20</v>
      </c>
      <c r="B122">
        <v>50</v>
      </c>
    </row>
    <row r="123" spans="1:2" x14ac:dyDescent="0.25">
      <c r="A123">
        <v>17</v>
      </c>
      <c r="B123">
        <v>31</v>
      </c>
    </row>
    <row r="124" spans="1:2" x14ac:dyDescent="0.25">
      <c r="A124">
        <v>21</v>
      </c>
      <c r="B124">
        <v>31</v>
      </c>
    </row>
    <row r="125" spans="1:2" x14ac:dyDescent="0.25">
      <c r="A125">
        <v>34</v>
      </c>
      <c r="B125">
        <v>55</v>
      </c>
    </row>
    <row r="126" spans="1:2" x14ac:dyDescent="0.25">
      <c r="A126">
        <v>22</v>
      </c>
      <c r="B126">
        <v>29</v>
      </c>
    </row>
    <row r="127" spans="1:2" x14ac:dyDescent="0.25">
      <c r="A127">
        <v>20</v>
      </c>
      <c r="B127">
        <v>32</v>
      </c>
    </row>
    <row r="128" spans="1:2" x14ac:dyDescent="0.25">
      <c r="A128">
        <v>26</v>
      </c>
      <c r="B128">
        <v>44</v>
      </c>
    </row>
    <row r="129" spans="1:2" x14ac:dyDescent="0.25">
      <c r="A129">
        <v>23</v>
      </c>
      <c r="B129">
        <v>37</v>
      </c>
    </row>
    <row r="130" spans="1:2" x14ac:dyDescent="0.25">
      <c r="A130">
        <v>28</v>
      </c>
      <c r="B130">
        <v>36</v>
      </c>
    </row>
    <row r="131" spans="1:2" x14ac:dyDescent="0.25">
      <c r="A131">
        <v>21</v>
      </c>
      <c r="B131">
        <v>29</v>
      </c>
    </row>
    <row r="132" spans="1:2" x14ac:dyDescent="0.25">
      <c r="A132">
        <v>35</v>
      </c>
      <c r="B132">
        <v>28</v>
      </c>
    </row>
    <row r="133" spans="1:2" x14ac:dyDescent="0.25">
      <c r="A133">
        <v>20</v>
      </c>
      <c r="B133">
        <v>59</v>
      </c>
    </row>
    <row r="134" spans="1:2" x14ac:dyDescent="0.25">
      <c r="A134">
        <v>24</v>
      </c>
      <c r="B134">
        <v>58</v>
      </c>
    </row>
    <row r="135" spans="1:2" x14ac:dyDescent="0.25">
      <c r="A135">
        <v>27</v>
      </c>
      <c r="B135">
        <v>30</v>
      </c>
    </row>
    <row r="136" spans="1:2" x14ac:dyDescent="0.25">
      <c r="A136">
        <v>24</v>
      </c>
      <c r="B136">
        <v>23</v>
      </c>
    </row>
    <row r="137" spans="1:2" x14ac:dyDescent="0.25">
      <c r="A137">
        <v>21</v>
      </c>
      <c r="B137">
        <v>39</v>
      </c>
    </row>
    <row r="138" spans="1:2" x14ac:dyDescent="0.25">
      <c r="A138">
        <v>15</v>
      </c>
      <c r="B138">
        <v>50</v>
      </c>
    </row>
    <row r="139" spans="1:2" x14ac:dyDescent="0.25">
      <c r="A139">
        <v>20</v>
      </c>
      <c r="B139">
        <v>36</v>
      </c>
    </row>
    <row r="140" spans="1:2" x14ac:dyDescent="0.25">
      <c r="A140">
        <v>20</v>
      </c>
      <c r="B140">
        <v>29</v>
      </c>
    </row>
    <row r="141" spans="1:2" x14ac:dyDescent="0.25">
      <c r="A141">
        <v>22</v>
      </c>
      <c r="B141">
        <v>25</v>
      </c>
    </row>
    <row r="142" spans="1:2" x14ac:dyDescent="0.25">
      <c r="A142">
        <v>21</v>
      </c>
      <c r="B142">
        <v>46</v>
      </c>
    </row>
    <row r="143" spans="1:2" x14ac:dyDescent="0.25">
      <c r="A143">
        <v>17</v>
      </c>
      <c r="B143">
        <v>36</v>
      </c>
    </row>
    <row r="144" spans="1:2" x14ac:dyDescent="0.25">
      <c r="A144">
        <v>28</v>
      </c>
      <c r="B144">
        <v>44</v>
      </c>
    </row>
    <row r="145" spans="1:2" x14ac:dyDescent="0.25">
      <c r="A145">
        <v>24</v>
      </c>
      <c r="B145">
        <v>59</v>
      </c>
    </row>
    <row r="146" spans="1:2" x14ac:dyDescent="0.25">
      <c r="A146">
        <v>39</v>
      </c>
      <c r="B146">
        <v>46</v>
      </c>
    </row>
    <row r="147" spans="1:2" x14ac:dyDescent="0.25">
      <c r="A147">
        <v>18</v>
      </c>
      <c r="B147">
        <v>28</v>
      </c>
    </row>
    <row r="148" spans="1:2" x14ac:dyDescent="0.25">
      <c r="A148">
        <v>17</v>
      </c>
      <c r="B148">
        <v>40</v>
      </c>
    </row>
    <row r="149" spans="1:2" x14ac:dyDescent="0.25">
      <c r="A149">
        <v>17</v>
      </c>
      <c r="B149">
        <v>39</v>
      </c>
    </row>
    <row r="150" spans="1:2" x14ac:dyDescent="0.25">
      <c r="A150">
        <v>21</v>
      </c>
      <c r="B150">
        <v>61</v>
      </c>
    </row>
    <row r="151" spans="1:2" x14ac:dyDescent="0.25">
      <c r="A151">
        <v>27</v>
      </c>
      <c r="B151">
        <v>57</v>
      </c>
    </row>
    <row r="152" spans="1:2" x14ac:dyDescent="0.25">
      <c r="A152">
        <v>25</v>
      </c>
      <c r="B152">
        <v>39</v>
      </c>
    </row>
    <row r="153" spans="1:2" x14ac:dyDescent="0.25">
      <c r="A153">
        <v>31</v>
      </c>
      <c r="B153">
        <v>38</v>
      </c>
    </row>
    <row r="154" spans="1:2" x14ac:dyDescent="0.25">
      <c r="A154">
        <v>30</v>
      </c>
      <c r="B154">
        <v>57</v>
      </c>
    </row>
    <row r="155" spans="1:2" x14ac:dyDescent="0.25">
      <c r="A155">
        <v>34</v>
      </c>
      <c r="B155">
        <v>65</v>
      </c>
    </row>
    <row r="156" spans="1:2" x14ac:dyDescent="0.25">
      <c r="A156">
        <v>20</v>
      </c>
      <c r="B156">
        <v>32</v>
      </c>
    </row>
    <row r="157" spans="1:2" x14ac:dyDescent="0.25">
      <c r="A157">
        <v>26</v>
      </c>
      <c r="B157">
        <v>56</v>
      </c>
    </row>
    <row r="158" spans="1:2" x14ac:dyDescent="0.25">
      <c r="A158">
        <v>31</v>
      </c>
      <c r="B158">
        <v>34</v>
      </c>
    </row>
    <row r="159" spans="1:2" x14ac:dyDescent="0.25">
      <c r="A159">
        <v>25</v>
      </c>
      <c r="B159">
        <v>50</v>
      </c>
    </row>
    <row r="160" spans="1:2" x14ac:dyDescent="0.25">
      <c r="A160">
        <v>22</v>
      </c>
      <c r="B160">
        <v>50</v>
      </c>
    </row>
    <row r="161" spans="1:2" x14ac:dyDescent="0.25">
      <c r="A161">
        <v>35</v>
      </c>
      <c r="B161">
        <v>57</v>
      </c>
    </row>
    <row r="162" spans="1:2" x14ac:dyDescent="0.25">
      <c r="A162">
        <v>18</v>
      </c>
      <c r="B162">
        <v>35</v>
      </c>
    </row>
    <row r="163" spans="1:2" x14ac:dyDescent="0.25">
      <c r="A163">
        <v>24</v>
      </c>
      <c r="B163">
        <v>60</v>
      </c>
    </row>
    <row r="164" spans="1:2" x14ac:dyDescent="0.25">
      <c r="A164">
        <v>21</v>
      </c>
      <c r="B164">
        <v>49</v>
      </c>
    </row>
    <row r="165" spans="1:2" x14ac:dyDescent="0.25">
      <c r="A165">
        <v>28</v>
      </c>
      <c r="B165">
        <v>46</v>
      </c>
    </row>
    <row r="166" spans="1:2" x14ac:dyDescent="0.25">
      <c r="A166">
        <v>15</v>
      </c>
      <c r="B166">
        <v>31</v>
      </c>
    </row>
    <row r="167" spans="1:2" x14ac:dyDescent="0.25">
      <c r="A167">
        <v>21</v>
      </c>
      <c r="B167">
        <v>29</v>
      </c>
    </row>
    <row r="168" spans="1:2" x14ac:dyDescent="0.25">
      <c r="A168">
        <v>28</v>
      </c>
      <c r="B168">
        <v>37</v>
      </c>
    </row>
    <row r="169" spans="1:2" x14ac:dyDescent="0.25">
      <c r="A169">
        <v>24</v>
      </c>
      <c r="B169">
        <v>44</v>
      </c>
    </row>
    <row r="170" spans="1:2" x14ac:dyDescent="0.25">
      <c r="A170">
        <v>22</v>
      </c>
      <c r="B170">
        <v>49</v>
      </c>
    </row>
    <row r="171" spans="1:2" x14ac:dyDescent="0.25">
      <c r="A171">
        <v>29</v>
      </c>
      <c r="B171">
        <v>42</v>
      </c>
    </row>
    <row r="172" spans="1:2" x14ac:dyDescent="0.25">
      <c r="A172">
        <v>34</v>
      </c>
      <c r="B172">
        <v>35</v>
      </c>
    </row>
    <row r="173" spans="1:2" x14ac:dyDescent="0.25">
      <c r="A173">
        <v>28</v>
      </c>
      <c r="B173">
        <v>37</v>
      </c>
    </row>
    <row r="174" spans="1:2" x14ac:dyDescent="0.25">
      <c r="A174">
        <v>20</v>
      </c>
      <c r="B174">
        <v>57</v>
      </c>
    </row>
    <row r="175" spans="1:2" x14ac:dyDescent="0.25">
      <c r="A175">
        <v>22</v>
      </c>
      <c r="B175">
        <v>36</v>
      </c>
    </row>
    <row r="176" spans="1:2" x14ac:dyDescent="0.25">
      <c r="A176">
        <v>20</v>
      </c>
      <c r="B176">
        <v>52</v>
      </c>
    </row>
    <row r="177" spans="1:2" x14ac:dyDescent="0.25">
      <c r="A177">
        <v>26</v>
      </c>
      <c r="B177">
        <v>56</v>
      </c>
    </row>
    <row r="178" spans="1:2" x14ac:dyDescent="0.25">
      <c r="A178">
        <v>23</v>
      </c>
      <c r="B178">
        <v>41</v>
      </c>
    </row>
    <row r="179" spans="1:2" x14ac:dyDescent="0.25">
      <c r="A179">
        <v>30</v>
      </c>
      <c r="B179">
        <v>57</v>
      </c>
    </row>
    <row r="180" spans="1:2" x14ac:dyDescent="0.25">
      <c r="A180">
        <v>30</v>
      </c>
      <c r="B180">
        <v>30</v>
      </c>
    </row>
    <row r="181" spans="1:2" x14ac:dyDescent="0.25">
      <c r="A181">
        <v>17</v>
      </c>
      <c r="B181">
        <v>39</v>
      </c>
    </row>
    <row r="182" spans="1:2" x14ac:dyDescent="0.25">
      <c r="B182">
        <v>29</v>
      </c>
    </row>
    <row r="183" spans="1:2" x14ac:dyDescent="0.25">
      <c r="B183">
        <v>51</v>
      </c>
    </row>
    <row r="184" spans="1:2" x14ac:dyDescent="0.25">
      <c r="B184">
        <v>39</v>
      </c>
    </row>
    <row r="185" spans="1:2" x14ac:dyDescent="0.25">
      <c r="B185">
        <v>53</v>
      </c>
    </row>
    <row r="186" spans="1:2" x14ac:dyDescent="0.25">
      <c r="B186">
        <v>33</v>
      </c>
    </row>
    <row r="187" spans="1:2" x14ac:dyDescent="0.25">
      <c r="B187">
        <v>34</v>
      </c>
    </row>
    <row r="188" spans="1:2" x14ac:dyDescent="0.25">
      <c r="B188">
        <v>49</v>
      </c>
    </row>
    <row r="189" spans="1:2" x14ac:dyDescent="0.25">
      <c r="B189">
        <v>58</v>
      </c>
    </row>
    <row r="190" spans="1:2" x14ac:dyDescent="0.25">
      <c r="B190">
        <v>38</v>
      </c>
    </row>
    <row r="191" spans="1:2" x14ac:dyDescent="0.25">
      <c r="B191">
        <v>38</v>
      </c>
    </row>
    <row r="192" spans="1:2" x14ac:dyDescent="0.25">
      <c r="B192">
        <v>23</v>
      </c>
    </row>
    <row r="193" spans="2:2" x14ac:dyDescent="0.25">
      <c r="B193">
        <v>43</v>
      </c>
    </row>
    <row r="194" spans="2:2" x14ac:dyDescent="0.25">
      <c r="B194">
        <v>35</v>
      </c>
    </row>
    <row r="195" spans="2:2" x14ac:dyDescent="0.25">
      <c r="B195">
        <v>37</v>
      </c>
    </row>
    <row r="196" spans="2:2" x14ac:dyDescent="0.25">
      <c r="B196">
        <v>45</v>
      </c>
    </row>
    <row r="197" spans="2:2" x14ac:dyDescent="0.25">
      <c r="B197">
        <v>63</v>
      </c>
    </row>
    <row r="198" spans="2:2" x14ac:dyDescent="0.25">
      <c r="B198">
        <v>41</v>
      </c>
    </row>
    <row r="199" spans="2:2" x14ac:dyDescent="0.25">
      <c r="B199">
        <v>39</v>
      </c>
    </row>
    <row r="200" spans="2:2" x14ac:dyDescent="0.25">
      <c r="B200">
        <v>35</v>
      </c>
    </row>
    <row r="201" spans="2:2" x14ac:dyDescent="0.25">
      <c r="B201">
        <v>53</v>
      </c>
    </row>
    <row r="202" spans="2:2" x14ac:dyDescent="0.25">
      <c r="B202">
        <v>53</v>
      </c>
    </row>
    <row r="203" spans="2:2" x14ac:dyDescent="0.25">
      <c r="B203">
        <v>45</v>
      </c>
    </row>
    <row r="204" spans="2:2" x14ac:dyDescent="0.25">
      <c r="B204">
        <v>45</v>
      </c>
    </row>
    <row r="205" spans="2:2" x14ac:dyDescent="0.25">
      <c r="B205">
        <v>55</v>
      </c>
    </row>
    <row r="206" spans="2:2" x14ac:dyDescent="0.25">
      <c r="B206">
        <v>35</v>
      </c>
    </row>
    <row r="207" spans="2:2" x14ac:dyDescent="0.25">
      <c r="B207">
        <v>36</v>
      </c>
    </row>
    <row r="208" spans="2:2" x14ac:dyDescent="0.25">
      <c r="B208">
        <v>42</v>
      </c>
    </row>
    <row r="209" spans="2:2" x14ac:dyDescent="0.25">
      <c r="B209">
        <v>39</v>
      </c>
    </row>
    <row r="210" spans="2:2" x14ac:dyDescent="0.25">
      <c r="B210">
        <v>43</v>
      </c>
    </row>
    <row r="211" spans="2:2" x14ac:dyDescent="0.25">
      <c r="B211">
        <v>57</v>
      </c>
    </row>
    <row r="212" spans="2:2" x14ac:dyDescent="0.25">
      <c r="B212">
        <v>42</v>
      </c>
    </row>
    <row r="213" spans="2:2" x14ac:dyDescent="0.25">
      <c r="B213">
        <v>36</v>
      </c>
    </row>
    <row r="214" spans="2:2" x14ac:dyDescent="0.25">
      <c r="B214">
        <v>35</v>
      </c>
    </row>
    <row r="215" spans="2:2" x14ac:dyDescent="0.25">
      <c r="B215">
        <v>32</v>
      </c>
    </row>
    <row r="216" spans="2:2" x14ac:dyDescent="0.25">
      <c r="B216">
        <v>47</v>
      </c>
    </row>
    <row r="217" spans="2:2" x14ac:dyDescent="0.25">
      <c r="B217">
        <v>37</v>
      </c>
    </row>
    <row r="218" spans="2:2" x14ac:dyDescent="0.25">
      <c r="B218">
        <v>46</v>
      </c>
    </row>
    <row r="219" spans="2:2" x14ac:dyDescent="0.25">
      <c r="B219">
        <v>43</v>
      </c>
    </row>
    <row r="220" spans="2:2" x14ac:dyDescent="0.25">
      <c r="B220">
        <v>39</v>
      </c>
    </row>
    <row r="221" spans="2:2" x14ac:dyDescent="0.25">
      <c r="B221">
        <v>30</v>
      </c>
    </row>
    <row r="222" spans="2:2" x14ac:dyDescent="0.25">
      <c r="B222">
        <v>57</v>
      </c>
    </row>
    <row r="223" spans="2:2" x14ac:dyDescent="0.25">
      <c r="B223">
        <v>41</v>
      </c>
    </row>
    <row r="224" spans="2:2" x14ac:dyDescent="0.25">
      <c r="B224">
        <v>39</v>
      </c>
    </row>
    <row r="225" spans="2:2" x14ac:dyDescent="0.25">
      <c r="B225">
        <v>42</v>
      </c>
    </row>
    <row r="226" spans="2:2" x14ac:dyDescent="0.25">
      <c r="B226">
        <v>46</v>
      </c>
    </row>
    <row r="227" spans="2:2" x14ac:dyDescent="0.25">
      <c r="B227">
        <v>43</v>
      </c>
    </row>
    <row r="228" spans="2:2" x14ac:dyDescent="0.25">
      <c r="B228">
        <v>29</v>
      </c>
    </row>
    <row r="229" spans="2:2" x14ac:dyDescent="0.25">
      <c r="B229">
        <v>43</v>
      </c>
    </row>
    <row r="230" spans="2:2" x14ac:dyDescent="0.25">
      <c r="B230">
        <v>31</v>
      </c>
    </row>
    <row r="231" spans="2:2" x14ac:dyDescent="0.25">
      <c r="B231">
        <v>43</v>
      </c>
    </row>
    <row r="232" spans="2:2" x14ac:dyDescent="0.25">
      <c r="B232">
        <v>55</v>
      </c>
    </row>
    <row r="233" spans="2:2" x14ac:dyDescent="0.25">
      <c r="B233">
        <v>33</v>
      </c>
    </row>
    <row r="234" spans="2:2" x14ac:dyDescent="0.25">
      <c r="B234">
        <v>33</v>
      </c>
    </row>
    <row r="235" spans="2:2" x14ac:dyDescent="0.25">
      <c r="B235">
        <v>24</v>
      </c>
    </row>
    <row r="236" spans="2:2" x14ac:dyDescent="0.25">
      <c r="B236">
        <v>33</v>
      </c>
    </row>
    <row r="237" spans="2:2" x14ac:dyDescent="0.25">
      <c r="B237">
        <v>36</v>
      </c>
    </row>
    <row r="238" spans="2:2" x14ac:dyDescent="0.25">
      <c r="B238">
        <v>39</v>
      </c>
    </row>
    <row r="239" spans="2:2" x14ac:dyDescent="0.25">
      <c r="B239">
        <v>56</v>
      </c>
    </row>
    <row r="240" spans="2:2" x14ac:dyDescent="0.25">
      <c r="B240">
        <v>27</v>
      </c>
    </row>
    <row r="241" spans="2:2" x14ac:dyDescent="0.25">
      <c r="B241">
        <v>33</v>
      </c>
    </row>
    <row r="242" spans="2:2" x14ac:dyDescent="0.25">
      <c r="B242">
        <v>31</v>
      </c>
    </row>
    <row r="243" spans="2:2" x14ac:dyDescent="0.25">
      <c r="B243">
        <v>59</v>
      </c>
    </row>
    <row r="244" spans="2:2" x14ac:dyDescent="0.25">
      <c r="B244">
        <v>28</v>
      </c>
    </row>
    <row r="245" spans="2:2" x14ac:dyDescent="0.25">
      <c r="B245">
        <v>46</v>
      </c>
    </row>
    <row r="246" spans="2:2" x14ac:dyDescent="0.25">
      <c r="B246">
        <v>33</v>
      </c>
    </row>
    <row r="247" spans="2:2" x14ac:dyDescent="0.25">
      <c r="B247">
        <v>43</v>
      </c>
    </row>
    <row r="248" spans="2:2" x14ac:dyDescent="0.25">
      <c r="B248">
        <v>77</v>
      </c>
    </row>
    <row r="249" spans="2:2" x14ac:dyDescent="0.25">
      <c r="B249">
        <v>54</v>
      </c>
    </row>
    <row r="250" spans="2:2" x14ac:dyDescent="0.25">
      <c r="B250">
        <v>65</v>
      </c>
    </row>
    <row r="251" spans="2:2" x14ac:dyDescent="0.25">
      <c r="B251">
        <v>38</v>
      </c>
    </row>
    <row r="252" spans="2:2" x14ac:dyDescent="0.25">
      <c r="B252">
        <v>36</v>
      </c>
    </row>
    <row r="253" spans="2:2" x14ac:dyDescent="0.25">
      <c r="B253">
        <v>51</v>
      </c>
    </row>
    <row r="254" spans="2:2" x14ac:dyDescent="0.25">
      <c r="B254">
        <v>37</v>
      </c>
    </row>
    <row r="255" spans="2:2" x14ac:dyDescent="0.25">
      <c r="B255">
        <v>40</v>
      </c>
    </row>
    <row r="256" spans="2:2" x14ac:dyDescent="0.25">
      <c r="B256">
        <v>42</v>
      </c>
    </row>
    <row r="257" spans="2:2" x14ac:dyDescent="0.25">
      <c r="B257">
        <v>39</v>
      </c>
    </row>
    <row r="258" spans="2:2" x14ac:dyDescent="0.25">
      <c r="B258">
        <v>28</v>
      </c>
    </row>
    <row r="259" spans="2:2" x14ac:dyDescent="0.25">
      <c r="B259">
        <v>62</v>
      </c>
    </row>
    <row r="260" spans="2:2" x14ac:dyDescent="0.25">
      <c r="B260">
        <v>44</v>
      </c>
    </row>
    <row r="261" spans="2:2" x14ac:dyDescent="0.25">
      <c r="B261">
        <v>44</v>
      </c>
    </row>
    <row r="262" spans="2:2" x14ac:dyDescent="0.25">
      <c r="B262">
        <v>42</v>
      </c>
    </row>
    <row r="263" spans="2:2" x14ac:dyDescent="0.25">
      <c r="B263">
        <v>55</v>
      </c>
    </row>
    <row r="264" spans="2:2" x14ac:dyDescent="0.25">
      <c r="B264">
        <v>30</v>
      </c>
    </row>
    <row r="265" spans="2:2" x14ac:dyDescent="0.25">
      <c r="B265">
        <v>33</v>
      </c>
    </row>
    <row r="266" spans="2:2" x14ac:dyDescent="0.25">
      <c r="B266">
        <v>37</v>
      </c>
    </row>
    <row r="267" spans="2:2" x14ac:dyDescent="0.25">
      <c r="B267">
        <v>41</v>
      </c>
    </row>
    <row r="268" spans="2:2" x14ac:dyDescent="0.25">
      <c r="B268">
        <v>38</v>
      </c>
    </row>
    <row r="269" spans="2:2" x14ac:dyDescent="0.25">
      <c r="B269">
        <v>53</v>
      </c>
    </row>
    <row r="270" spans="2:2" x14ac:dyDescent="0.25">
      <c r="B270">
        <v>35</v>
      </c>
    </row>
    <row r="271" spans="2:2" x14ac:dyDescent="0.25">
      <c r="B271">
        <v>33</v>
      </c>
    </row>
    <row r="272" spans="2:2" x14ac:dyDescent="0.25">
      <c r="B272">
        <v>36</v>
      </c>
    </row>
    <row r="273" spans="2:2" x14ac:dyDescent="0.25">
      <c r="B273">
        <v>40</v>
      </c>
    </row>
    <row r="274" spans="2:2" x14ac:dyDescent="0.25">
      <c r="B274">
        <v>26</v>
      </c>
    </row>
    <row r="275" spans="2:2" x14ac:dyDescent="0.25">
      <c r="B275">
        <v>36</v>
      </c>
    </row>
    <row r="276" spans="2:2" x14ac:dyDescent="0.25">
      <c r="B276">
        <v>54</v>
      </c>
    </row>
    <row r="277" spans="2:2" x14ac:dyDescent="0.25">
      <c r="B277">
        <v>30</v>
      </c>
    </row>
    <row r="278" spans="2:2" x14ac:dyDescent="0.25">
      <c r="B278">
        <v>69</v>
      </c>
    </row>
    <row r="279" spans="2:2" x14ac:dyDescent="0.25">
      <c r="B279">
        <v>33</v>
      </c>
    </row>
    <row r="280" spans="2:2" x14ac:dyDescent="0.25">
      <c r="B280">
        <v>59</v>
      </c>
    </row>
    <row r="281" spans="2:2" x14ac:dyDescent="0.25">
      <c r="B281">
        <v>26</v>
      </c>
    </row>
    <row r="282" spans="2:2" x14ac:dyDescent="0.25">
      <c r="B282">
        <v>49</v>
      </c>
    </row>
    <row r="283" spans="2:2" x14ac:dyDescent="0.25">
      <c r="B283">
        <v>43</v>
      </c>
    </row>
    <row r="284" spans="2:2" x14ac:dyDescent="0.25">
      <c r="B284">
        <v>39</v>
      </c>
    </row>
    <row r="285" spans="2:2" x14ac:dyDescent="0.25">
      <c r="B285">
        <v>61</v>
      </c>
    </row>
    <row r="286" spans="2:2" x14ac:dyDescent="0.25">
      <c r="B286">
        <v>33</v>
      </c>
    </row>
    <row r="287" spans="2:2" x14ac:dyDescent="0.25">
      <c r="B287">
        <v>33</v>
      </c>
    </row>
    <row r="288" spans="2:2" x14ac:dyDescent="0.25">
      <c r="B288">
        <v>68</v>
      </c>
    </row>
    <row r="289" spans="2:2" x14ac:dyDescent="0.25">
      <c r="B289">
        <v>57</v>
      </c>
    </row>
    <row r="290" spans="2:2" x14ac:dyDescent="0.25">
      <c r="B290">
        <v>59</v>
      </c>
    </row>
    <row r="291" spans="2:2" x14ac:dyDescent="0.25">
      <c r="B291">
        <v>60</v>
      </c>
    </row>
    <row r="292" spans="2:2" x14ac:dyDescent="0.25">
      <c r="B292">
        <v>50</v>
      </c>
    </row>
    <row r="293" spans="2:2" x14ac:dyDescent="0.25">
      <c r="B293">
        <v>48</v>
      </c>
    </row>
    <row r="294" spans="2:2" x14ac:dyDescent="0.25">
      <c r="B294">
        <v>60</v>
      </c>
    </row>
    <row r="295" spans="2:2" x14ac:dyDescent="0.25">
      <c r="B295">
        <v>60</v>
      </c>
    </row>
    <row r="296" spans="2:2" x14ac:dyDescent="0.25">
      <c r="B296">
        <v>55</v>
      </c>
    </row>
    <row r="297" spans="2:2" x14ac:dyDescent="0.25">
      <c r="B297">
        <v>47</v>
      </c>
    </row>
    <row r="298" spans="2:2" x14ac:dyDescent="0.25">
      <c r="B298">
        <v>38</v>
      </c>
    </row>
    <row r="299" spans="2:2" x14ac:dyDescent="0.25">
      <c r="B299">
        <v>56</v>
      </c>
    </row>
    <row r="300" spans="2:2" x14ac:dyDescent="0.25">
      <c r="B300">
        <v>35</v>
      </c>
    </row>
    <row r="301" spans="2:2" x14ac:dyDescent="0.25">
      <c r="B301">
        <v>43</v>
      </c>
    </row>
    <row r="302" spans="2:2" x14ac:dyDescent="0.25">
      <c r="B302">
        <v>45</v>
      </c>
    </row>
    <row r="303" spans="2:2" x14ac:dyDescent="0.25">
      <c r="B303">
        <v>52</v>
      </c>
    </row>
    <row r="304" spans="2:2" x14ac:dyDescent="0.25">
      <c r="B304">
        <v>39</v>
      </c>
    </row>
    <row r="305" spans="2:2" x14ac:dyDescent="0.25">
      <c r="B305">
        <v>38</v>
      </c>
    </row>
    <row r="306" spans="2:2" x14ac:dyDescent="0.25">
      <c r="B306">
        <v>43</v>
      </c>
    </row>
    <row r="307" spans="2:2" x14ac:dyDescent="0.25">
      <c r="B307">
        <v>32</v>
      </c>
    </row>
    <row r="308" spans="2:2" x14ac:dyDescent="0.25">
      <c r="B308">
        <v>59</v>
      </c>
    </row>
    <row r="309" spans="2:2" x14ac:dyDescent="0.25">
      <c r="B309">
        <v>42</v>
      </c>
    </row>
    <row r="310" spans="2:2" x14ac:dyDescent="0.25">
      <c r="B310">
        <v>39</v>
      </c>
    </row>
    <row r="311" spans="2:2" x14ac:dyDescent="0.25">
      <c r="B311">
        <v>57</v>
      </c>
    </row>
    <row r="312" spans="2:2" x14ac:dyDescent="0.25">
      <c r="B312">
        <v>40</v>
      </c>
    </row>
    <row r="313" spans="2:2" x14ac:dyDescent="0.25">
      <c r="B313">
        <v>63</v>
      </c>
    </row>
    <row r="314" spans="2:2" x14ac:dyDescent="0.25">
      <c r="B314">
        <v>29</v>
      </c>
    </row>
  </sheetData>
  <sheetProtection algorithmName="SHA-512" hashValue="QsN9BZq4+HTsmn3G7+kfmW58tSfFYVlxX0DSxp+1BZDWdooAhQpDgoCXtg3mQ9ai67e6hXztCm7auEFTPAEQNg==" saltValue="w5+1+jX05Eo0OxsjCJR/3A==" spinCount="100000" sheet="1" objects="1" scenarios="1"/>
  <mergeCells count="1">
    <mergeCell ref="A1:B1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C550-9553-470D-A667-9CFDE261FC47}">
  <sheetPr>
    <tabColor theme="5" tint="0.59999389629810485"/>
  </sheetPr>
  <dimension ref="A1:M56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20.28515625" customWidth="1" collapsed="1"/>
    <col min="4" max="5" width="17.7109375" customWidth="1"/>
    <col min="6" max="7" width="13.42578125" customWidth="1" outlineLevel="1"/>
    <col min="8" max="8" width="17.42578125" customWidth="1" outlineLevel="1"/>
    <col min="9" max="9" width="14.85546875" customWidth="1"/>
    <col min="10" max="10" width="17.140625" customWidth="1"/>
    <col min="11" max="12" width="16.85546875" customWidth="1"/>
    <col min="13" max="13" width="14.85546875" customWidth="1"/>
  </cols>
  <sheetData>
    <row r="1" spans="1:13" x14ac:dyDescent="0.25">
      <c r="A1" s="2" t="s">
        <v>259</v>
      </c>
      <c r="D1" s="2" t="s">
        <v>16</v>
      </c>
      <c r="M1" s="2"/>
    </row>
    <row r="2" spans="1:13" s="1" customFormat="1" ht="28.5" customHeight="1" x14ac:dyDescent="0.25">
      <c r="A2" s="1" t="s">
        <v>0</v>
      </c>
      <c r="B2" s="1" t="s">
        <v>9</v>
      </c>
      <c r="C2" s="1" t="s">
        <v>272</v>
      </c>
      <c r="D2" s="1" t="s">
        <v>263</v>
      </c>
      <c r="E2" s="1" t="s">
        <v>260</v>
      </c>
      <c r="F2" s="1" t="s">
        <v>1</v>
      </c>
      <c r="G2" s="1" t="s">
        <v>2</v>
      </c>
      <c r="H2" s="1" t="s">
        <v>264</v>
      </c>
      <c r="I2" s="1" t="s">
        <v>6</v>
      </c>
      <c r="J2" s="1" t="s">
        <v>7</v>
      </c>
      <c r="K2" s="1" t="s">
        <v>8</v>
      </c>
      <c r="L2" s="1" t="s">
        <v>70</v>
      </c>
    </row>
    <row r="3" spans="1:13" x14ac:dyDescent="0.25">
      <c r="A3" s="7">
        <v>1</v>
      </c>
      <c r="B3" t="s">
        <v>261</v>
      </c>
      <c r="C3">
        <v>17</v>
      </c>
      <c r="D3">
        <f>F3+G3</f>
        <v>55</v>
      </c>
      <c r="E3">
        <f t="shared" ref="E3:E33" si="0">SUM(F3:H3)</f>
        <v>55</v>
      </c>
      <c r="F3">
        <v>21</v>
      </c>
      <c r="G3">
        <v>34</v>
      </c>
      <c r="I3" s="5">
        <f>IFERROR(AVERAGE(F3:G3),"n/a")</f>
        <v>27.5</v>
      </c>
      <c r="J3" s="6">
        <f>IFERROR(_xlfn.VAR.S(F3:G3),"n/a")</f>
        <v>84.5</v>
      </c>
      <c r="K3" s="6">
        <f>IFERROR(_xlfn.STDEV.S(F3:G3),"n/a")</f>
        <v>9.1923881554251174</v>
      </c>
      <c r="L3" s="5">
        <f>IFERROR(D3/C3,"n/a")</f>
        <v>3.2352941176470589</v>
      </c>
    </row>
    <row r="4" spans="1:13" x14ac:dyDescent="0.25">
      <c r="A4" s="7">
        <v>2</v>
      </c>
      <c r="B4" t="s">
        <v>262</v>
      </c>
      <c r="C4">
        <v>25</v>
      </c>
      <c r="D4">
        <f t="shared" ref="D4:D33" si="1">F4+G4</f>
        <v>86</v>
      </c>
      <c r="E4">
        <f t="shared" si="0"/>
        <v>86</v>
      </c>
      <c r="F4">
        <v>47</v>
      </c>
      <c r="G4">
        <v>39</v>
      </c>
      <c r="I4" s="5">
        <f t="shared" ref="I4:I33" si="2">IFERROR(AVERAGE(F4:G4),"n/a")</f>
        <v>43</v>
      </c>
      <c r="J4" s="6">
        <f t="shared" ref="J4:J33" si="3">IFERROR(_xlfn.VAR.S(F4:G4),"n/a")</f>
        <v>32</v>
      </c>
      <c r="K4" s="6">
        <f t="shared" ref="K4:K33" si="4">IFERROR(_xlfn.STDEV.S(F4:G4),"n/a")</f>
        <v>5.6568542494923806</v>
      </c>
      <c r="L4" s="5">
        <f t="shared" ref="L4:L33" si="5">IFERROR(D4/C4,"n/a")</f>
        <v>3.44</v>
      </c>
    </row>
    <row r="5" spans="1:13" x14ac:dyDescent="0.25">
      <c r="A5" s="7">
        <v>3</v>
      </c>
      <c r="B5" t="s">
        <v>265</v>
      </c>
      <c r="C5">
        <v>18</v>
      </c>
      <c r="D5">
        <f t="shared" si="1"/>
        <v>67</v>
      </c>
      <c r="E5">
        <f t="shared" si="0"/>
        <v>67</v>
      </c>
      <c r="F5">
        <v>39</v>
      </c>
      <c r="G5">
        <v>28</v>
      </c>
      <c r="I5" s="5">
        <f t="shared" si="2"/>
        <v>33.5</v>
      </c>
      <c r="J5" s="6">
        <f t="shared" si="3"/>
        <v>60.5</v>
      </c>
      <c r="K5" s="6">
        <f t="shared" si="4"/>
        <v>7.7781745930520225</v>
      </c>
      <c r="L5" s="5">
        <f t="shared" si="5"/>
        <v>3.7222222222222223</v>
      </c>
    </row>
    <row r="6" spans="1:13" x14ac:dyDescent="0.25">
      <c r="A6" s="7">
        <v>4</v>
      </c>
      <c r="B6" t="s">
        <v>266</v>
      </c>
      <c r="C6">
        <v>25</v>
      </c>
      <c r="D6">
        <f t="shared" si="1"/>
        <v>91</v>
      </c>
      <c r="E6">
        <f t="shared" si="0"/>
        <v>91</v>
      </c>
      <c r="F6">
        <v>40</v>
      </c>
      <c r="G6">
        <v>51</v>
      </c>
      <c r="I6" s="5">
        <f t="shared" si="2"/>
        <v>45.5</v>
      </c>
      <c r="J6" s="6">
        <f t="shared" si="3"/>
        <v>60.5</v>
      </c>
      <c r="K6" s="6">
        <f t="shared" si="4"/>
        <v>7.7781745930520225</v>
      </c>
      <c r="L6" s="5">
        <f t="shared" si="5"/>
        <v>3.64</v>
      </c>
    </row>
    <row r="7" spans="1:13" x14ac:dyDescent="0.25">
      <c r="A7" s="7">
        <v>5</v>
      </c>
      <c r="B7" t="s">
        <v>267</v>
      </c>
      <c r="C7">
        <v>18</v>
      </c>
      <c r="D7">
        <f t="shared" si="1"/>
        <v>59</v>
      </c>
      <c r="E7">
        <f t="shared" si="0"/>
        <v>59</v>
      </c>
      <c r="F7">
        <v>25</v>
      </c>
      <c r="G7">
        <v>34</v>
      </c>
      <c r="I7" s="5">
        <f t="shared" si="2"/>
        <v>29.5</v>
      </c>
      <c r="J7" s="6">
        <f t="shared" si="3"/>
        <v>40.5</v>
      </c>
      <c r="K7" s="6">
        <f t="shared" si="4"/>
        <v>6.3639610306789276</v>
      </c>
      <c r="L7" s="5">
        <f t="shared" si="5"/>
        <v>3.2777777777777777</v>
      </c>
    </row>
    <row r="8" spans="1:13" x14ac:dyDescent="0.25">
      <c r="A8" s="7">
        <v>6</v>
      </c>
      <c r="B8" t="s">
        <v>268</v>
      </c>
      <c r="C8">
        <v>19</v>
      </c>
      <c r="D8">
        <f t="shared" si="1"/>
        <v>62</v>
      </c>
      <c r="E8">
        <f t="shared" si="0"/>
        <v>62</v>
      </c>
      <c r="F8">
        <v>29</v>
      </c>
      <c r="G8">
        <v>33</v>
      </c>
      <c r="I8" s="5">
        <f t="shared" si="2"/>
        <v>31</v>
      </c>
      <c r="J8" s="6">
        <f t="shared" si="3"/>
        <v>8</v>
      </c>
      <c r="K8" s="6">
        <f t="shared" si="4"/>
        <v>2.8284271247461903</v>
      </c>
      <c r="L8" s="5">
        <f t="shared" si="5"/>
        <v>3.263157894736842</v>
      </c>
    </row>
    <row r="9" spans="1:13" x14ac:dyDescent="0.25">
      <c r="A9" s="7">
        <v>7</v>
      </c>
      <c r="B9" t="s">
        <v>269</v>
      </c>
      <c r="C9">
        <v>22</v>
      </c>
      <c r="D9">
        <f t="shared" si="1"/>
        <v>82</v>
      </c>
      <c r="E9">
        <f t="shared" si="0"/>
        <v>101</v>
      </c>
      <c r="F9">
        <v>51</v>
      </c>
      <c r="G9">
        <v>31</v>
      </c>
      <c r="H9">
        <v>19</v>
      </c>
      <c r="I9" s="5">
        <f t="shared" si="2"/>
        <v>41</v>
      </c>
      <c r="J9" s="6">
        <f t="shared" si="3"/>
        <v>200</v>
      </c>
      <c r="K9" s="6">
        <f t="shared" si="4"/>
        <v>14.142135623730951</v>
      </c>
      <c r="L9" s="5">
        <f t="shared" si="5"/>
        <v>3.7272727272727271</v>
      </c>
    </row>
    <row r="10" spans="1:13" x14ac:dyDescent="0.25">
      <c r="A10" s="7">
        <v>8</v>
      </c>
      <c r="B10" t="s">
        <v>270</v>
      </c>
      <c r="C10">
        <v>17</v>
      </c>
      <c r="D10">
        <f t="shared" si="1"/>
        <v>62</v>
      </c>
      <c r="E10">
        <f t="shared" si="0"/>
        <v>74</v>
      </c>
      <c r="F10">
        <v>37</v>
      </c>
      <c r="G10">
        <v>25</v>
      </c>
      <c r="H10">
        <v>12</v>
      </c>
      <c r="I10" s="5">
        <f t="shared" si="2"/>
        <v>31</v>
      </c>
      <c r="J10" s="6">
        <f t="shared" si="3"/>
        <v>72</v>
      </c>
      <c r="K10" s="6">
        <f t="shared" si="4"/>
        <v>8.4852813742385695</v>
      </c>
      <c r="L10" s="5">
        <f t="shared" si="5"/>
        <v>3.6470588235294117</v>
      </c>
    </row>
    <row r="11" spans="1:13" x14ac:dyDescent="0.25">
      <c r="A11" s="7">
        <v>9</v>
      </c>
      <c r="B11" t="s">
        <v>271</v>
      </c>
      <c r="C11">
        <v>16</v>
      </c>
      <c r="D11">
        <f t="shared" si="1"/>
        <v>61</v>
      </c>
      <c r="E11">
        <f t="shared" si="0"/>
        <v>73</v>
      </c>
      <c r="F11">
        <v>27</v>
      </c>
      <c r="G11">
        <v>34</v>
      </c>
      <c r="H11">
        <v>12</v>
      </c>
      <c r="I11" s="5">
        <f t="shared" si="2"/>
        <v>30.5</v>
      </c>
      <c r="J11" s="6">
        <f t="shared" si="3"/>
        <v>24.5</v>
      </c>
      <c r="K11" s="6">
        <f t="shared" si="4"/>
        <v>4.9497474683058327</v>
      </c>
      <c r="L11" s="5">
        <f t="shared" si="5"/>
        <v>3.8125</v>
      </c>
    </row>
    <row r="12" spans="1:13" x14ac:dyDescent="0.25">
      <c r="A12" s="7">
        <v>10</v>
      </c>
      <c r="B12" t="s">
        <v>273</v>
      </c>
      <c r="C12">
        <v>25</v>
      </c>
      <c r="D12">
        <f t="shared" si="1"/>
        <v>87</v>
      </c>
      <c r="E12">
        <f t="shared" si="0"/>
        <v>104</v>
      </c>
      <c r="F12">
        <v>45</v>
      </c>
      <c r="G12">
        <v>42</v>
      </c>
      <c r="H12">
        <v>17</v>
      </c>
      <c r="I12" s="5">
        <f t="shared" si="2"/>
        <v>43.5</v>
      </c>
      <c r="J12" s="6">
        <f t="shared" si="3"/>
        <v>4.5</v>
      </c>
      <c r="K12" s="6">
        <f t="shared" si="4"/>
        <v>2.1213203435596424</v>
      </c>
      <c r="L12" s="5">
        <f t="shared" si="5"/>
        <v>3.48</v>
      </c>
    </row>
    <row r="13" spans="1:13" x14ac:dyDescent="0.25">
      <c r="A13" s="7">
        <v>11</v>
      </c>
      <c r="B13" t="s">
        <v>274</v>
      </c>
      <c r="C13">
        <v>20</v>
      </c>
      <c r="D13">
        <f t="shared" si="1"/>
        <v>79</v>
      </c>
      <c r="E13">
        <f t="shared" si="0"/>
        <v>90</v>
      </c>
      <c r="F13">
        <v>45</v>
      </c>
      <c r="G13">
        <v>34</v>
      </c>
      <c r="H13">
        <v>11</v>
      </c>
      <c r="I13" s="5">
        <f t="shared" si="2"/>
        <v>39.5</v>
      </c>
      <c r="J13" s="6">
        <f t="shared" si="3"/>
        <v>60.5</v>
      </c>
      <c r="K13" s="6">
        <f t="shared" si="4"/>
        <v>7.7781745930520225</v>
      </c>
      <c r="L13" s="5">
        <f t="shared" si="5"/>
        <v>3.95</v>
      </c>
    </row>
    <row r="14" spans="1:13" x14ac:dyDescent="0.25">
      <c r="A14" s="7">
        <v>12</v>
      </c>
      <c r="B14" t="s">
        <v>275</v>
      </c>
      <c r="C14">
        <v>16</v>
      </c>
      <c r="D14">
        <f t="shared" si="1"/>
        <v>57</v>
      </c>
      <c r="E14">
        <f t="shared" si="0"/>
        <v>57</v>
      </c>
      <c r="F14">
        <v>28</v>
      </c>
      <c r="G14">
        <v>29</v>
      </c>
      <c r="I14" s="5">
        <f t="shared" si="2"/>
        <v>28.5</v>
      </c>
      <c r="J14" s="6">
        <f t="shared" si="3"/>
        <v>0.5</v>
      </c>
      <c r="K14" s="6">
        <f t="shared" si="4"/>
        <v>0.70710678118654757</v>
      </c>
      <c r="L14" s="5">
        <f t="shared" si="5"/>
        <v>3.5625</v>
      </c>
    </row>
    <row r="15" spans="1:13" x14ac:dyDescent="0.25">
      <c r="A15" s="7">
        <v>13</v>
      </c>
      <c r="B15" t="s">
        <v>276</v>
      </c>
      <c r="C15">
        <v>26</v>
      </c>
      <c r="D15">
        <f t="shared" si="1"/>
        <v>106</v>
      </c>
      <c r="E15">
        <f t="shared" si="0"/>
        <v>119</v>
      </c>
      <c r="F15">
        <v>51</v>
      </c>
      <c r="G15">
        <v>55</v>
      </c>
      <c r="H15">
        <v>13</v>
      </c>
      <c r="I15" s="5">
        <f t="shared" si="2"/>
        <v>53</v>
      </c>
      <c r="J15" s="6">
        <f t="shared" si="3"/>
        <v>8</v>
      </c>
      <c r="K15" s="6">
        <f t="shared" si="4"/>
        <v>2.8284271247461903</v>
      </c>
      <c r="L15" s="5">
        <f t="shared" si="5"/>
        <v>4.0769230769230766</v>
      </c>
    </row>
    <row r="16" spans="1:13" x14ac:dyDescent="0.25">
      <c r="A16" s="7">
        <v>14</v>
      </c>
      <c r="B16" t="s">
        <v>277</v>
      </c>
      <c r="C16">
        <v>17</v>
      </c>
      <c r="D16">
        <f t="shared" si="1"/>
        <v>58</v>
      </c>
      <c r="E16">
        <f t="shared" si="0"/>
        <v>58</v>
      </c>
      <c r="F16">
        <v>23</v>
      </c>
      <c r="G16">
        <v>35</v>
      </c>
      <c r="I16" s="5">
        <f t="shared" si="2"/>
        <v>29</v>
      </c>
      <c r="J16" s="6">
        <f t="shared" si="3"/>
        <v>72</v>
      </c>
      <c r="K16" s="6">
        <f t="shared" si="4"/>
        <v>8.4852813742385695</v>
      </c>
      <c r="L16" s="5">
        <f t="shared" si="5"/>
        <v>3.4117647058823528</v>
      </c>
    </row>
    <row r="17" spans="1:12" x14ac:dyDescent="0.25">
      <c r="A17" s="7">
        <v>15</v>
      </c>
      <c r="B17" t="s">
        <v>278</v>
      </c>
      <c r="C17">
        <v>19</v>
      </c>
      <c r="D17">
        <f t="shared" si="1"/>
        <v>75</v>
      </c>
      <c r="E17">
        <f t="shared" si="0"/>
        <v>75</v>
      </c>
      <c r="F17">
        <v>54</v>
      </c>
      <c r="G17">
        <v>21</v>
      </c>
      <c r="I17" s="5">
        <f t="shared" si="2"/>
        <v>37.5</v>
      </c>
      <c r="J17" s="6">
        <f t="shared" si="3"/>
        <v>544.5</v>
      </c>
      <c r="K17" s="6">
        <f t="shared" si="4"/>
        <v>23.334523779156068</v>
      </c>
      <c r="L17" s="5">
        <f t="shared" si="5"/>
        <v>3.9473684210526314</v>
      </c>
    </row>
    <row r="18" spans="1:12" x14ac:dyDescent="0.25">
      <c r="A18" s="7">
        <v>16</v>
      </c>
      <c r="B18" t="s">
        <v>279</v>
      </c>
      <c r="C18">
        <v>19</v>
      </c>
      <c r="D18">
        <f t="shared" si="1"/>
        <v>77</v>
      </c>
      <c r="E18">
        <f t="shared" si="0"/>
        <v>94</v>
      </c>
      <c r="F18">
        <v>36</v>
      </c>
      <c r="G18">
        <v>41</v>
      </c>
      <c r="H18">
        <v>17</v>
      </c>
      <c r="I18" s="5">
        <f t="shared" si="2"/>
        <v>38.5</v>
      </c>
      <c r="J18" s="6">
        <f t="shared" si="3"/>
        <v>12.5</v>
      </c>
      <c r="K18" s="6">
        <f t="shared" si="4"/>
        <v>3.5355339059327378</v>
      </c>
      <c r="L18" s="5">
        <f t="shared" si="5"/>
        <v>4.0526315789473681</v>
      </c>
    </row>
    <row r="19" spans="1:12" x14ac:dyDescent="0.25">
      <c r="A19" s="7">
        <v>17</v>
      </c>
      <c r="B19" t="s">
        <v>280</v>
      </c>
      <c r="C19">
        <v>15</v>
      </c>
      <c r="D19">
        <f t="shared" si="1"/>
        <v>52</v>
      </c>
      <c r="E19">
        <f t="shared" si="0"/>
        <v>52</v>
      </c>
      <c r="F19">
        <v>23</v>
      </c>
      <c r="G19">
        <v>29</v>
      </c>
      <c r="I19" s="5">
        <f t="shared" si="2"/>
        <v>26</v>
      </c>
      <c r="J19" s="6">
        <f t="shared" si="3"/>
        <v>18</v>
      </c>
      <c r="K19" s="6">
        <f t="shared" si="4"/>
        <v>4.2426406871192848</v>
      </c>
      <c r="L19" s="5">
        <f t="shared" si="5"/>
        <v>3.4666666666666668</v>
      </c>
    </row>
    <row r="20" spans="1:12" x14ac:dyDescent="0.25">
      <c r="A20" s="7">
        <v>18</v>
      </c>
      <c r="B20" t="s">
        <v>281</v>
      </c>
      <c r="C20">
        <v>19</v>
      </c>
      <c r="D20">
        <f t="shared" si="1"/>
        <v>66</v>
      </c>
      <c r="E20">
        <f t="shared" si="0"/>
        <v>66</v>
      </c>
      <c r="F20">
        <v>35</v>
      </c>
      <c r="G20">
        <v>31</v>
      </c>
      <c r="I20" s="5">
        <f t="shared" si="2"/>
        <v>33</v>
      </c>
      <c r="J20" s="6">
        <f t="shared" si="3"/>
        <v>8</v>
      </c>
      <c r="K20" s="6">
        <f t="shared" si="4"/>
        <v>2.8284271247461903</v>
      </c>
      <c r="L20" s="5">
        <f t="shared" si="5"/>
        <v>3.4736842105263159</v>
      </c>
    </row>
    <row r="21" spans="1:12" x14ac:dyDescent="0.25">
      <c r="A21" s="7">
        <v>19</v>
      </c>
      <c r="B21" t="s">
        <v>282</v>
      </c>
      <c r="C21">
        <v>19</v>
      </c>
      <c r="D21">
        <f t="shared" si="1"/>
        <v>67</v>
      </c>
      <c r="E21">
        <f t="shared" si="0"/>
        <v>80</v>
      </c>
      <c r="F21">
        <v>29</v>
      </c>
      <c r="G21">
        <v>38</v>
      </c>
      <c r="H21">
        <v>13</v>
      </c>
      <c r="I21" s="5">
        <f t="shared" si="2"/>
        <v>33.5</v>
      </c>
      <c r="J21" s="6">
        <f t="shared" si="3"/>
        <v>40.5</v>
      </c>
      <c r="K21" s="6">
        <f t="shared" si="4"/>
        <v>6.3639610306789276</v>
      </c>
      <c r="L21" s="5">
        <f t="shared" si="5"/>
        <v>3.5263157894736841</v>
      </c>
    </row>
    <row r="22" spans="1:12" x14ac:dyDescent="0.25">
      <c r="A22" s="7">
        <v>20</v>
      </c>
      <c r="B22" t="s">
        <v>283</v>
      </c>
      <c r="C22">
        <v>25</v>
      </c>
      <c r="D22">
        <f t="shared" si="1"/>
        <v>86</v>
      </c>
      <c r="E22">
        <f t="shared" si="0"/>
        <v>99</v>
      </c>
      <c r="F22">
        <v>38</v>
      </c>
      <c r="G22">
        <v>48</v>
      </c>
      <c r="H22">
        <v>13</v>
      </c>
      <c r="I22" s="5">
        <f t="shared" si="2"/>
        <v>43</v>
      </c>
      <c r="J22" s="6">
        <f t="shared" si="3"/>
        <v>50</v>
      </c>
      <c r="K22" s="6">
        <f t="shared" si="4"/>
        <v>7.0710678118654755</v>
      </c>
      <c r="L22" s="5">
        <f t="shared" si="5"/>
        <v>3.44</v>
      </c>
    </row>
    <row r="23" spans="1:12" x14ac:dyDescent="0.25">
      <c r="A23" s="7">
        <v>21</v>
      </c>
      <c r="B23" t="s">
        <v>284</v>
      </c>
      <c r="C23">
        <v>19</v>
      </c>
      <c r="D23">
        <f t="shared" si="1"/>
        <v>74</v>
      </c>
      <c r="E23">
        <f t="shared" si="0"/>
        <v>74</v>
      </c>
      <c r="F23">
        <v>38</v>
      </c>
      <c r="G23">
        <v>36</v>
      </c>
      <c r="I23" s="5">
        <f t="shared" si="2"/>
        <v>37</v>
      </c>
      <c r="J23" s="6">
        <f t="shared" si="3"/>
        <v>2</v>
      </c>
      <c r="K23" s="6">
        <f t="shared" si="4"/>
        <v>1.4142135623730951</v>
      </c>
      <c r="L23" s="5">
        <f t="shared" si="5"/>
        <v>3.8947368421052633</v>
      </c>
    </row>
    <row r="24" spans="1:12" x14ac:dyDescent="0.25">
      <c r="A24" s="7">
        <v>22</v>
      </c>
      <c r="B24" t="s">
        <v>285</v>
      </c>
      <c r="C24">
        <v>14</v>
      </c>
      <c r="D24">
        <f t="shared" si="1"/>
        <v>50</v>
      </c>
      <c r="E24">
        <f t="shared" si="0"/>
        <v>50</v>
      </c>
      <c r="F24">
        <v>24</v>
      </c>
      <c r="G24">
        <v>26</v>
      </c>
      <c r="I24" s="5">
        <f t="shared" si="2"/>
        <v>25</v>
      </c>
      <c r="J24" s="6">
        <f t="shared" si="3"/>
        <v>2</v>
      </c>
      <c r="K24" s="6">
        <f t="shared" si="4"/>
        <v>1.4142135623730951</v>
      </c>
      <c r="L24" s="5">
        <f t="shared" si="5"/>
        <v>3.5714285714285716</v>
      </c>
    </row>
    <row r="25" spans="1:12" x14ac:dyDescent="0.25">
      <c r="A25" s="7">
        <v>23</v>
      </c>
      <c r="B25" t="s">
        <v>286</v>
      </c>
      <c r="C25">
        <v>21</v>
      </c>
      <c r="D25">
        <f t="shared" si="1"/>
        <v>78</v>
      </c>
      <c r="E25">
        <f t="shared" si="0"/>
        <v>78</v>
      </c>
      <c r="F25">
        <v>39</v>
      </c>
      <c r="G25">
        <v>39</v>
      </c>
      <c r="I25" s="5">
        <f t="shared" si="2"/>
        <v>39</v>
      </c>
      <c r="J25" s="6">
        <f t="shared" si="3"/>
        <v>0</v>
      </c>
      <c r="K25" s="6">
        <f t="shared" si="4"/>
        <v>0</v>
      </c>
      <c r="L25" s="5">
        <f t="shared" si="5"/>
        <v>3.7142857142857144</v>
      </c>
    </row>
    <row r="26" spans="1:12" x14ac:dyDescent="0.25">
      <c r="A26" s="7">
        <v>24</v>
      </c>
      <c r="B26" t="s">
        <v>287</v>
      </c>
      <c r="C26">
        <v>20</v>
      </c>
      <c r="D26">
        <f t="shared" si="1"/>
        <v>78</v>
      </c>
      <c r="E26">
        <f t="shared" si="0"/>
        <v>94</v>
      </c>
      <c r="F26">
        <v>23</v>
      </c>
      <c r="G26">
        <v>55</v>
      </c>
      <c r="H26">
        <v>16</v>
      </c>
      <c r="I26" s="5">
        <f t="shared" si="2"/>
        <v>39</v>
      </c>
      <c r="J26" s="6">
        <f t="shared" si="3"/>
        <v>512</v>
      </c>
      <c r="K26" s="6">
        <f t="shared" si="4"/>
        <v>22.627416997969522</v>
      </c>
      <c r="L26" s="5">
        <f t="shared" si="5"/>
        <v>3.9</v>
      </c>
    </row>
    <row r="27" spans="1:12" x14ac:dyDescent="0.25">
      <c r="A27" s="7">
        <v>25</v>
      </c>
      <c r="B27" t="s">
        <v>288</v>
      </c>
      <c r="C27">
        <v>25</v>
      </c>
      <c r="D27">
        <f t="shared" si="1"/>
        <v>113</v>
      </c>
      <c r="E27">
        <f t="shared" si="0"/>
        <v>113</v>
      </c>
      <c r="F27">
        <v>63</v>
      </c>
      <c r="G27">
        <v>50</v>
      </c>
      <c r="I27" s="5">
        <f t="shared" si="2"/>
        <v>56.5</v>
      </c>
      <c r="J27" s="6">
        <f t="shared" si="3"/>
        <v>84.5</v>
      </c>
      <c r="K27" s="6">
        <f t="shared" si="4"/>
        <v>9.1923881554251174</v>
      </c>
      <c r="L27" s="5">
        <f t="shared" si="5"/>
        <v>4.5199999999999996</v>
      </c>
    </row>
    <row r="28" spans="1:12" x14ac:dyDescent="0.25">
      <c r="A28" s="7">
        <v>26</v>
      </c>
      <c r="B28" t="s">
        <v>289</v>
      </c>
      <c r="C28">
        <v>22</v>
      </c>
      <c r="D28">
        <f t="shared" si="1"/>
        <v>103</v>
      </c>
      <c r="E28">
        <f t="shared" si="0"/>
        <v>103</v>
      </c>
      <c r="F28">
        <v>37</v>
      </c>
      <c r="G28">
        <v>66</v>
      </c>
      <c r="I28" s="5">
        <f t="shared" si="2"/>
        <v>51.5</v>
      </c>
      <c r="J28" s="6">
        <f t="shared" si="3"/>
        <v>420.5</v>
      </c>
      <c r="K28" s="6">
        <f t="shared" si="4"/>
        <v>20.506096654409877</v>
      </c>
      <c r="L28" s="5">
        <f t="shared" si="5"/>
        <v>4.6818181818181817</v>
      </c>
    </row>
    <row r="29" spans="1:12" x14ac:dyDescent="0.25">
      <c r="A29" s="7">
        <v>27</v>
      </c>
      <c r="B29" t="s">
        <v>290</v>
      </c>
      <c r="C29">
        <v>19</v>
      </c>
      <c r="D29">
        <f t="shared" si="1"/>
        <v>67</v>
      </c>
      <c r="E29">
        <f t="shared" si="0"/>
        <v>67</v>
      </c>
      <c r="F29">
        <v>33</v>
      </c>
      <c r="G29">
        <v>34</v>
      </c>
      <c r="I29" s="5">
        <f t="shared" si="2"/>
        <v>33.5</v>
      </c>
      <c r="J29" s="6">
        <f t="shared" si="3"/>
        <v>0.5</v>
      </c>
      <c r="K29" s="6">
        <f t="shared" si="4"/>
        <v>0.70710678118654757</v>
      </c>
      <c r="L29" s="5">
        <f t="shared" si="5"/>
        <v>3.5263157894736841</v>
      </c>
    </row>
    <row r="30" spans="1:12" x14ac:dyDescent="0.25">
      <c r="A30" s="7">
        <v>28</v>
      </c>
      <c r="B30" t="s">
        <v>291</v>
      </c>
      <c r="C30">
        <v>22</v>
      </c>
      <c r="D30">
        <f t="shared" si="1"/>
        <v>71</v>
      </c>
      <c r="E30">
        <f t="shared" si="0"/>
        <v>84</v>
      </c>
      <c r="F30">
        <v>32</v>
      </c>
      <c r="G30">
        <v>39</v>
      </c>
      <c r="H30">
        <v>13</v>
      </c>
      <c r="I30" s="5">
        <f t="shared" si="2"/>
        <v>35.5</v>
      </c>
      <c r="J30" s="6">
        <f t="shared" si="3"/>
        <v>24.5</v>
      </c>
      <c r="K30" s="6">
        <f t="shared" si="4"/>
        <v>4.9497474683058327</v>
      </c>
      <c r="L30" s="5">
        <f t="shared" si="5"/>
        <v>3.2272727272727271</v>
      </c>
    </row>
    <row r="31" spans="1:12" x14ac:dyDescent="0.25">
      <c r="A31" s="7">
        <v>29</v>
      </c>
      <c r="B31" t="s">
        <v>292</v>
      </c>
      <c r="C31">
        <v>22</v>
      </c>
      <c r="D31">
        <f t="shared" si="1"/>
        <v>91</v>
      </c>
      <c r="E31">
        <f t="shared" si="0"/>
        <v>109</v>
      </c>
      <c r="F31">
        <v>33</v>
      </c>
      <c r="G31">
        <v>58</v>
      </c>
      <c r="H31">
        <v>18</v>
      </c>
      <c r="I31" s="5">
        <f t="shared" si="2"/>
        <v>45.5</v>
      </c>
      <c r="J31" s="6">
        <f t="shared" si="3"/>
        <v>312.5</v>
      </c>
      <c r="K31" s="6">
        <f t="shared" si="4"/>
        <v>17.677669529663689</v>
      </c>
      <c r="L31" s="5">
        <f t="shared" si="5"/>
        <v>4.1363636363636367</v>
      </c>
    </row>
    <row r="32" spans="1:12" x14ac:dyDescent="0.25">
      <c r="A32" s="7">
        <v>30</v>
      </c>
      <c r="B32" t="s">
        <v>293</v>
      </c>
      <c r="C32">
        <v>26</v>
      </c>
      <c r="D32">
        <f t="shared" si="1"/>
        <v>119</v>
      </c>
      <c r="E32">
        <f t="shared" si="0"/>
        <v>144</v>
      </c>
      <c r="F32">
        <v>61</v>
      </c>
      <c r="G32">
        <v>58</v>
      </c>
      <c r="H32">
        <v>25</v>
      </c>
      <c r="I32" s="5">
        <f t="shared" si="2"/>
        <v>59.5</v>
      </c>
      <c r="J32" s="6">
        <f t="shared" si="3"/>
        <v>4.5</v>
      </c>
      <c r="K32" s="6">
        <f t="shared" si="4"/>
        <v>2.1213203435596424</v>
      </c>
      <c r="L32" s="5">
        <f t="shared" si="5"/>
        <v>4.5769230769230766</v>
      </c>
    </row>
    <row r="33" spans="1:12" x14ac:dyDescent="0.25">
      <c r="A33" s="7">
        <v>31</v>
      </c>
      <c r="B33" t="s">
        <v>294</v>
      </c>
      <c r="C33">
        <v>25</v>
      </c>
      <c r="D33">
        <f t="shared" si="1"/>
        <v>98</v>
      </c>
      <c r="E33">
        <f t="shared" si="0"/>
        <v>98</v>
      </c>
      <c r="F33">
        <v>41</v>
      </c>
      <c r="G33">
        <v>57</v>
      </c>
      <c r="I33" s="5">
        <f t="shared" si="2"/>
        <v>49</v>
      </c>
      <c r="J33" s="6">
        <f t="shared" si="3"/>
        <v>128</v>
      </c>
      <c r="K33" s="6">
        <f t="shared" si="4"/>
        <v>11.313708498984761</v>
      </c>
      <c r="L33" s="5">
        <f t="shared" si="5"/>
        <v>3.92</v>
      </c>
    </row>
    <row r="34" spans="1:12" s="17" customFormat="1" ht="5.25" customHeight="1" x14ac:dyDescent="0.25">
      <c r="A34" s="16"/>
      <c r="I34" s="18"/>
      <c r="J34" s="19"/>
      <c r="K34" s="19"/>
      <c r="L34" s="19"/>
    </row>
    <row r="35" spans="1:12" ht="15.75" thickBot="1" x14ac:dyDescent="0.3"/>
    <row r="36" spans="1:12" x14ac:dyDescent="0.25">
      <c r="B36" s="20"/>
      <c r="C36" s="23" t="s">
        <v>29</v>
      </c>
      <c r="D36" s="119"/>
      <c r="E36" s="24"/>
      <c r="F36" s="24"/>
      <c r="G36" s="25">
        <f>AVERAGE(E3:E33)</f>
        <v>83.096774193548384</v>
      </c>
      <c r="I36" s="5"/>
      <c r="L36" s="3"/>
    </row>
    <row r="37" spans="1:12" x14ac:dyDescent="0.25">
      <c r="B37" s="20"/>
      <c r="C37" s="26" t="s">
        <v>295</v>
      </c>
      <c r="D37" s="120"/>
      <c r="E37" s="27"/>
      <c r="F37" s="27"/>
      <c r="G37" s="29">
        <f>AVERAGE(D3:D33)</f>
        <v>76.677419354838705</v>
      </c>
      <c r="I37" s="5"/>
      <c r="L37" s="3"/>
    </row>
    <row r="38" spans="1:12" x14ac:dyDescent="0.25">
      <c r="B38" s="20"/>
      <c r="C38" s="8" t="s">
        <v>217</v>
      </c>
      <c r="D38" s="20"/>
      <c r="E38" s="21"/>
      <c r="F38" s="21"/>
      <c r="G38" s="9">
        <f>_xlfn.VAR.S(E3:E33)</f>
        <v>497.2236559139788</v>
      </c>
    </row>
    <row r="39" spans="1:12" x14ac:dyDescent="0.25">
      <c r="B39" s="20"/>
      <c r="C39" s="121" t="s">
        <v>31</v>
      </c>
      <c r="D39" s="122"/>
      <c r="E39" s="123"/>
      <c r="F39" s="123"/>
      <c r="G39" s="124">
        <f>_xlfn.STDEV.S(E3:E33)</f>
        <v>22.298512414822177</v>
      </c>
      <c r="I39" s="3"/>
      <c r="J39" s="4"/>
    </row>
    <row r="40" spans="1:12" x14ac:dyDescent="0.25">
      <c r="B40" s="20"/>
      <c r="C40" s="26" t="s">
        <v>296</v>
      </c>
      <c r="D40" s="120"/>
      <c r="E40" s="27"/>
      <c r="F40" s="27"/>
      <c r="G40" s="28">
        <f>_xlfn.STDEV.S(D3:D33)</f>
        <v>18.072791883148909</v>
      </c>
      <c r="I40" s="3"/>
      <c r="J40" s="4"/>
    </row>
    <row r="41" spans="1:12" x14ac:dyDescent="0.25">
      <c r="B41" s="20"/>
      <c r="C41" s="8" t="s">
        <v>36</v>
      </c>
      <c r="D41" s="20"/>
      <c r="E41" s="21"/>
      <c r="F41" s="21"/>
      <c r="G41" s="10">
        <f>COUNT(A3:A33)</f>
        <v>31</v>
      </c>
    </row>
    <row r="42" spans="1:12" x14ac:dyDescent="0.25">
      <c r="B42" s="21"/>
      <c r="C42" s="8" t="s">
        <v>73</v>
      </c>
      <c r="D42" s="20"/>
      <c r="E42" s="21"/>
      <c r="F42" s="21"/>
      <c r="G42" s="10">
        <f>SUM(E3:E33)</f>
        <v>2576</v>
      </c>
      <c r="I42" s="3"/>
    </row>
    <row r="43" spans="1:12" x14ac:dyDescent="0.25">
      <c r="B43" s="21"/>
      <c r="C43" s="8" t="s">
        <v>297</v>
      </c>
      <c r="D43" s="20"/>
      <c r="E43" s="21"/>
      <c r="F43" s="21"/>
      <c r="G43" s="10">
        <f>SUM(D3:D33)</f>
        <v>2377</v>
      </c>
      <c r="I43" s="3"/>
    </row>
    <row r="44" spans="1:12" x14ac:dyDescent="0.25">
      <c r="B44" s="20"/>
      <c r="C44" s="12"/>
      <c r="D44" s="21"/>
      <c r="E44" s="21"/>
      <c r="F44" s="21"/>
      <c r="G44" s="13"/>
    </row>
    <row r="45" spans="1:12" x14ac:dyDescent="0.25">
      <c r="B45" s="20"/>
      <c r="C45" s="26" t="s">
        <v>30</v>
      </c>
      <c r="D45" s="120"/>
      <c r="E45" s="27"/>
      <c r="F45" s="27"/>
      <c r="G45" s="29">
        <f>AVERAGE(F3:G33)</f>
        <v>38.338709677419352</v>
      </c>
      <c r="H45" s="197" t="s">
        <v>298</v>
      </c>
    </row>
    <row r="46" spans="1:12" x14ac:dyDescent="0.25">
      <c r="B46" s="20"/>
      <c r="C46" s="8" t="s">
        <v>33</v>
      </c>
      <c r="D46" s="20"/>
      <c r="E46" s="21"/>
      <c r="F46" s="21"/>
      <c r="G46" s="9">
        <f>_xlfn.VAR.S(F3:G33)</f>
        <v>127.73585404547863</v>
      </c>
      <c r="H46" s="197"/>
    </row>
    <row r="47" spans="1:12" x14ac:dyDescent="0.25">
      <c r="B47" s="20"/>
      <c r="C47" s="26" t="s">
        <v>34</v>
      </c>
      <c r="D47" s="120"/>
      <c r="E47" s="27"/>
      <c r="F47" s="27"/>
      <c r="G47" s="28">
        <f>_xlfn.STDEV.S(F3:G33)</f>
        <v>11.302028757947779</v>
      </c>
      <c r="H47" s="197"/>
    </row>
    <row r="48" spans="1:12" x14ac:dyDescent="0.25">
      <c r="B48" s="21"/>
      <c r="C48" s="8" t="s">
        <v>72</v>
      </c>
      <c r="D48" s="20"/>
      <c r="E48" s="21"/>
      <c r="F48" s="21"/>
      <c r="G48" s="10">
        <f>COUNT(F3:G33)</f>
        <v>62</v>
      </c>
      <c r="H48" s="197"/>
    </row>
    <row r="49" spans="2:8" x14ac:dyDescent="0.25">
      <c r="B49" s="20"/>
      <c r="C49" s="8"/>
      <c r="D49" s="20"/>
      <c r="E49" s="21"/>
      <c r="F49" s="21"/>
      <c r="G49" s="10"/>
    </row>
    <row r="50" spans="2:8" ht="15" customHeight="1" x14ac:dyDescent="0.25">
      <c r="C50" s="8" t="s">
        <v>71</v>
      </c>
      <c r="D50" s="20"/>
      <c r="E50" s="21"/>
      <c r="F50" s="21"/>
      <c r="G50" s="10">
        <f>SUM(C3:C33)</f>
        <v>632</v>
      </c>
      <c r="H50" s="197" t="s">
        <v>299</v>
      </c>
    </row>
    <row r="51" spans="2:8" x14ac:dyDescent="0.25">
      <c r="C51" s="8" t="s">
        <v>123</v>
      </c>
      <c r="D51" s="20"/>
      <c r="E51" s="21"/>
      <c r="F51" s="21"/>
      <c r="G51" s="11">
        <f>G50/G41</f>
        <v>20.387096774193548</v>
      </c>
      <c r="H51" s="197"/>
    </row>
    <row r="52" spans="2:8" x14ac:dyDescent="0.25">
      <c r="C52" s="26" t="s">
        <v>74</v>
      </c>
      <c r="D52" s="120"/>
      <c r="E52" s="27"/>
      <c r="F52" s="27"/>
      <c r="G52" s="29">
        <f>G43/G50</f>
        <v>3.7610759493670884</v>
      </c>
      <c r="H52" s="197"/>
    </row>
    <row r="53" spans="2:8" x14ac:dyDescent="0.25">
      <c r="C53" s="8" t="s">
        <v>75</v>
      </c>
      <c r="D53" s="20"/>
      <c r="E53" s="21"/>
      <c r="F53" s="21"/>
      <c r="G53" s="11">
        <f>_xlfn.VAR.S(L3:L33)</f>
        <v>0.14562387896242926</v>
      </c>
      <c r="H53" s="197"/>
    </row>
    <row r="54" spans="2:8" ht="15.75" thickBot="1" x14ac:dyDescent="0.3">
      <c r="C54" s="126" t="s">
        <v>76</v>
      </c>
      <c r="D54" s="127"/>
      <c r="E54" s="128"/>
      <c r="F54" s="128"/>
      <c r="G54" s="129">
        <f>_xlfn.STDEV.S(L3:L33)</f>
        <v>0.38160696922675463</v>
      </c>
      <c r="H54" s="197"/>
    </row>
    <row r="55" spans="2:8" x14ac:dyDescent="0.25">
      <c r="C55" s="21"/>
      <c r="D55" s="21"/>
      <c r="E55" s="21"/>
      <c r="F55" s="21"/>
      <c r="G55" s="21"/>
    </row>
    <row r="56" spans="2:8" x14ac:dyDescent="0.25">
      <c r="C56" s="20"/>
      <c r="D56" s="20"/>
      <c r="E56" s="21"/>
      <c r="F56" s="21"/>
      <c r="G56" s="125"/>
    </row>
  </sheetData>
  <sheetProtection algorithmName="SHA-512" hashValue="O+FBJer/fh1EatOHOEOo+1ZPqOLBXlzUp08dhf1jt8errkmDcaneDfv/ERpJg+EdmlzUx+2vxp7IE4u/oxXQJA==" saltValue="3ttROQQDuFyDDBmnKwQZOQ==" spinCount="100000" sheet="1" objects="1" scenarios="1" sort="0" autoFilter="0"/>
  <mergeCells count="2">
    <mergeCell ref="H45:H48"/>
    <mergeCell ref="H50:H54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3F42-0C46-47B8-B457-0BD6D57937E5}">
  <sheetPr>
    <tabColor theme="5" tint="0.59999389629810485"/>
  </sheetPr>
  <dimension ref="A1:M54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20.28515625" customWidth="1" collapsed="1"/>
    <col min="4" max="5" width="17.7109375" customWidth="1"/>
    <col min="6" max="7" width="13.42578125" customWidth="1" outlineLevel="1"/>
    <col min="8" max="8" width="17.42578125" customWidth="1" outlineLevel="1"/>
    <col min="9" max="9" width="14.85546875" customWidth="1"/>
    <col min="10" max="10" width="17.140625" customWidth="1"/>
    <col min="11" max="12" width="16.85546875" customWidth="1"/>
    <col min="13" max="13" width="14.85546875" customWidth="1"/>
  </cols>
  <sheetData>
    <row r="1" spans="1:13" x14ac:dyDescent="0.25">
      <c r="A1" s="2" t="s">
        <v>259</v>
      </c>
      <c r="D1" s="2" t="s">
        <v>16</v>
      </c>
      <c r="M1" s="2"/>
    </row>
    <row r="2" spans="1:13" s="1" customFormat="1" ht="28.5" customHeight="1" x14ac:dyDescent="0.25">
      <c r="A2" s="1" t="s">
        <v>0</v>
      </c>
      <c r="B2" s="1" t="s">
        <v>9</v>
      </c>
      <c r="C2" s="1" t="s">
        <v>272</v>
      </c>
      <c r="D2" s="1" t="s">
        <v>263</v>
      </c>
      <c r="E2" s="1" t="s">
        <v>260</v>
      </c>
      <c r="F2" s="1" t="s">
        <v>1</v>
      </c>
      <c r="G2" s="1" t="s">
        <v>2</v>
      </c>
      <c r="H2" s="1" t="s">
        <v>264</v>
      </c>
      <c r="I2" s="1" t="s">
        <v>6</v>
      </c>
      <c r="J2" s="1" t="s">
        <v>7</v>
      </c>
      <c r="K2" s="1" t="s">
        <v>8</v>
      </c>
      <c r="L2" s="1" t="s">
        <v>70</v>
      </c>
    </row>
    <row r="3" spans="1:13" x14ac:dyDescent="0.25">
      <c r="A3" s="7">
        <v>1</v>
      </c>
      <c r="B3" t="s">
        <v>300</v>
      </c>
      <c r="C3">
        <v>18</v>
      </c>
      <c r="D3">
        <f>F3+G3</f>
        <v>65</v>
      </c>
      <c r="E3">
        <f t="shared" ref="E3:E31" si="0">SUM(F3:H3)</f>
        <v>65</v>
      </c>
      <c r="F3">
        <v>30</v>
      </c>
      <c r="G3">
        <v>35</v>
      </c>
      <c r="I3" s="5">
        <f>IFERROR(AVERAGE(F3:G3),"n/a")</f>
        <v>32.5</v>
      </c>
      <c r="J3" s="6">
        <f>IFERROR(_xlfn.VAR.S(F3:G3),"n/a")</f>
        <v>12.5</v>
      </c>
      <c r="K3" s="6">
        <f>IFERROR(_xlfn.STDEV.S(F3:G3),"n/a")</f>
        <v>3.5355339059327378</v>
      </c>
      <c r="L3" s="5">
        <f>IFERROR(D3/C3,"n/a")</f>
        <v>3.6111111111111112</v>
      </c>
    </row>
    <row r="4" spans="1:13" x14ac:dyDescent="0.25">
      <c r="A4" s="7">
        <v>2</v>
      </c>
      <c r="B4" t="s">
        <v>301</v>
      </c>
      <c r="C4">
        <v>20</v>
      </c>
      <c r="D4">
        <f t="shared" ref="D4:D31" si="1">F4+G4</f>
        <v>77</v>
      </c>
      <c r="E4">
        <f t="shared" si="0"/>
        <v>77</v>
      </c>
      <c r="F4">
        <v>39</v>
      </c>
      <c r="G4">
        <v>38</v>
      </c>
      <c r="I4" s="5">
        <f t="shared" ref="I4:I31" si="2">IFERROR(AVERAGE(F4:G4),"n/a")</f>
        <v>38.5</v>
      </c>
      <c r="J4" s="6">
        <f t="shared" ref="J4:J31" si="3">IFERROR(_xlfn.VAR.S(F4:G4),"n/a")</f>
        <v>0.5</v>
      </c>
      <c r="K4" s="6">
        <f t="shared" ref="K4:K31" si="4">IFERROR(_xlfn.STDEV.S(F4:G4),"n/a")</f>
        <v>0.70710678118654757</v>
      </c>
      <c r="L4" s="5">
        <f t="shared" ref="L4:L31" si="5">IFERROR(D4/C4,"n/a")</f>
        <v>3.85</v>
      </c>
    </row>
    <row r="5" spans="1:13" x14ac:dyDescent="0.25">
      <c r="A5" s="7">
        <v>3</v>
      </c>
      <c r="B5" t="s">
        <v>302</v>
      </c>
      <c r="C5">
        <v>19</v>
      </c>
      <c r="D5">
        <f t="shared" si="1"/>
        <v>78</v>
      </c>
      <c r="E5">
        <f t="shared" si="0"/>
        <v>92</v>
      </c>
      <c r="F5">
        <v>39</v>
      </c>
      <c r="G5">
        <v>39</v>
      </c>
      <c r="H5">
        <v>14</v>
      </c>
      <c r="I5" s="5">
        <f t="shared" si="2"/>
        <v>39</v>
      </c>
      <c r="J5" s="6">
        <f t="shared" si="3"/>
        <v>0</v>
      </c>
      <c r="K5" s="6">
        <f t="shared" si="4"/>
        <v>0</v>
      </c>
      <c r="L5" s="5">
        <f t="shared" si="5"/>
        <v>4.1052631578947372</v>
      </c>
    </row>
    <row r="6" spans="1:13" x14ac:dyDescent="0.25">
      <c r="A6" s="7">
        <v>4</v>
      </c>
      <c r="B6" t="s">
        <v>303</v>
      </c>
      <c r="C6">
        <v>21</v>
      </c>
      <c r="D6">
        <f t="shared" si="1"/>
        <v>71</v>
      </c>
      <c r="E6">
        <f t="shared" si="0"/>
        <v>71</v>
      </c>
      <c r="F6">
        <v>39</v>
      </c>
      <c r="G6">
        <v>32</v>
      </c>
      <c r="I6" s="5">
        <f t="shared" si="2"/>
        <v>35.5</v>
      </c>
      <c r="J6" s="6">
        <f t="shared" si="3"/>
        <v>24.5</v>
      </c>
      <c r="K6" s="6">
        <f t="shared" si="4"/>
        <v>4.9497474683058327</v>
      </c>
      <c r="L6" s="5">
        <f t="shared" si="5"/>
        <v>3.3809523809523809</v>
      </c>
    </row>
    <row r="7" spans="1:13" x14ac:dyDescent="0.25">
      <c r="A7" s="7">
        <v>5</v>
      </c>
      <c r="B7" t="s">
        <v>304</v>
      </c>
      <c r="C7">
        <v>23</v>
      </c>
      <c r="D7">
        <f t="shared" si="1"/>
        <v>84</v>
      </c>
      <c r="E7">
        <f t="shared" si="0"/>
        <v>84</v>
      </c>
      <c r="F7">
        <v>50</v>
      </c>
      <c r="G7">
        <v>34</v>
      </c>
      <c r="I7" s="5">
        <f t="shared" si="2"/>
        <v>42</v>
      </c>
      <c r="J7" s="6">
        <f t="shared" si="3"/>
        <v>128</v>
      </c>
      <c r="K7" s="6">
        <f t="shared" si="4"/>
        <v>11.313708498984761</v>
      </c>
      <c r="L7" s="5">
        <f t="shared" si="5"/>
        <v>3.652173913043478</v>
      </c>
    </row>
    <row r="8" spans="1:13" x14ac:dyDescent="0.25">
      <c r="A8" s="7">
        <v>6</v>
      </c>
      <c r="B8" t="s">
        <v>305</v>
      </c>
      <c r="C8">
        <v>19</v>
      </c>
      <c r="D8">
        <f t="shared" si="1"/>
        <v>73</v>
      </c>
      <c r="E8">
        <f t="shared" si="0"/>
        <v>73</v>
      </c>
      <c r="F8">
        <v>29</v>
      </c>
      <c r="G8">
        <v>44</v>
      </c>
      <c r="I8" s="5">
        <f t="shared" si="2"/>
        <v>36.5</v>
      </c>
      <c r="J8" s="6">
        <f t="shared" si="3"/>
        <v>112.5</v>
      </c>
      <c r="K8" s="6">
        <f t="shared" si="4"/>
        <v>10.606601717798213</v>
      </c>
      <c r="L8" s="5">
        <f t="shared" si="5"/>
        <v>3.8421052631578947</v>
      </c>
    </row>
    <row r="9" spans="1:13" x14ac:dyDescent="0.25">
      <c r="A9" s="7">
        <v>7</v>
      </c>
      <c r="B9" t="s">
        <v>306</v>
      </c>
      <c r="C9">
        <v>18</v>
      </c>
      <c r="D9">
        <f t="shared" si="1"/>
        <v>61</v>
      </c>
      <c r="E9">
        <f t="shared" si="0"/>
        <v>61</v>
      </c>
      <c r="F9">
        <v>28</v>
      </c>
      <c r="G9">
        <v>33</v>
      </c>
      <c r="I9" s="5">
        <f t="shared" si="2"/>
        <v>30.5</v>
      </c>
      <c r="J9" s="6">
        <f t="shared" si="3"/>
        <v>12.5</v>
      </c>
      <c r="K9" s="6">
        <f t="shared" si="4"/>
        <v>3.5355339059327378</v>
      </c>
      <c r="L9" s="5">
        <f t="shared" si="5"/>
        <v>3.3888888888888888</v>
      </c>
    </row>
    <row r="10" spans="1:13" x14ac:dyDescent="0.25">
      <c r="A10" s="7">
        <v>8</v>
      </c>
      <c r="B10" t="s">
        <v>307</v>
      </c>
      <c r="C10">
        <v>20</v>
      </c>
      <c r="D10">
        <f t="shared" si="1"/>
        <v>63</v>
      </c>
      <c r="E10">
        <f t="shared" si="0"/>
        <v>63</v>
      </c>
      <c r="F10">
        <v>36</v>
      </c>
      <c r="G10">
        <v>27</v>
      </c>
      <c r="I10" s="5">
        <f t="shared" si="2"/>
        <v>31.5</v>
      </c>
      <c r="J10" s="6">
        <f t="shared" si="3"/>
        <v>40.5</v>
      </c>
      <c r="K10" s="6">
        <f t="shared" si="4"/>
        <v>6.3639610306789276</v>
      </c>
      <c r="L10" s="5">
        <f t="shared" si="5"/>
        <v>3.15</v>
      </c>
    </row>
    <row r="11" spans="1:13" x14ac:dyDescent="0.25">
      <c r="A11" s="7">
        <v>9</v>
      </c>
      <c r="B11" t="s">
        <v>308</v>
      </c>
      <c r="C11">
        <v>25</v>
      </c>
      <c r="D11">
        <f t="shared" si="1"/>
        <v>88</v>
      </c>
      <c r="E11">
        <f t="shared" si="0"/>
        <v>99</v>
      </c>
      <c r="F11">
        <v>46</v>
      </c>
      <c r="G11">
        <v>42</v>
      </c>
      <c r="H11">
        <v>11</v>
      </c>
      <c r="I11" s="5">
        <f t="shared" si="2"/>
        <v>44</v>
      </c>
      <c r="J11" s="6">
        <f t="shared" si="3"/>
        <v>8</v>
      </c>
      <c r="K11" s="6">
        <f t="shared" si="4"/>
        <v>2.8284271247461903</v>
      </c>
      <c r="L11" s="5">
        <f t="shared" si="5"/>
        <v>3.52</v>
      </c>
    </row>
    <row r="12" spans="1:13" x14ac:dyDescent="0.25">
      <c r="A12" s="7">
        <v>10</v>
      </c>
      <c r="B12" t="s">
        <v>309</v>
      </c>
      <c r="C12">
        <v>22</v>
      </c>
      <c r="D12">
        <f t="shared" si="1"/>
        <v>86</v>
      </c>
      <c r="E12">
        <f t="shared" si="0"/>
        <v>86</v>
      </c>
      <c r="F12">
        <v>52</v>
      </c>
      <c r="G12">
        <v>34</v>
      </c>
      <c r="I12" s="5">
        <f t="shared" si="2"/>
        <v>43</v>
      </c>
      <c r="J12" s="6">
        <f t="shared" si="3"/>
        <v>162</v>
      </c>
      <c r="K12" s="6">
        <f t="shared" si="4"/>
        <v>12.727922061357855</v>
      </c>
      <c r="L12" s="5">
        <f t="shared" si="5"/>
        <v>3.9090909090909092</v>
      </c>
    </row>
    <row r="13" spans="1:13" x14ac:dyDescent="0.25">
      <c r="A13" s="7">
        <v>11</v>
      </c>
      <c r="B13" t="s">
        <v>310</v>
      </c>
      <c r="C13">
        <v>17</v>
      </c>
      <c r="D13">
        <f t="shared" si="1"/>
        <v>61</v>
      </c>
      <c r="E13">
        <f t="shared" si="0"/>
        <v>61</v>
      </c>
      <c r="F13">
        <v>29</v>
      </c>
      <c r="G13">
        <v>32</v>
      </c>
      <c r="I13" s="5">
        <f t="shared" si="2"/>
        <v>30.5</v>
      </c>
      <c r="J13" s="6">
        <f t="shared" si="3"/>
        <v>4.5</v>
      </c>
      <c r="K13" s="6">
        <f t="shared" si="4"/>
        <v>2.1213203435596424</v>
      </c>
      <c r="L13" s="5">
        <f t="shared" si="5"/>
        <v>3.5882352941176472</v>
      </c>
    </row>
    <row r="14" spans="1:13" x14ac:dyDescent="0.25">
      <c r="A14" s="7">
        <v>12</v>
      </c>
      <c r="B14" t="s">
        <v>311</v>
      </c>
      <c r="C14">
        <v>19</v>
      </c>
      <c r="D14">
        <f t="shared" si="1"/>
        <v>63</v>
      </c>
      <c r="E14">
        <f t="shared" si="0"/>
        <v>80</v>
      </c>
      <c r="F14">
        <v>20</v>
      </c>
      <c r="G14">
        <v>43</v>
      </c>
      <c r="H14">
        <v>17</v>
      </c>
      <c r="I14" s="5">
        <f t="shared" si="2"/>
        <v>31.5</v>
      </c>
      <c r="J14" s="6">
        <f t="shared" si="3"/>
        <v>264.5</v>
      </c>
      <c r="K14" s="6">
        <f t="shared" si="4"/>
        <v>16.263455967290593</v>
      </c>
      <c r="L14" s="5">
        <f t="shared" si="5"/>
        <v>3.3157894736842106</v>
      </c>
    </row>
    <row r="15" spans="1:13" x14ac:dyDescent="0.25">
      <c r="A15" s="7">
        <v>13</v>
      </c>
      <c r="B15" t="s">
        <v>312</v>
      </c>
      <c r="C15">
        <v>18</v>
      </c>
      <c r="D15">
        <f t="shared" si="1"/>
        <v>61</v>
      </c>
      <c r="E15">
        <f t="shared" si="0"/>
        <v>75</v>
      </c>
      <c r="F15">
        <v>29</v>
      </c>
      <c r="G15">
        <v>32</v>
      </c>
      <c r="H15">
        <v>14</v>
      </c>
      <c r="I15" s="5">
        <f t="shared" si="2"/>
        <v>30.5</v>
      </c>
      <c r="J15" s="6">
        <f t="shared" si="3"/>
        <v>4.5</v>
      </c>
      <c r="K15" s="6">
        <f t="shared" si="4"/>
        <v>2.1213203435596424</v>
      </c>
      <c r="L15" s="5">
        <f t="shared" si="5"/>
        <v>3.3888888888888888</v>
      </c>
    </row>
    <row r="16" spans="1:13" x14ac:dyDescent="0.25">
      <c r="A16" s="7">
        <v>14</v>
      </c>
      <c r="B16" t="s">
        <v>313</v>
      </c>
      <c r="C16">
        <v>22</v>
      </c>
      <c r="D16">
        <f t="shared" si="1"/>
        <v>99</v>
      </c>
      <c r="E16">
        <f t="shared" si="0"/>
        <v>122</v>
      </c>
      <c r="F16">
        <v>41</v>
      </c>
      <c r="G16">
        <v>58</v>
      </c>
      <c r="H16">
        <v>23</v>
      </c>
      <c r="I16" s="5">
        <f t="shared" si="2"/>
        <v>49.5</v>
      </c>
      <c r="J16" s="6">
        <f t="shared" si="3"/>
        <v>144.5</v>
      </c>
      <c r="K16" s="6">
        <f t="shared" si="4"/>
        <v>12.020815280171307</v>
      </c>
      <c r="L16" s="5">
        <f t="shared" si="5"/>
        <v>4.5</v>
      </c>
    </row>
    <row r="17" spans="1:12" x14ac:dyDescent="0.25">
      <c r="A17" s="7">
        <v>15</v>
      </c>
      <c r="B17" t="s">
        <v>314</v>
      </c>
      <c r="C17">
        <v>18</v>
      </c>
      <c r="D17">
        <f t="shared" si="1"/>
        <v>63</v>
      </c>
      <c r="E17">
        <f t="shared" si="0"/>
        <v>63</v>
      </c>
      <c r="F17">
        <v>30</v>
      </c>
      <c r="G17">
        <v>33</v>
      </c>
      <c r="I17" s="5">
        <f t="shared" si="2"/>
        <v>31.5</v>
      </c>
      <c r="J17" s="6">
        <f t="shared" si="3"/>
        <v>4.5</v>
      </c>
      <c r="K17" s="6">
        <f t="shared" si="4"/>
        <v>2.1213203435596424</v>
      </c>
      <c r="L17" s="5">
        <f t="shared" si="5"/>
        <v>3.5</v>
      </c>
    </row>
    <row r="18" spans="1:12" x14ac:dyDescent="0.25">
      <c r="A18" s="7">
        <v>16</v>
      </c>
      <c r="B18" t="s">
        <v>315</v>
      </c>
      <c r="C18">
        <v>23</v>
      </c>
      <c r="D18">
        <f t="shared" si="1"/>
        <v>91</v>
      </c>
      <c r="E18">
        <f t="shared" si="0"/>
        <v>91</v>
      </c>
      <c r="F18">
        <v>34</v>
      </c>
      <c r="G18">
        <v>57</v>
      </c>
      <c r="I18" s="5">
        <f t="shared" si="2"/>
        <v>45.5</v>
      </c>
      <c r="J18" s="6">
        <f t="shared" si="3"/>
        <v>264.5</v>
      </c>
      <c r="K18" s="6">
        <f t="shared" si="4"/>
        <v>16.263455967290593</v>
      </c>
      <c r="L18" s="5">
        <f t="shared" si="5"/>
        <v>3.9565217391304346</v>
      </c>
    </row>
    <row r="19" spans="1:12" x14ac:dyDescent="0.25">
      <c r="A19" s="7">
        <v>17</v>
      </c>
      <c r="B19" t="s">
        <v>316</v>
      </c>
      <c r="C19">
        <v>18</v>
      </c>
      <c r="D19">
        <f t="shared" si="1"/>
        <v>59</v>
      </c>
      <c r="E19">
        <f t="shared" si="0"/>
        <v>59</v>
      </c>
      <c r="F19">
        <v>29</v>
      </c>
      <c r="G19">
        <v>30</v>
      </c>
      <c r="I19" s="5">
        <f t="shared" si="2"/>
        <v>29.5</v>
      </c>
      <c r="J19" s="6">
        <f t="shared" si="3"/>
        <v>0.5</v>
      </c>
      <c r="K19" s="6">
        <f t="shared" si="4"/>
        <v>0.70710678118654757</v>
      </c>
      <c r="L19" s="5">
        <f t="shared" si="5"/>
        <v>3.2777777777777777</v>
      </c>
    </row>
    <row r="20" spans="1:12" x14ac:dyDescent="0.25">
      <c r="A20" s="7">
        <v>18</v>
      </c>
      <c r="B20" t="s">
        <v>317</v>
      </c>
      <c r="C20">
        <v>20</v>
      </c>
      <c r="D20">
        <f t="shared" si="1"/>
        <v>77</v>
      </c>
      <c r="E20">
        <f t="shared" si="0"/>
        <v>93</v>
      </c>
      <c r="F20">
        <v>51</v>
      </c>
      <c r="G20">
        <v>26</v>
      </c>
      <c r="H20">
        <v>16</v>
      </c>
      <c r="I20" s="5">
        <f t="shared" si="2"/>
        <v>38.5</v>
      </c>
      <c r="J20" s="6">
        <f t="shared" si="3"/>
        <v>312.5</v>
      </c>
      <c r="K20" s="6">
        <f t="shared" si="4"/>
        <v>17.677669529663689</v>
      </c>
      <c r="L20" s="5">
        <f t="shared" si="5"/>
        <v>3.85</v>
      </c>
    </row>
    <row r="21" spans="1:12" x14ac:dyDescent="0.25">
      <c r="A21" s="7">
        <v>19</v>
      </c>
      <c r="B21" t="s">
        <v>318</v>
      </c>
      <c r="C21">
        <v>17</v>
      </c>
      <c r="D21">
        <f t="shared" si="1"/>
        <v>66</v>
      </c>
      <c r="E21">
        <f t="shared" si="0"/>
        <v>66</v>
      </c>
      <c r="F21">
        <v>29</v>
      </c>
      <c r="G21">
        <v>37</v>
      </c>
      <c r="I21" s="5">
        <f t="shared" si="2"/>
        <v>33</v>
      </c>
      <c r="J21" s="6">
        <f t="shared" si="3"/>
        <v>32</v>
      </c>
      <c r="K21" s="6">
        <f t="shared" si="4"/>
        <v>5.6568542494923806</v>
      </c>
      <c r="L21" s="5">
        <f t="shared" si="5"/>
        <v>3.8823529411764706</v>
      </c>
    </row>
    <row r="22" spans="1:12" x14ac:dyDescent="0.25">
      <c r="A22" s="7">
        <v>20</v>
      </c>
      <c r="B22" t="s">
        <v>319</v>
      </c>
      <c r="C22">
        <v>21</v>
      </c>
      <c r="D22">
        <f t="shared" si="1"/>
        <v>74</v>
      </c>
      <c r="E22">
        <f t="shared" si="0"/>
        <v>74</v>
      </c>
      <c r="F22">
        <v>42</v>
      </c>
      <c r="G22">
        <v>32</v>
      </c>
      <c r="I22" s="5">
        <f t="shared" si="2"/>
        <v>37</v>
      </c>
      <c r="J22" s="6">
        <f t="shared" si="3"/>
        <v>50</v>
      </c>
      <c r="K22" s="6">
        <f t="shared" si="4"/>
        <v>7.0710678118654755</v>
      </c>
      <c r="L22" s="5">
        <f t="shared" si="5"/>
        <v>3.5238095238095237</v>
      </c>
    </row>
    <row r="23" spans="1:12" x14ac:dyDescent="0.25">
      <c r="A23" s="7">
        <v>21</v>
      </c>
      <c r="B23" t="s">
        <v>320</v>
      </c>
      <c r="C23">
        <v>18</v>
      </c>
      <c r="D23">
        <f t="shared" si="1"/>
        <v>60</v>
      </c>
      <c r="E23">
        <f t="shared" si="0"/>
        <v>70</v>
      </c>
      <c r="F23">
        <v>29</v>
      </c>
      <c r="G23">
        <v>31</v>
      </c>
      <c r="H23">
        <v>10</v>
      </c>
      <c r="I23" s="5">
        <f t="shared" si="2"/>
        <v>30</v>
      </c>
      <c r="J23" s="6">
        <f t="shared" si="3"/>
        <v>2</v>
      </c>
      <c r="K23" s="6">
        <f t="shared" si="4"/>
        <v>1.4142135623730951</v>
      </c>
      <c r="L23" s="5">
        <f t="shared" si="5"/>
        <v>3.3333333333333335</v>
      </c>
    </row>
    <row r="24" spans="1:12" x14ac:dyDescent="0.25">
      <c r="A24" s="7">
        <v>22</v>
      </c>
      <c r="B24" t="s">
        <v>321</v>
      </c>
      <c r="C24">
        <v>25</v>
      </c>
      <c r="D24">
        <f t="shared" si="1"/>
        <v>104</v>
      </c>
      <c r="E24">
        <f t="shared" si="0"/>
        <v>121</v>
      </c>
      <c r="F24">
        <v>58</v>
      </c>
      <c r="G24">
        <v>46</v>
      </c>
      <c r="H24">
        <v>17</v>
      </c>
      <c r="I24" s="5">
        <f t="shared" si="2"/>
        <v>52</v>
      </c>
      <c r="J24" s="6">
        <f t="shared" si="3"/>
        <v>72</v>
      </c>
      <c r="K24" s="6">
        <f t="shared" si="4"/>
        <v>8.4852813742385695</v>
      </c>
      <c r="L24" s="5">
        <f t="shared" si="5"/>
        <v>4.16</v>
      </c>
    </row>
    <row r="25" spans="1:12" x14ac:dyDescent="0.25">
      <c r="A25" s="7">
        <v>23</v>
      </c>
      <c r="B25" t="s">
        <v>322</v>
      </c>
      <c r="C25">
        <v>23</v>
      </c>
      <c r="D25">
        <f t="shared" si="1"/>
        <v>79</v>
      </c>
      <c r="E25">
        <f t="shared" si="0"/>
        <v>106</v>
      </c>
      <c r="F25">
        <v>45</v>
      </c>
      <c r="G25">
        <v>34</v>
      </c>
      <c r="H25">
        <v>27</v>
      </c>
      <c r="I25" s="5">
        <f t="shared" si="2"/>
        <v>39.5</v>
      </c>
      <c r="J25" s="6">
        <f t="shared" si="3"/>
        <v>60.5</v>
      </c>
      <c r="K25" s="6">
        <f t="shared" si="4"/>
        <v>7.7781745930520225</v>
      </c>
      <c r="L25" s="5">
        <f t="shared" si="5"/>
        <v>3.4347826086956523</v>
      </c>
    </row>
    <row r="26" spans="1:12" x14ac:dyDescent="0.25">
      <c r="A26" s="7">
        <v>24</v>
      </c>
      <c r="B26" t="s">
        <v>323</v>
      </c>
      <c r="C26">
        <v>22</v>
      </c>
      <c r="D26">
        <f t="shared" si="1"/>
        <v>77</v>
      </c>
      <c r="E26">
        <f t="shared" si="0"/>
        <v>77</v>
      </c>
      <c r="F26">
        <v>30</v>
      </c>
      <c r="G26">
        <v>47</v>
      </c>
      <c r="I26" s="5">
        <f t="shared" si="2"/>
        <v>38.5</v>
      </c>
      <c r="J26" s="6">
        <f t="shared" si="3"/>
        <v>144.5</v>
      </c>
      <c r="K26" s="6">
        <f t="shared" si="4"/>
        <v>12.020815280171307</v>
      </c>
      <c r="L26" s="5">
        <f t="shared" si="5"/>
        <v>3.5</v>
      </c>
    </row>
    <row r="27" spans="1:12" x14ac:dyDescent="0.25">
      <c r="A27" s="7">
        <v>25</v>
      </c>
      <c r="B27" t="s">
        <v>324</v>
      </c>
      <c r="C27">
        <v>21</v>
      </c>
      <c r="D27">
        <f t="shared" si="1"/>
        <v>79</v>
      </c>
      <c r="E27">
        <f t="shared" si="0"/>
        <v>95</v>
      </c>
      <c r="F27">
        <v>26</v>
      </c>
      <c r="G27">
        <v>53</v>
      </c>
      <c r="H27">
        <v>16</v>
      </c>
      <c r="I27" s="5">
        <f t="shared" si="2"/>
        <v>39.5</v>
      </c>
      <c r="J27" s="6">
        <f t="shared" si="3"/>
        <v>364.5</v>
      </c>
      <c r="K27" s="6">
        <f t="shared" si="4"/>
        <v>19.091883092036785</v>
      </c>
      <c r="L27" s="5">
        <f t="shared" si="5"/>
        <v>3.7619047619047619</v>
      </c>
    </row>
    <row r="28" spans="1:12" x14ac:dyDescent="0.25">
      <c r="A28" s="7">
        <v>26</v>
      </c>
      <c r="B28" t="s">
        <v>325</v>
      </c>
      <c r="C28">
        <v>19</v>
      </c>
      <c r="D28">
        <f t="shared" si="1"/>
        <v>76</v>
      </c>
      <c r="E28">
        <f t="shared" si="0"/>
        <v>76</v>
      </c>
      <c r="F28">
        <v>53</v>
      </c>
      <c r="G28">
        <v>23</v>
      </c>
      <c r="I28" s="5">
        <f t="shared" si="2"/>
        <v>38</v>
      </c>
      <c r="J28" s="6">
        <f t="shared" si="3"/>
        <v>450</v>
      </c>
      <c r="K28" s="6">
        <f t="shared" si="4"/>
        <v>21.213203435596427</v>
      </c>
      <c r="L28" s="5">
        <f t="shared" si="5"/>
        <v>4</v>
      </c>
    </row>
    <row r="29" spans="1:12" x14ac:dyDescent="0.25">
      <c r="A29" s="7">
        <v>27</v>
      </c>
      <c r="B29" t="s">
        <v>326</v>
      </c>
      <c r="C29">
        <v>23</v>
      </c>
      <c r="D29">
        <f t="shared" si="1"/>
        <v>89</v>
      </c>
      <c r="E29">
        <f t="shared" si="0"/>
        <v>103</v>
      </c>
      <c r="F29">
        <v>49</v>
      </c>
      <c r="G29">
        <v>40</v>
      </c>
      <c r="H29">
        <v>14</v>
      </c>
      <c r="I29" s="5">
        <f t="shared" si="2"/>
        <v>44.5</v>
      </c>
      <c r="J29" s="6">
        <f t="shared" si="3"/>
        <v>40.5</v>
      </c>
      <c r="K29" s="6">
        <f t="shared" si="4"/>
        <v>6.3639610306789276</v>
      </c>
      <c r="L29" s="5">
        <f t="shared" si="5"/>
        <v>3.8695652173913042</v>
      </c>
    </row>
    <row r="30" spans="1:12" x14ac:dyDescent="0.25">
      <c r="A30" s="7">
        <v>28</v>
      </c>
      <c r="B30" t="s">
        <v>327</v>
      </c>
      <c r="C30">
        <v>21</v>
      </c>
      <c r="D30">
        <f t="shared" si="1"/>
        <v>84</v>
      </c>
      <c r="E30">
        <f t="shared" si="0"/>
        <v>103</v>
      </c>
      <c r="F30">
        <v>29</v>
      </c>
      <c r="G30">
        <v>55</v>
      </c>
      <c r="H30">
        <v>19</v>
      </c>
      <c r="I30" s="5">
        <f t="shared" si="2"/>
        <v>42</v>
      </c>
      <c r="J30" s="6">
        <f t="shared" si="3"/>
        <v>338</v>
      </c>
      <c r="K30" s="6">
        <f t="shared" si="4"/>
        <v>18.384776310850235</v>
      </c>
      <c r="L30" s="5">
        <f t="shared" si="5"/>
        <v>4</v>
      </c>
    </row>
    <row r="31" spans="1:12" x14ac:dyDescent="0.25">
      <c r="A31" s="7">
        <v>29</v>
      </c>
      <c r="B31" t="s">
        <v>328</v>
      </c>
      <c r="C31">
        <v>16</v>
      </c>
      <c r="D31">
        <f t="shared" si="1"/>
        <v>59</v>
      </c>
      <c r="E31">
        <f t="shared" si="0"/>
        <v>59</v>
      </c>
      <c r="F31">
        <v>23</v>
      </c>
      <c r="G31">
        <v>36</v>
      </c>
      <c r="I31" s="5">
        <f t="shared" si="2"/>
        <v>29.5</v>
      </c>
      <c r="J31" s="6">
        <f t="shared" si="3"/>
        <v>84.5</v>
      </c>
      <c r="K31" s="6">
        <f t="shared" si="4"/>
        <v>9.1923881554251174</v>
      </c>
      <c r="L31" s="5">
        <f t="shared" si="5"/>
        <v>3.6875</v>
      </c>
    </row>
    <row r="32" spans="1:12" s="17" customFormat="1" ht="5.25" customHeight="1" x14ac:dyDescent="0.25">
      <c r="A32" s="16"/>
      <c r="I32" s="18"/>
      <c r="J32" s="19"/>
      <c r="K32" s="19"/>
      <c r="L32" s="19"/>
    </row>
    <row r="33" spans="2:12" ht="15.75" thickBot="1" x14ac:dyDescent="0.3"/>
    <row r="34" spans="2:12" x14ac:dyDescent="0.25">
      <c r="B34" s="20"/>
      <c r="C34" s="23" t="s">
        <v>29</v>
      </c>
      <c r="D34" s="119"/>
      <c r="E34" s="24"/>
      <c r="F34" s="24"/>
      <c r="G34" s="25">
        <f>AVERAGE(E3:E31)</f>
        <v>81.551724137931032</v>
      </c>
      <c r="I34" s="5"/>
      <c r="L34" s="3"/>
    </row>
    <row r="35" spans="2:12" x14ac:dyDescent="0.25">
      <c r="B35" s="20"/>
      <c r="C35" s="26" t="s">
        <v>295</v>
      </c>
      <c r="D35" s="120"/>
      <c r="E35" s="27"/>
      <c r="F35" s="27"/>
      <c r="G35" s="29">
        <f>AVERAGE(D3:D31)</f>
        <v>74.724137931034477</v>
      </c>
      <c r="I35" s="5"/>
      <c r="L35" s="3"/>
    </row>
    <row r="36" spans="2:12" x14ac:dyDescent="0.25">
      <c r="B36" s="20"/>
      <c r="C36" s="8" t="s">
        <v>217</v>
      </c>
      <c r="D36" s="20"/>
      <c r="E36" s="21"/>
      <c r="F36" s="21"/>
      <c r="G36" s="9">
        <f>_xlfn.VAR.S(E3:E31)</f>
        <v>325.32758620689646</v>
      </c>
    </row>
    <row r="37" spans="2:12" x14ac:dyDescent="0.25">
      <c r="B37" s="20"/>
      <c r="C37" s="121" t="s">
        <v>31</v>
      </c>
      <c r="D37" s="122"/>
      <c r="E37" s="123"/>
      <c r="F37" s="123"/>
      <c r="G37" s="124">
        <f>_xlfn.STDEV.S(E3:E31)</f>
        <v>18.036839695658895</v>
      </c>
      <c r="I37" s="3"/>
      <c r="J37" s="4"/>
    </row>
    <row r="38" spans="2:12" x14ac:dyDescent="0.25">
      <c r="B38" s="20"/>
      <c r="C38" s="26" t="s">
        <v>296</v>
      </c>
      <c r="D38" s="120"/>
      <c r="E38" s="27"/>
      <c r="F38" s="27"/>
      <c r="G38" s="28">
        <f>_xlfn.STDEV.S(D3:D31)</f>
        <v>12.438122710108814</v>
      </c>
      <c r="I38" s="3"/>
      <c r="J38" s="4"/>
    </row>
    <row r="39" spans="2:12" x14ac:dyDescent="0.25">
      <c r="B39" s="20"/>
      <c r="C39" s="8" t="s">
        <v>36</v>
      </c>
      <c r="D39" s="20"/>
      <c r="E39" s="21"/>
      <c r="F39" s="21"/>
      <c r="G39" s="10">
        <f>COUNT(A3:A31)</f>
        <v>29</v>
      </c>
    </row>
    <row r="40" spans="2:12" x14ac:dyDescent="0.25">
      <c r="B40" s="21"/>
      <c r="C40" s="8" t="s">
        <v>73</v>
      </c>
      <c r="D40" s="20"/>
      <c r="E40" s="21"/>
      <c r="F40" s="21"/>
      <c r="G40" s="10">
        <f>SUM(E3:E31)</f>
        <v>2365</v>
      </c>
      <c r="I40" s="3"/>
    </row>
    <row r="41" spans="2:12" x14ac:dyDescent="0.25">
      <c r="B41" s="21"/>
      <c r="C41" s="8" t="s">
        <v>297</v>
      </c>
      <c r="D41" s="20"/>
      <c r="E41" s="21"/>
      <c r="F41" s="21"/>
      <c r="G41" s="10">
        <f>SUM(D3:D31)</f>
        <v>2167</v>
      </c>
      <c r="I41" s="3"/>
    </row>
    <row r="42" spans="2:12" x14ac:dyDescent="0.25">
      <c r="B42" s="20"/>
      <c r="C42" s="12"/>
      <c r="D42" s="21"/>
      <c r="E42" s="21"/>
      <c r="F42" s="21"/>
      <c r="G42" s="13"/>
    </row>
    <row r="43" spans="2:12" x14ac:dyDescent="0.25">
      <c r="B43" s="20"/>
      <c r="C43" s="26" t="s">
        <v>30</v>
      </c>
      <c r="D43" s="120"/>
      <c r="E43" s="27"/>
      <c r="F43" s="27"/>
      <c r="G43" s="29">
        <f>AVERAGE(F3:G31)</f>
        <v>37.362068965517238</v>
      </c>
      <c r="H43" s="197" t="s">
        <v>298</v>
      </c>
    </row>
    <row r="44" spans="2:12" x14ac:dyDescent="0.25">
      <c r="B44" s="20"/>
      <c r="C44" s="8" t="s">
        <v>33</v>
      </c>
      <c r="D44" s="20"/>
      <c r="E44" s="21"/>
      <c r="F44" s="21"/>
      <c r="G44" s="9">
        <f>_xlfn.VAR.S(F3:G31)</f>
        <v>93.077132486388507</v>
      </c>
      <c r="H44" s="197"/>
    </row>
    <row r="45" spans="2:12" x14ac:dyDescent="0.25">
      <c r="B45" s="20"/>
      <c r="C45" s="26" t="s">
        <v>34</v>
      </c>
      <c r="D45" s="120"/>
      <c r="E45" s="27"/>
      <c r="F45" s="27"/>
      <c r="G45" s="28">
        <f>_xlfn.STDEV.S(F3:G31)</f>
        <v>9.6476490652587739</v>
      </c>
      <c r="H45" s="197"/>
    </row>
    <row r="46" spans="2:12" x14ac:dyDescent="0.25">
      <c r="B46" s="21"/>
      <c r="C46" s="8" t="s">
        <v>72</v>
      </c>
      <c r="D46" s="20"/>
      <c r="E46" s="21"/>
      <c r="F46" s="21"/>
      <c r="G46" s="10">
        <f>COUNT(F3:G31)</f>
        <v>58</v>
      </c>
      <c r="H46" s="197"/>
    </row>
    <row r="47" spans="2:12" x14ac:dyDescent="0.25">
      <c r="B47" s="20"/>
      <c r="C47" s="8"/>
      <c r="D47" s="20"/>
      <c r="E47" s="21"/>
      <c r="F47" s="21"/>
      <c r="G47" s="10"/>
    </row>
    <row r="48" spans="2:12" ht="15" customHeight="1" x14ac:dyDescent="0.25">
      <c r="C48" s="8" t="s">
        <v>71</v>
      </c>
      <c r="D48" s="20"/>
      <c r="E48" s="21"/>
      <c r="F48" s="21"/>
      <c r="G48" s="10">
        <f>SUM(C3:C31)</f>
        <v>586</v>
      </c>
      <c r="H48" s="197" t="s">
        <v>299</v>
      </c>
    </row>
    <row r="49" spans="3:8" x14ac:dyDescent="0.25">
      <c r="C49" s="8" t="s">
        <v>123</v>
      </c>
      <c r="D49" s="20"/>
      <c r="E49" s="21"/>
      <c r="F49" s="21"/>
      <c r="G49" s="11">
        <f>G48/G39</f>
        <v>20.206896551724139</v>
      </c>
      <c r="H49" s="197"/>
    </row>
    <row r="50" spans="3:8" x14ac:dyDescent="0.25">
      <c r="C50" s="26" t="s">
        <v>74</v>
      </c>
      <c r="D50" s="120"/>
      <c r="E50" s="27"/>
      <c r="F50" s="27"/>
      <c r="G50" s="29">
        <f>G41/G48</f>
        <v>3.697952218430034</v>
      </c>
      <c r="H50" s="197"/>
    </row>
    <row r="51" spans="3:8" x14ac:dyDescent="0.25">
      <c r="C51" s="8" t="s">
        <v>75</v>
      </c>
      <c r="D51" s="20"/>
      <c r="E51" s="21"/>
      <c r="F51" s="21"/>
      <c r="G51" s="11">
        <f>_xlfn.VAR.S(L3:L31)</f>
        <v>9.7383886879971862E-2</v>
      </c>
      <c r="H51" s="197"/>
    </row>
    <row r="52" spans="3:8" ht="15.75" thickBot="1" x14ac:dyDescent="0.3">
      <c r="C52" s="126" t="s">
        <v>76</v>
      </c>
      <c r="D52" s="127"/>
      <c r="E52" s="128"/>
      <c r="F52" s="128"/>
      <c r="G52" s="129">
        <f>_xlfn.STDEV.S(L3:L31)</f>
        <v>0.31206391473538214</v>
      </c>
      <c r="H52" s="197"/>
    </row>
    <row r="53" spans="3:8" x14ac:dyDescent="0.25">
      <c r="C53" s="21"/>
      <c r="D53" s="21"/>
      <c r="E53" s="21"/>
      <c r="F53" s="21"/>
      <c r="G53" s="21"/>
    </row>
    <row r="54" spans="3:8" x14ac:dyDescent="0.25">
      <c r="C54" s="20"/>
      <c r="D54" s="20"/>
      <c r="E54" s="21"/>
      <c r="F54" s="21"/>
      <c r="G54" s="125"/>
    </row>
  </sheetData>
  <sheetProtection algorithmName="SHA-512" hashValue="9Dt6s07/yE117Iwr2Z/fJmwd4C3RYf2Z7yX1NIsOSwwDfiZ4itxoodqdnD8gLkTyR1yHxo1se1yJfjd2E0YrxQ==" saltValue="rGYBaw0HLwUitvbQ+XDkmg==" spinCount="100000" sheet="1" objects="1" scenarios="1" sort="0" autoFilter="0"/>
  <mergeCells count="2">
    <mergeCell ref="H43:H46"/>
    <mergeCell ref="H48:H52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AD4B-28E1-4936-8B36-68CB8BEC7D82}">
  <sheetPr>
    <tabColor theme="5" tint="0.59999389629810485"/>
  </sheetPr>
  <dimension ref="A1:M56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20.28515625" customWidth="1" collapsed="1"/>
    <col min="4" max="5" width="17.7109375" customWidth="1"/>
    <col min="6" max="7" width="13.42578125" customWidth="1" outlineLevel="1"/>
    <col min="8" max="8" width="17.42578125" customWidth="1" outlineLevel="1"/>
    <col min="9" max="9" width="14.85546875" customWidth="1"/>
    <col min="10" max="10" width="17.140625" customWidth="1"/>
    <col min="11" max="12" width="16.85546875" customWidth="1"/>
    <col min="13" max="13" width="14.85546875" customWidth="1"/>
  </cols>
  <sheetData>
    <row r="1" spans="1:13" x14ac:dyDescent="0.25">
      <c r="A1" s="2" t="s">
        <v>259</v>
      </c>
      <c r="D1" s="2" t="s">
        <v>16</v>
      </c>
      <c r="M1" s="2"/>
    </row>
    <row r="2" spans="1:13" s="1" customFormat="1" ht="28.5" customHeight="1" x14ac:dyDescent="0.25">
      <c r="A2" s="1" t="s">
        <v>0</v>
      </c>
      <c r="B2" s="1" t="s">
        <v>9</v>
      </c>
      <c r="C2" s="1" t="s">
        <v>272</v>
      </c>
      <c r="D2" s="1" t="s">
        <v>263</v>
      </c>
      <c r="E2" s="1" t="s">
        <v>260</v>
      </c>
      <c r="F2" s="1" t="s">
        <v>1</v>
      </c>
      <c r="G2" s="1" t="s">
        <v>2</v>
      </c>
      <c r="H2" s="1" t="s">
        <v>264</v>
      </c>
      <c r="I2" s="1" t="s">
        <v>6</v>
      </c>
      <c r="J2" s="1" t="s">
        <v>7</v>
      </c>
      <c r="K2" s="1" t="s">
        <v>8</v>
      </c>
      <c r="L2" s="1" t="s">
        <v>70</v>
      </c>
    </row>
    <row r="3" spans="1:13" x14ac:dyDescent="0.25">
      <c r="A3" s="7">
        <v>1</v>
      </c>
      <c r="B3" t="s">
        <v>329</v>
      </c>
      <c r="C3">
        <v>21</v>
      </c>
      <c r="D3">
        <f>F3+G3</f>
        <v>80</v>
      </c>
      <c r="E3">
        <f t="shared" ref="E3:E33" si="0">SUM(F3:H3)</f>
        <v>92</v>
      </c>
      <c r="F3">
        <v>49</v>
      </c>
      <c r="G3">
        <v>31</v>
      </c>
      <c r="H3">
        <v>12</v>
      </c>
      <c r="I3" s="5">
        <f>IFERROR(AVERAGE(F3:G3),"n/a")</f>
        <v>40</v>
      </c>
      <c r="J3" s="6">
        <f>IFERROR(_xlfn.VAR.S(F3:G3),"n/a")</f>
        <v>162</v>
      </c>
      <c r="K3" s="6">
        <f>IFERROR(_xlfn.STDEV.S(F3:G3),"n/a")</f>
        <v>12.727922061357855</v>
      </c>
      <c r="L3" s="5">
        <f>IFERROR(D3/C3,"n/a")</f>
        <v>3.8095238095238093</v>
      </c>
    </row>
    <row r="4" spans="1:13" x14ac:dyDescent="0.25">
      <c r="A4" s="7">
        <v>2</v>
      </c>
      <c r="B4" t="s">
        <v>330</v>
      </c>
      <c r="C4">
        <v>22</v>
      </c>
      <c r="D4">
        <f t="shared" ref="D4:D33" si="1">F4+G4</f>
        <v>92</v>
      </c>
      <c r="E4">
        <f t="shared" si="0"/>
        <v>111</v>
      </c>
      <c r="F4">
        <v>34</v>
      </c>
      <c r="G4">
        <v>58</v>
      </c>
      <c r="H4">
        <v>19</v>
      </c>
      <c r="I4" s="5">
        <f t="shared" ref="I4:I33" si="2">IFERROR(AVERAGE(F4:G4),"n/a")</f>
        <v>46</v>
      </c>
      <c r="J4" s="6">
        <f t="shared" ref="J4:J33" si="3">IFERROR(_xlfn.VAR.S(F4:G4),"n/a")</f>
        <v>288</v>
      </c>
      <c r="K4" s="6">
        <f t="shared" ref="K4:K33" si="4">IFERROR(_xlfn.STDEV.S(F4:G4),"n/a")</f>
        <v>16.970562748477139</v>
      </c>
      <c r="L4" s="5">
        <f t="shared" ref="L4:L33" si="5">IFERROR(D4/C4,"n/a")</f>
        <v>4.1818181818181817</v>
      </c>
    </row>
    <row r="5" spans="1:13" x14ac:dyDescent="0.25">
      <c r="A5" s="7">
        <v>3</v>
      </c>
      <c r="B5" t="s">
        <v>331</v>
      </c>
      <c r="C5">
        <v>16</v>
      </c>
      <c r="D5">
        <f t="shared" si="1"/>
        <v>58</v>
      </c>
      <c r="E5">
        <f t="shared" si="0"/>
        <v>58</v>
      </c>
      <c r="F5">
        <v>24</v>
      </c>
      <c r="G5">
        <v>34</v>
      </c>
      <c r="I5" s="5">
        <f t="shared" si="2"/>
        <v>29</v>
      </c>
      <c r="J5" s="6">
        <f t="shared" si="3"/>
        <v>50</v>
      </c>
      <c r="K5" s="6">
        <f t="shared" si="4"/>
        <v>7.0710678118654755</v>
      </c>
      <c r="L5" s="5">
        <f t="shared" si="5"/>
        <v>3.625</v>
      </c>
    </row>
    <row r="6" spans="1:13" x14ac:dyDescent="0.25">
      <c r="A6" s="7">
        <v>4</v>
      </c>
      <c r="B6" t="s">
        <v>332</v>
      </c>
      <c r="C6">
        <v>21</v>
      </c>
      <c r="D6">
        <f t="shared" si="1"/>
        <v>81</v>
      </c>
      <c r="E6">
        <f t="shared" si="0"/>
        <v>96</v>
      </c>
      <c r="F6">
        <v>52</v>
      </c>
      <c r="G6">
        <v>29</v>
      </c>
      <c r="H6">
        <v>15</v>
      </c>
      <c r="I6" s="5">
        <f t="shared" si="2"/>
        <v>40.5</v>
      </c>
      <c r="J6" s="6">
        <f t="shared" si="3"/>
        <v>264.5</v>
      </c>
      <c r="K6" s="6">
        <f t="shared" si="4"/>
        <v>16.263455967290593</v>
      </c>
      <c r="L6" s="5">
        <f t="shared" si="5"/>
        <v>3.8571428571428572</v>
      </c>
    </row>
    <row r="7" spans="1:13" x14ac:dyDescent="0.25">
      <c r="A7" s="7">
        <v>5</v>
      </c>
      <c r="B7" t="s">
        <v>333</v>
      </c>
      <c r="C7">
        <v>17</v>
      </c>
      <c r="D7">
        <f t="shared" si="1"/>
        <v>62</v>
      </c>
      <c r="E7">
        <f t="shared" si="0"/>
        <v>62</v>
      </c>
      <c r="F7">
        <v>32</v>
      </c>
      <c r="G7">
        <v>30</v>
      </c>
      <c r="I7" s="5">
        <f t="shared" si="2"/>
        <v>31</v>
      </c>
      <c r="J7" s="6">
        <f t="shared" si="3"/>
        <v>2</v>
      </c>
      <c r="K7" s="6">
        <f t="shared" si="4"/>
        <v>1.4142135623730951</v>
      </c>
      <c r="L7" s="5">
        <f t="shared" si="5"/>
        <v>3.6470588235294117</v>
      </c>
    </row>
    <row r="8" spans="1:13" x14ac:dyDescent="0.25">
      <c r="A8" s="7">
        <v>6</v>
      </c>
      <c r="B8" t="s">
        <v>334</v>
      </c>
      <c r="C8">
        <v>16</v>
      </c>
      <c r="D8">
        <f t="shared" si="1"/>
        <v>45</v>
      </c>
      <c r="E8">
        <f t="shared" si="0"/>
        <v>45</v>
      </c>
      <c r="F8">
        <v>21</v>
      </c>
      <c r="G8">
        <v>24</v>
      </c>
      <c r="I8" s="5">
        <f t="shared" si="2"/>
        <v>22.5</v>
      </c>
      <c r="J8" s="6">
        <f t="shared" si="3"/>
        <v>4.5</v>
      </c>
      <c r="K8" s="6">
        <f t="shared" si="4"/>
        <v>2.1213203435596424</v>
      </c>
      <c r="L8" s="5">
        <f t="shared" si="5"/>
        <v>2.8125</v>
      </c>
    </row>
    <row r="9" spans="1:13" x14ac:dyDescent="0.25">
      <c r="A9" s="7">
        <v>7</v>
      </c>
      <c r="B9" t="s">
        <v>335</v>
      </c>
      <c r="C9">
        <v>16</v>
      </c>
      <c r="D9">
        <f t="shared" si="1"/>
        <v>52</v>
      </c>
      <c r="E9">
        <f t="shared" si="0"/>
        <v>52</v>
      </c>
      <c r="F9">
        <v>28</v>
      </c>
      <c r="G9">
        <v>24</v>
      </c>
      <c r="I9" s="5">
        <f t="shared" si="2"/>
        <v>26</v>
      </c>
      <c r="J9" s="6">
        <f t="shared" si="3"/>
        <v>8</v>
      </c>
      <c r="K9" s="6">
        <f t="shared" si="4"/>
        <v>2.8284271247461903</v>
      </c>
      <c r="L9" s="5">
        <f t="shared" si="5"/>
        <v>3.25</v>
      </c>
    </row>
    <row r="10" spans="1:13" x14ac:dyDescent="0.25">
      <c r="A10" s="7">
        <v>8</v>
      </c>
      <c r="B10" t="s">
        <v>336</v>
      </c>
      <c r="C10">
        <v>23</v>
      </c>
      <c r="D10">
        <f t="shared" si="1"/>
        <v>78</v>
      </c>
      <c r="E10">
        <f t="shared" si="0"/>
        <v>92</v>
      </c>
      <c r="F10">
        <v>43</v>
      </c>
      <c r="G10">
        <v>35</v>
      </c>
      <c r="H10">
        <v>14</v>
      </c>
      <c r="I10" s="5">
        <f t="shared" si="2"/>
        <v>39</v>
      </c>
      <c r="J10" s="6">
        <f t="shared" si="3"/>
        <v>32</v>
      </c>
      <c r="K10" s="6">
        <f t="shared" si="4"/>
        <v>5.6568542494923806</v>
      </c>
      <c r="L10" s="5">
        <f t="shared" si="5"/>
        <v>3.3913043478260869</v>
      </c>
    </row>
    <row r="11" spans="1:13" x14ac:dyDescent="0.25">
      <c r="A11" s="7">
        <v>9</v>
      </c>
      <c r="B11" t="s">
        <v>337</v>
      </c>
      <c r="C11">
        <v>22</v>
      </c>
      <c r="D11">
        <f t="shared" si="1"/>
        <v>73</v>
      </c>
      <c r="E11">
        <f t="shared" si="0"/>
        <v>88</v>
      </c>
      <c r="F11">
        <v>44</v>
      </c>
      <c r="G11">
        <v>29</v>
      </c>
      <c r="H11">
        <v>15</v>
      </c>
      <c r="I11" s="5">
        <f t="shared" si="2"/>
        <v>36.5</v>
      </c>
      <c r="J11" s="6">
        <f t="shared" si="3"/>
        <v>112.5</v>
      </c>
      <c r="K11" s="6">
        <f t="shared" si="4"/>
        <v>10.606601717798213</v>
      </c>
      <c r="L11" s="5">
        <f t="shared" si="5"/>
        <v>3.3181818181818183</v>
      </c>
    </row>
    <row r="12" spans="1:13" x14ac:dyDescent="0.25">
      <c r="A12" s="7">
        <v>10</v>
      </c>
      <c r="B12" t="s">
        <v>338</v>
      </c>
      <c r="C12">
        <v>18</v>
      </c>
      <c r="D12">
        <f t="shared" si="1"/>
        <v>66</v>
      </c>
      <c r="E12">
        <f t="shared" si="0"/>
        <v>78</v>
      </c>
      <c r="F12">
        <v>31</v>
      </c>
      <c r="G12">
        <v>35</v>
      </c>
      <c r="H12">
        <v>12</v>
      </c>
      <c r="I12" s="5">
        <f t="shared" si="2"/>
        <v>33</v>
      </c>
      <c r="J12" s="6">
        <f t="shared" si="3"/>
        <v>8</v>
      </c>
      <c r="K12" s="6">
        <f t="shared" si="4"/>
        <v>2.8284271247461903</v>
      </c>
      <c r="L12" s="5">
        <f t="shared" si="5"/>
        <v>3.6666666666666665</v>
      </c>
    </row>
    <row r="13" spans="1:13" x14ac:dyDescent="0.25">
      <c r="A13" s="7">
        <v>11</v>
      </c>
      <c r="B13" t="s">
        <v>339</v>
      </c>
      <c r="C13">
        <v>20</v>
      </c>
      <c r="D13">
        <f t="shared" si="1"/>
        <v>76</v>
      </c>
      <c r="E13">
        <f t="shared" si="0"/>
        <v>76</v>
      </c>
      <c r="F13">
        <v>22</v>
      </c>
      <c r="G13">
        <v>54</v>
      </c>
      <c r="I13" s="5">
        <f t="shared" si="2"/>
        <v>38</v>
      </c>
      <c r="J13" s="6">
        <f t="shared" si="3"/>
        <v>512</v>
      </c>
      <c r="K13" s="6">
        <f t="shared" si="4"/>
        <v>22.627416997969522</v>
      </c>
      <c r="L13" s="5">
        <f t="shared" si="5"/>
        <v>3.8</v>
      </c>
    </row>
    <row r="14" spans="1:13" x14ac:dyDescent="0.25">
      <c r="A14" s="7">
        <v>12</v>
      </c>
      <c r="B14" t="s">
        <v>340</v>
      </c>
      <c r="C14">
        <v>23</v>
      </c>
      <c r="D14">
        <f t="shared" si="1"/>
        <v>80</v>
      </c>
      <c r="E14">
        <f t="shared" si="0"/>
        <v>80</v>
      </c>
      <c r="F14">
        <v>43</v>
      </c>
      <c r="G14">
        <v>37</v>
      </c>
      <c r="I14" s="5">
        <f t="shared" si="2"/>
        <v>40</v>
      </c>
      <c r="J14" s="6">
        <f t="shared" si="3"/>
        <v>18</v>
      </c>
      <c r="K14" s="6">
        <f t="shared" si="4"/>
        <v>4.2426406871192848</v>
      </c>
      <c r="L14" s="5">
        <f t="shared" si="5"/>
        <v>3.4782608695652173</v>
      </c>
    </row>
    <row r="15" spans="1:13" x14ac:dyDescent="0.25">
      <c r="A15" s="7">
        <v>13</v>
      </c>
      <c r="B15" t="s">
        <v>341</v>
      </c>
      <c r="C15">
        <v>19</v>
      </c>
      <c r="D15">
        <f t="shared" si="1"/>
        <v>72</v>
      </c>
      <c r="E15">
        <f t="shared" si="0"/>
        <v>88</v>
      </c>
      <c r="F15">
        <v>21</v>
      </c>
      <c r="G15">
        <v>51</v>
      </c>
      <c r="H15">
        <v>16</v>
      </c>
      <c r="I15" s="5">
        <f t="shared" si="2"/>
        <v>36</v>
      </c>
      <c r="J15" s="6">
        <f t="shared" si="3"/>
        <v>450</v>
      </c>
      <c r="K15" s="6">
        <f t="shared" si="4"/>
        <v>21.213203435596427</v>
      </c>
      <c r="L15" s="5">
        <f t="shared" si="5"/>
        <v>3.7894736842105261</v>
      </c>
    </row>
    <row r="16" spans="1:13" x14ac:dyDescent="0.25">
      <c r="A16" s="7">
        <v>14</v>
      </c>
      <c r="B16" t="s">
        <v>342</v>
      </c>
      <c r="C16">
        <v>26</v>
      </c>
      <c r="D16">
        <f t="shared" si="1"/>
        <v>99</v>
      </c>
      <c r="E16">
        <f t="shared" si="0"/>
        <v>116</v>
      </c>
      <c r="F16">
        <v>51</v>
      </c>
      <c r="G16">
        <v>48</v>
      </c>
      <c r="H16">
        <v>17</v>
      </c>
      <c r="I16" s="5">
        <f t="shared" si="2"/>
        <v>49.5</v>
      </c>
      <c r="J16" s="6">
        <f t="shared" si="3"/>
        <v>4.5</v>
      </c>
      <c r="K16" s="6">
        <f t="shared" si="4"/>
        <v>2.1213203435596424</v>
      </c>
      <c r="L16" s="5">
        <f t="shared" si="5"/>
        <v>3.8076923076923075</v>
      </c>
    </row>
    <row r="17" spans="1:12" x14ac:dyDescent="0.25">
      <c r="A17" s="7">
        <v>15</v>
      </c>
      <c r="B17" t="s">
        <v>343</v>
      </c>
      <c r="C17">
        <v>18</v>
      </c>
      <c r="D17">
        <f t="shared" si="1"/>
        <v>76</v>
      </c>
      <c r="E17">
        <f t="shared" si="0"/>
        <v>76</v>
      </c>
      <c r="F17">
        <v>37</v>
      </c>
      <c r="G17">
        <v>39</v>
      </c>
      <c r="I17" s="5">
        <f t="shared" si="2"/>
        <v>38</v>
      </c>
      <c r="J17" s="6">
        <f t="shared" si="3"/>
        <v>2</v>
      </c>
      <c r="K17" s="6">
        <f t="shared" si="4"/>
        <v>1.4142135623730951</v>
      </c>
      <c r="L17" s="5">
        <f t="shared" si="5"/>
        <v>4.2222222222222223</v>
      </c>
    </row>
    <row r="18" spans="1:12" x14ac:dyDescent="0.25">
      <c r="A18" s="7">
        <v>16</v>
      </c>
      <c r="B18" t="s">
        <v>344</v>
      </c>
      <c r="C18">
        <v>20</v>
      </c>
      <c r="D18">
        <f t="shared" si="1"/>
        <v>71</v>
      </c>
      <c r="E18">
        <f t="shared" si="0"/>
        <v>71</v>
      </c>
      <c r="F18">
        <v>33</v>
      </c>
      <c r="G18">
        <v>38</v>
      </c>
      <c r="I18" s="5">
        <f t="shared" si="2"/>
        <v>35.5</v>
      </c>
      <c r="J18" s="6">
        <f t="shared" si="3"/>
        <v>12.5</v>
      </c>
      <c r="K18" s="6">
        <f t="shared" si="4"/>
        <v>3.5355339059327378</v>
      </c>
      <c r="L18" s="5">
        <f t="shared" si="5"/>
        <v>3.55</v>
      </c>
    </row>
    <row r="19" spans="1:12" x14ac:dyDescent="0.25">
      <c r="A19" s="7">
        <v>17</v>
      </c>
      <c r="B19" t="s">
        <v>345</v>
      </c>
      <c r="C19">
        <v>19</v>
      </c>
      <c r="D19">
        <f t="shared" si="1"/>
        <v>67</v>
      </c>
      <c r="E19">
        <f t="shared" si="0"/>
        <v>81</v>
      </c>
      <c r="F19">
        <v>45</v>
      </c>
      <c r="G19">
        <v>22</v>
      </c>
      <c r="H19">
        <v>14</v>
      </c>
      <c r="I19" s="5">
        <f t="shared" si="2"/>
        <v>33.5</v>
      </c>
      <c r="J19" s="6">
        <f t="shared" si="3"/>
        <v>264.5</v>
      </c>
      <c r="K19" s="6">
        <f t="shared" si="4"/>
        <v>16.263455967290593</v>
      </c>
      <c r="L19" s="5">
        <f t="shared" si="5"/>
        <v>3.5263157894736841</v>
      </c>
    </row>
    <row r="20" spans="1:12" x14ac:dyDescent="0.25">
      <c r="A20" s="7">
        <v>18</v>
      </c>
      <c r="B20" t="s">
        <v>346</v>
      </c>
      <c r="C20">
        <v>25</v>
      </c>
      <c r="D20">
        <f t="shared" si="1"/>
        <v>88</v>
      </c>
      <c r="E20">
        <f t="shared" si="0"/>
        <v>88</v>
      </c>
      <c r="F20">
        <v>46</v>
      </c>
      <c r="G20">
        <v>42</v>
      </c>
      <c r="I20" s="5">
        <f t="shared" si="2"/>
        <v>44</v>
      </c>
      <c r="J20" s="6">
        <f t="shared" si="3"/>
        <v>8</v>
      </c>
      <c r="K20" s="6">
        <f t="shared" si="4"/>
        <v>2.8284271247461903</v>
      </c>
      <c r="L20" s="5">
        <f t="shared" si="5"/>
        <v>3.52</v>
      </c>
    </row>
    <row r="21" spans="1:12" x14ac:dyDescent="0.25">
      <c r="A21" s="7">
        <v>19</v>
      </c>
      <c r="B21" t="s">
        <v>347</v>
      </c>
      <c r="C21">
        <v>18</v>
      </c>
      <c r="D21">
        <f t="shared" si="1"/>
        <v>60</v>
      </c>
      <c r="E21">
        <f t="shared" si="0"/>
        <v>60</v>
      </c>
      <c r="F21">
        <v>34</v>
      </c>
      <c r="G21">
        <v>26</v>
      </c>
      <c r="I21" s="5">
        <f t="shared" si="2"/>
        <v>30</v>
      </c>
      <c r="J21" s="6">
        <f t="shared" si="3"/>
        <v>32</v>
      </c>
      <c r="K21" s="6">
        <f t="shared" si="4"/>
        <v>5.6568542494923806</v>
      </c>
      <c r="L21" s="5">
        <f t="shared" si="5"/>
        <v>3.3333333333333335</v>
      </c>
    </row>
    <row r="22" spans="1:12" x14ac:dyDescent="0.25">
      <c r="A22" s="7">
        <v>20</v>
      </c>
      <c r="B22" t="s">
        <v>348</v>
      </c>
      <c r="C22">
        <v>19</v>
      </c>
      <c r="D22">
        <f t="shared" si="1"/>
        <v>68</v>
      </c>
      <c r="E22">
        <f t="shared" si="0"/>
        <v>68</v>
      </c>
      <c r="F22">
        <v>35</v>
      </c>
      <c r="G22">
        <v>33</v>
      </c>
      <c r="I22" s="5">
        <f t="shared" si="2"/>
        <v>34</v>
      </c>
      <c r="J22" s="6">
        <f t="shared" si="3"/>
        <v>2</v>
      </c>
      <c r="K22" s="6">
        <f t="shared" si="4"/>
        <v>1.4142135623730951</v>
      </c>
      <c r="L22" s="5">
        <f t="shared" si="5"/>
        <v>3.5789473684210527</v>
      </c>
    </row>
    <row r="23" spans="1:12" x14ac:dyDescent="0.25">
      <c r="A23" s="7">
        <v>21</v>
      </c>
      <c r="B23" t="s">
        <v>349</v>
      </c>
      <c r="C23">
        <v>16</v>
      </c>
      <c r="D23">
        <f t="shared" si="1"/>
        <v>54</v>
      </c>
      <c r="E23">
        <f t="shared" si="0"/>
        <v>71</v>
      </c>
      <c r="F23">
        <v>24</v>
      </c>
      <c r="G23">
        <v>30</v>
      </c>
      <c r="H23">
        <v>17</v>
      </c>
      <c r="I23" s="5">
        <f t="shared" si="2"/>
        <v>27</v>
      </c>
      <c r="J23" s="6">
        <f t="shared" si="3"/>
        <v>18</v>
      </c>
      <c r="K23" s="6">
        <f t="shared" si="4"/>
        <v>4.2426406871192848</v>
      </c>
      <c r="L23" s="5">
        <f t="shared" si="5"/>
        <v>3.375</v>
      </c>
    </row>
    <row r="24" spans="1:12" x14ac:dyDescent="0.25">
      <c r="A24" s="7">
        <v>22</v>
      </c>
      <c r="B24" t="s">
        <v>350</v>
      </c>
      <c r="C24">
        <v>25</v>
      </c>
      <c r="D24">
        <f t="shared" si="1"/>
        <v>83</v>
      </c>
      <c r="E24">
        <f t="shared" si="0"/>
        <v>83</v>
      </c>
      <c r="F24">
        <v>38</v>
      </c>
      <c r="G24">
        <v>45</v>
      </c>
      <c r="I24" s="5">
        <f t="shared" si="2"/>
        <v>41.5</v>
      </c>
      <c r="J24" s="6">
        <f t="shared" si="3"/>
        <v>24.5</v>
      </c>
      <c r="K24" s="6">
        <f t="shared" si="4"/>
        <v>4.9497474683058327</v>
      </c>
      <c r="L24" s="5">
        <f t="shared" si="5"/>
        <v>3.32</v>
      </c>
    </row>
    <row r="25" spans="1:12" x14ac:dyDescent="0.25">
      <c r="A25" s="7">
        <v>23</v>
      </c>
      <c r="B25" t="s">
        <v>351</v>
      </c>
      <c r="C25">
        <v>17</v>
      </c>
      <c r="D25">
        <f t="shared" si="1"/>
        <v>66</v>
      </c>
      <c r="E25">
        <f t="shared" si="0"/>
        <v>79</v>
      </c>
      <c r="F25">
        <v>33</v>
      </c>
      <c r="G25">
        <v>33</v>
      </c>
      <c r="H25">
        <v>13</v>
      </c>
      <c r="I25" s="5">
        <f t="shared" si="2"/>
        <v>33</v>
      </c>
      <c r="J25" s="6">
        <f t="shared" si="3"/>
        <v>0</v>
      </c>
      <c r="K25" s="6">
        <f t="shared" si="4"/>
        <v>0</v>
      </c>
      <c r="L25" s="5">
        <f t="shared" si="5"/>
        <v>3.8823529411764706</v>
      </c>
    </row>
    <row r="26" spans="1:12" x14ac:dyDescent="0.25">
      <c r="A26" s="7">
        <v>24</v>
      </c>
      <c r="B26" t="s">
        <v>352</v>
      </c>
      <c r="C26">
        <v>26</v>
      </c>
      <c r="D26">
        <f t="shared" si="1"/>
        <v>97</v>
      </c>
      <c r="E26">
        <f t="shared" si="0"/>
        <v>111</v>
      </c>
      <c r="F26">
        <v>46</v>
      </c>
      <c r="G26">
        <v>51</v>
      </c>
      <c r="H26">
        <v>14</v>
      </c>
      <c r="I26" s="5">
        <f t="shared" si="2"/>
        <v>48.5</v>
      </c>
      <c r="J26" s="6">
        <f t="shared" si="3"/>
        <v>12.5</v>
      </c>
      <c r="K26" s="6">
        <f t="shared" si="4"/>
        <v>3.5355339059327378</v>
      </c>
      <c r="L26" s="5">
        <f t="shared" si="5"/>
        <v>3.7307692307692308</v>
      </c>
    </row>
    <row r="27" spans="1:12" x14ac:dyDescent="0.25">
      <c r="A27" s="7">
        <v>25</v>
      </c>
      <c r="B27" t="s">
        <v>353</v>
      </c>
      <c r="C27">
        <v>19</v>
      </c>
      <c r="D27">
        <f t="shared" si="1"/>
        <v>78</v>
      </c>
      <c r="E27">
        <f t="shared" si="0"/>
        <v>94</v>
      </c>
      <c r="F27">
        <v>39</v>
      </c>
      <c r="G27">
        <v>39</v>
      </c>
      <c r="H27">
        <v>16</v>
      </c>
      <c r="I27" s="5">
        <f t="shared" si="2"/>
        <v>39</v>
      </c>
      <c r="J27" s="6">
        <f t="shared" si="3"/>
        <v>0</v>
      </c>
      <c r="K27" s="6">
        <f t="shared" si="4"/>
        <v>0</v>
      </c>
      <c r="L27" s="5">
        <f t="shared" si="5"/>
        <v>4.1052631578947372</v>
      </c>
    </row>
    <row r="28" spans="1:12" x14ac:dyDescent="0.25">
      <c r="A28" s="7">
        <v>26</v>
      </c>
      <c r="B28" t="s">
        <v>354</v>
      </c>
      <c r="C28">
        <v>18</v>
      </c>
      <c r="D28">
        <f t="shared" si="1"/>
        <v>67</v>
      </c>
      <c r="E28">
        <f t="shared" si="0"/>
        <v>67</v>
      </c>
      <c r="F28">
        <v>36</v>
      </c>
      <c r="G28">
        <v>31</v>
      </c>
      <c r="I28" s="5">
        <f t="shared" si="2"/>
        <v>33.5</v>
      </c>
      <c r="J28" s="6">
        <f t="shared" si="3"/>
        <v>12.5</v>
      </c>
      <c r="K28" s="6">
        <f t="shared" si="4"/>
        <v>3.5355339059327378</v>
      </c>
      <c r="L28" s="5">
        <f t="shared" si="5"/>
        <v>3.7222222222222223</v>
      </c>
    </row>
    <row r="29" spans="1:12" x14ac:dyDescent="0.25">
      <c r="A29" s="7">
        <v>27</v>
      </c>
      <c r="B29" t="s">
        <v>355</v>
      </c>
      <c r="C29">
        <v>25</v>
      </c>
      <c r="D29">
        <f t="shared" si="1"/>
        <v>94</v>
      </c>
      <c r="E29">
        <f t="shared" si="0"/>
        <v>107</v>
      </c>
      <c r="F29">
        <v>54</v>
      </c>
      <c r="G29">
        <v>40</v>
      </c>
      <c r="H29">
        <v>13</v>
      </c>
      <c r="I29" s="5">
        <f t="shared" si="2"/>
        <v>47</v>
      </c>
      <c r="J29" s="6">
        <f t="shared" si="3"/>
        <v>98</v>
      </c>
      <c r="K29" s="6">
        <f t="shared" si="4"/>
        <v>9.8994949366116654</v>
      </c>
      <c r="L29" s="5">
        <f t="shared" si="5"/>
        <v>3.76</v>
      </c>
    </row>
    <row r="30" spans="1:12" x14ac:dyDescent="0.25">
      <c r="A30" s="7">
        <v>28</v>
      </c>
      <c r="B30" t="s">
        <v>356</v>
      </c>
      <c r="C30">
        <v>16</v>
      </c>
      <c r="D30">
        <f t="shared" si="1"/>
        <v>54</v>
      </c>
      <c r="E30">
        <f t="shared" si="0"/>
        <v>54</v>
      </c>
      <c r="F30">
        <v>24</v>
      </c>
      <c r="G30">
        <v>30</v>
      </c>
      <c r="I30" s="5">
        <f t="shared" si="2"/>
        <v>27</v>
      </c>
      <c r="J30" s="6">
        <f t="shared" si="3"/>
        <v>18</v>
      </c>
      <c r="K30" s="6">
        <f t="shared" si="4"/>
        <v>4.2426406871192848</v>
      </c>
      <c r="L30" s="5">
        <f t="shared" si="5"/>
        <v>3.375</v>
      </c>
    </row>
    <row r="31" spans="1:12" x14ac:dyDescent="0.25">
      <c r="A31" s="7">
        <v>29</v>
      </c>
      <c r="B31" t="s">
        <v>357</v>
      </c>
      <c r="C31">
        <v>17</v>
      </c>
      <c r="D31">
        <f t="shared" si="1"/>
        <v>67</v>
      </c>
      <c r="E31">
        <f t="shared" si="0"/>
        <v>67</v>
      </c>
      <c r="F31">
        <v>25</v>
      </c>
      <c r="G31">
        <v>42</v>
      </c>
      <c r="I31" s="5">
        <f t="shared" si="2"/>
        <v>33.5</v>
      </c>
      <c r="J31" s="6">
        <f t="shared" si="3"/>
        <v>144.5</v>
      </c>
      <c r="K31" s="6">
        <f t="shared" si="4"/>
        <v>12.020815280171307</v>
      </c>
      <c r="L31" s="5">
        <f t="shared" si="5"/>
        <v>3.9411764705882355</v>
      </c>
    </row>
    <row r="32" spans="1:12" x14ac:dyDescent="0.25">
      <c r="A32" s="7">
        <v>30</v>
      </c>
      <c r="B32" t="s">
        <v>358</v>
      </c>
      <c r="C32">
        <v>17</v>
      </c>
      <c r="D32">
        <f t="shared" si="1"/>
        <v>58</v>
      </c>
      <c r="E32">
        <f t="shared" si="0"/>
        <v>58</v>
      </c>
      <c r="F32">
        <v>29</v>
      </c>
      <c r="G32">
        <v>29</v>
      </c>
      <c r="I32" s="5">
        <f t="shared" si="2"/>
        <v>29</v>
      </c>
      <c r="J32" s="6">
        <f t="shared" si="3"/>
        <v>0</v>
      </c>
      <c r="K32" s="6">
        <f t="shared" si="4"/>
        <v>0</v>
      </c>
      <c r="L32" s="5">
        <f t="shared" si="5"/>
        <v>3.4117647058823528</v>
      </c>
    </row>
    <row r="33" spans="1:12" x14ac:dyDescent="0.25">
      <c r="A33" s="7">
        <v>31</v>
      </c>
      <c r="B33" t="s">
        <v>359</v>
      </c>
      <c r="C33">
        <v>20</v>
      </c>
      <c r="D33">
        <f t="shared" si="1"/>
        <v>79</v>
      </c>
      <c r="E33">
        <f t="shared" si="0"/>
        <v>95</v>
      </c>
      <c r="F33">
        <v>39</v>
      </c>
      <c r="G33">
        <v>40</v>
      </c>
      <c r="H33">
        <v>16</v>
      </c>
      <c r="I33" s="5">
        <f t="shared" si="2"/>
        <v>39.5</v>
      </c>
      <c r="J33" s="6">
        <f t="shared" si="3"/>
        <v>0.5</v>
      </c>
      <c r="K33" s="6">
        <f t="shared" si="4"/>
        <v>0.70710678118654757</v>
      </c>
      <c r="L33" s="5">
        <f t="shared" si="5"/>
        <v>3.95</v>
      </c>
    </row>
    <row r="34" spans="1:12" s="17" customFormat="1" ht="5.25" customHeight="1" x14ac:dyDescent="0.25">
      <c r="A34" s="16"/>
      <c r="I34" s="18"/>
      <c r="J34" s="19"/>
      <c r="K34" s="19"/>
      <c r="L34" s="19"/>
    </row>
    <row r="35" spans="1:12" ht="15.75" thickBot="1" x14ac:dyDescent="0.3"/>
    <row r="36" spans="1:12" x14ac:dyDescent="0.25">
      <c r="B36" s="20"/>
      <c r="C36" s="23" t="s">
        <v>29</v>
      </c>
      <c r="D36" s="119"/>
      <c r="E36" s="24"/>
      <c r="F36" s="24"/>
      <c r="G36" s="25">
        <f>AVERAGE(E3:E33)</f>
        <v>79.483870967741936</v>
      </c>
      <c r="I36" s="5"/>
      <c r="L36" s="3"/>
    </row>
    <row r="37" spans="1:12" x14ac:dyDescent="0.25">
      <c r="B37" s="20"/>
      <c r="C37" s="26" t="s">
        <v>295</v>
      </c>
      <c r="D37" s="120"/>
      <c r="E37" s="27"/>
      <c r="F37" s="27"/>
      <c r="G37" s="29">
        <f>AVERAGE(D3:D33)</f>
        <v>72.290322580645167</v>
      </c>
      <c r="I37" s="5"/>
      <c r="L37" s="3"/>
    </row>
    <row r="38" spans="1:12" x14ac:dyDescent="0.25">
      <c r="B38" s="20"/>
      <c r="C38" s="8" t="s">
        <v>217</v>
      </c>
      <c r="D38" s="20"/>
      <c r="E38" s="21"/>
      <c r="F38" s="21"/>
      <c r="G38" s="9">
        <f>_xlfn.VAR.S(E3:E33)</f>
        <v>338.79139784946261</v>
      </c>
    </row>
    <row r="39" spans="1:12" x14ac:dyDescent="0.25">
      <c r="B39" s="20"/>
      <c r="C39" s="121" t="s">
        <v>31</v>
      </c>
      <c r="D39" s="122"/>
      <c r="E39" s="123"/>
      <c r="F39" s="123"/>
      <c r="G39" s="124">
        <f>_xlfn.STDEV.S(E3:E33)</f>
        <v>18.406286910984047</v>
      </c>
      <c r="I39" s="3"/>
      <c r="J39" s="4"/>
    </row>
    <row r="40" spans="1:12" x14ac:dyDescent="0.25">
      <c r="B40" s="20"/>
      <c r="C40" s="26" t="s">
        <v>296</v>
      </c>
      <c r="D40" s="120"/>
      <c r="E40" s="27"/>
      <c r="F40" s="27"/>
      <c r="G40" s="28">
        <f>_xlfn.STDEV.S(D3:D33)</f>
        <v>13.604395241703056</v>
      </c>
      <c r="I40" s="3"/>
      <c r="J40" s="4"/>
    </row>
    <row r="41" spans="1:12" x14ac:dyDescent="0.25">
      <c r="B41" s="20"/>
      <c r="C41" s="8" t="s">
        <v>36</v>
      </c>
      <c r="D41" s="20"/>
      <c r="E41" s="21"/>
      <c r="F41" s="21"/>
      <c r="G41" s="10">
        <f>COUNT(A3:A33)</f>
        <v>31</v>
      </c>
    </row>
    <row r="42" spans="1:12" x14ac:dyDescent="0.25">
      <c r="B42" s="21"/>
      <c r="C42" s="8" t="s">
        <v>73</v>
      </c>
      <c r="D42" s="20"/>
      <c r="E42" s="21"/>
      <c r="F42" s="21"/>
      <c r="G42" s="10">
        <f>SUM(E3:E33)</f>
        <v>2464</v>
      </c>
      <c r="I42" s="3"/>
    </row>
    <row r="43" spans="1:12" x14ac:dyDescent="0.25">
      <c r="B43" s="21"/>
      <c r="C43" s="8" t="s">
        <v>297</v>
      </c>
      <c r="D43" s="20"/>
      <c r="E43" s="21"/>
      <c r="F43" s="21"/>
      <c r="G43" s="10">
        <f>SUM(D3:D33)</f>
        <v>2241</v>
      </c>
      <c r="I43" s="3"/>
    </row>
    <row r="44" spans="1:12" x14ac:dyDescent="0.25">
      <c r="B44" s="20"/>
      <c r="C44" s="12"/>
      <c r="D44" s="21"/>
      <c r="E44" s="21"/>
      <c r="F44" s="21"/>
      <c r="G44" s="13"/>
    </row>
    <row r="45" spans="1:12" x14ac:dyDescent="0.25">
      <c r="B45" s="20"/>
      <c r="C45" s="26" t="s">
        <v>30</v>
      </c>
      <c r="D45" s="120"/>
      <c r="E45" s="27"/>
      <c r="F45" s="27"/>
      <c r="G45" s="29">
        <f>AVERAGE(F3:G33)</f>
        <v>36.145161290322584</v>
      </c>
      <c r="H45" s="197" t="s">
        <v>298</v>
      </c>
    </row>
    <row r="46" spans="1:12" x14ac:dyDescent="0.25">
      <c r="B46" s="20"/>
      <c r="C46" s="8" t="s">
        <v>33</v>
      </c>
      <c r="D46" s="20"/>
      <c r="E46" s="21"/>
      <c r="F46" s="21"/>
      <c r="G46" s="9">
        <f>_xlfn.VAR.S(F3:G33)</f>
        <v>87.568746694870342</v>
      </c>
      <c r="H46" s="197"/>
    </row>
    <row r="47" spans="1:12" x14ac:dyDescent="0.25">
      <c r="B47" s="20"/>
      <c r="C47" s="26" t="s">
        <v>34</v>
      </c>
      <c r="D47" s="120"/>
      <c r="E47" s="27"/>
      <c r="F47" s="27"/>
      <c r="G47" s="28">
        <f>_xlfn.STDEV.S(F3:G33)</f>
        <v>9.3578174108533627</v>
      </c>
      <c r="H47" s="197"/>
    </row>
    <row r="48" spans="1:12" x14ac:dyDescent="0.25">
      <c r="B48" s="21"/>
      <c r="C48" s="8" t="s">
        <v>72</v>
      </c>
      <c r="D48" s="20"/>
      <c r="E48" s="21"/>
      <c r="F48" s="21"/>
      <c r="G48" s="10">
        <f>COUNT(F3:G33)</f>
        <v>62</v>
      </c>
      <c r="H48" s="197"/>
    </row>
    <row r="49" spans="2:8" x14ac:dyDescent="0.25">
      <c r="B49" s="20"/>
      <c r="C49" s="8"/>
      <c r="D49" s="20"/>
      <c r="E49" s="21"/>
      <c r="F49" s="21"/>
      <c r="G49" s="10"/>
    </row>
    <row r="50" spans="2:8" ht="15" customHeight="1" x14ac:dyDescent="0.25">
      <c r="C50" s="8" t="s">
        <v>71</v>
      </c>
      <c r="D50" s="20"/>
      <c r="E50" s="21"/>
      <c r="F50" s="21"/>
      <c r="G50" s="10">
        <f>SUM(C3:C33)</f>
        <v>615</v>
      </c>
      <c r="H50" s="197" t="s">
        <v>299</v>
      </c>
    </row>
    <row r="51" spans="2:8" x14ac:dyDescent="0.25">
      <c r="C51" s="8" t="s">
        <v>123</v>
      </c>
      <c r="D51" s="20"/>
      <c r="E51" s="21"/>
      <c r="F51" s="21"/>
      <c r="G51" s="11">
        <f>G50/G41</f>
        <v>19.838709677419356</v>
      </c>
      <c r="H51" s="197"/>
    </row>
    <row r="52" spans="2:8" x14ac:dyDescent="0.25">
      <c r="C52" s="26" t="s">
        <v>74</v>
      </c>
      <c r="D52" s="120"/>
      <c r="E52" s="27"/>
      <c r="F52" s="27"/>
      <c r="G52" s="29">
        <f>G43/G50</f>
        <v>3.6439024390243904</v>
      </c>
      <c r="H52" s="197"/>
    </row>
    <row r="53" spans="2:8" x14ac:dyDescent="0.25">
      <c r="C53" s="8" t="s">
        <v>75</v>
      </c>
      <c r="D53" s="20"/>
      <c r="E53" s="21"/>
      <c r="F53" s="21"/>
      <c r="G53" s="11">
        <f>_xlfn.VAR.S(L3:L33)</f>
        <v>9.1104668589049476E-2</v>
      </c>
      <c r="H53" s="197"/>
    </row>
    <row r="54" spans="2:8" ht="15.75" thickBot="1" x14ac:dyDescent="0.3">
      <c r="C54" s="126" t="s">
        <v>76</v>
      </c>
      <c r="D54" s="127"/>
      <c r="E54" s="128"/>
      <c r="F54" s="128"/>
      <c r="G54" s="129">
        <f>_xlfn.STDEV.S(L3:L33)</f>
        <v>0.30183549921944153</v>
      </c>
      <c r="H54" s="197"/>
    </row>
    <row r="55" spans="2:8" x14ac:dyDescent="0.25">
      <c r="C55" s="21"/>
      <c r="D55" s="21"/>
      <c r="E55" s="21"/>
      <c r="F55" s="21"/>
      <c r="G55" s="21"/>
    </row>
    <row r="56" spans="2:8" x14ac:dyDescent="0.25">
      <c r="C56" s="20"/>
      <c r="D56" s="20"/>
      <c r="E56" s="21"/>
      <c r="F56" s="21"/>
      <c r="G56" s="125"/>
    </row>
  </sheetData>
  <sheetProtection algorithmName="SHA-512" hashValue="Le1PoO5a8slhyjcoZ/FBeYotUWISq23o66BKh7pnxEqbWhmDswBJLvPbFejdATufURvX5ANgJRVZQR5pzdP1EA==" saltValue="FXB0/8f/bkuhX66m3naO8g==" spinCount="100000" sheet="1" objects="1" scenarios="1" sort="0" autoFilter="0"/>
  <mergeCells count="2">
    <mergeCell ref="H45:H48"/>
    <mergeCell ref="H50:H5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F249-312D-4A42-A53E-01E837E3A13D}">
  <sheetPr>
    <tabColor rgb="FF00B050"/>
  </sheetPr>
  <dimension ref="B1:W59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15" sqref="Q15"/>
    </sheetView>
  </sheetViews>
  <sheetFormatPr baseColWidth="10" defaultRowHeight="15" x14ac:dyDescent="0.25"/>
  <cols>
    <col min="1" max="1" width="1.140625" style="36" customWidth="1"/>
    <col min="2" max="2" width="18.85546875" style="36" customWidth="1"/>
    <col min="3" max="3" width="5.5703125" style="36" customWidth="1"/>
    <col min="4" max="4" width="15.7109375" style="36" customWidth="1"/>
    <col min="5" max="5" width="17.140625" style="36" customWidth="1"/>
    <col min="6" max="6" width="19.7109375" style="36" customWidth="1"/>
    <col min="7" max="7" width="19.140625" style="36" customWidth="1"/>
    <col min="8" max="8" width="5.7109375" style="36" customWidth="1"/>
    <col min="9" max="9" width="15.7109375" style="36" customWidth="1"/>
    <col min="10" max="10" width="17.140625" style="36" customWidth="1"/>
    <col min="11" max="11" width="16.28515625" style="36" customWidth="1"/>
    <col min="12" max="12" width="16.5703125" style="36" customWidth="1"/>
    <col min="13" max="13" width="5.7109375" style="36" customWidth="1"/>
    <col min="14" max="14" width="15.7109375" style="36" customWidth="1"/>
    <col min="15" max="15" width="17" style="36" customWidth="1"/>
    <col min="16" max="19" width="16.42578125" style="36" customWidth="1"/>
    <col min="20" max="20" width="5.7109375" style="36" customWidth="1"/>
    <col min="21" max="21" width="15.7109375" style="36" customWidth="1"/>
    <col min="22" max="22" width="1.140625" style="36" customWidth="1"/>
    <col min="23" max="16384" width="11.42578125" style="36"/>
  </cols>
  <sheetData>
    <row r="1" spans="2:23" s="114" customFormat="1" x14ac:dyDescent="0.25">
      <c r="B1" s="114" t="s">
        <v>248</v>
      </c>
    </row>
    <row r="2" spans="2:23" ht="15.75" thickBot="1" x14ac:dyDescent="0.3">
      <c r="B2" s="77" t="s">
        <v>229</v>
      </c>
    </row>
    <row r="3" spans="2:23" ht="0.75" customHeight="1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2:23" ht="6" customHeight="1" x14ac:dyDescent="0.25">
      <c r="B4" s="51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52"/>
    </row>
    <row r="5" spans="2:23" x14ac:dyDescent="0.25">
      <c r="B5" s="51"/>
      <c r="C5" s="40"/>
      <c r="D5" s="192" t="s">
        <v>0</v>
      </c>
      <c r="E5" s="193"/>
      <c r="F5" s="193"/>
      <c r="G5" s="194"/>
      <c r="H5" s="40"/>
      <c r="I5" s="192" t="s">
        <v>221</v>
      </c>
      <c r="J5" s="193"/>
      <c r="K5" s="193"/>
      <c r="L5" s="194"/>
      <c r="M5" s="40"/>
      <c r="N5" s="192" t="s">
        <v>226</v>
      </c>
      <c r="O5" s="193"/>
      <c r="P5" s="193"/>
      <c r="Q5" s="193"/>
      <c r="R5" s="193"/>
      <c r="S5" s="194"/>
      <c r="T5" s="40"/>
      <c r="U5" s="45" t="s">
        <v>227</v>
      </c>
      <c r="V5" s="52"/>
    </row>
    <row r="6" spans="2:23" ht="6" customHeight="1" x14ac:dyDescent="0.25">
      <c r="B6" s="51"/>
      <c r="C6" s="40"/>
      <c r="D6" s="39"/>
      <c r="E6" s="40"/>
      <c r="F6" s="40"/>
      <c r="G6" s="41"/>
      <c r="H6" s="40"/>
      <c r="I6" s="39"/>
      <c r="J6" s="40"/>
      <c r="K6" s="40"/>
      <c r="L6" s="41"/>
      <c r="M6" s="40"/>
      <c r="N6" s="39"/>
      <c r="O6" s="40"/>
      <c r="P6" s="40"/>
      <c r="Q6" s="40"/>
      <c r="R6" s="40"/>
      <c r="S6" s="41"/>
      <c r="T6" s="40"/>
      <c r="U6" s="46"/>
      <c r="V6" s="52"/>
    </row>
    <row r="7" spans="2:23" s="37" customFormat="1" ht="28.5" customHeight="1" x14ac:dyDescent="0.25">
      <c r="B7" s="59" t="s">
        <v>211</v>
      </c>
      <c r="C7" s="53"/>
      <c r="D7" s="42" t="s">
        <v>36</v>
      </c>
      <c r="E7" s="43" t="s">
        <v>29</v>
      </c>
      <c r="F7" s="43" t="s">
        <v>217</v>
      </c>
      <c r="G7" s="44" t="s">
        <v>31</v>
      </c>
      <c r="H7" s="54"/>
      <c r="I7" s="42" t="s">
        <v>72</v>
      </c>
      <c r="J7" s="43" t="s">
        <v>218</v>
      </c>
      <c r="K7" s="43" t="s">
        <v>219</v>
      </c>
      <c r="L7" s="44" t="s">
        <v>220</v>
      </c>
      <c r="M7" s="54"/>
      <c r="N7" s="42" t="s">
        <v>71</v>
      </c>
      <c r="O7" s="43" t="s">
        <v>222</v>
      </c>
      <c r="P7" s="43" t="s">
        <v>223</v>
      </c>
      <c r="Q7" s="43" t="s">
        <v>224</v>
      </c>
      <c r="R7" s="43" t="s">
        <v>225</v>
      </c>
      <c r="S7" s="73" t="s">
        <v>228</v>
      </c>
      <c r="T7" s="54"/>
      <c r="U7" s="47" t="s">
        <v>35</v>
      </c>
      <c r="V7" s="55"/>
    </row>
    <row r="8" spans="2:23" ht="6" customHeight="1" x14ac:dyDescent="0.25">
      <c r="B8" s="51"/>
      <c r="C8" s="40"/>
      <c r="D8" s="39"/>
      <c r="E8" s="40"/>
      <c r="F8" s="40"/>
      <c r="G8" s="41"/>
      <c r="H8" s="40"/>
      <c r="I8" s="39"/>
      <c r="J8" s="40"/>
      <c r="K8" s="40"/>
      <c r="L8" s="41"/>
      <c r="M8" s="40"/>
      <c r="N8" s="39"/>
      <c r="O8" s="40"/>
      <c r="P8" s="40"/>
      <c r="Q8" s="40"/>
      <c r="R8" s="40"/>
      <c r="S8" s="74"/>
      <c r="T8" s="40"/>
      <c r="U8" s="46"/>
      <c r="V8" s="52"/>
    </row>
    <row r="9" spans="2:23" x14ac:dyDescent="0.25">
      <c r="B9" s="60" t="s">
        <v>213</v>
      </c>
      <c r="C9" s="40" t="s">
        <v>2427</v>
      </c>
      <c r="D9" s="61">
        <f>COUNTIF('NextGen vs. 1000 Paris'!$A$6:$A$184,"NextGen Finals")</f>
        <v>46</v>
      </c>
      <c r="E9" s="62">
        <f>SUMIF('NextGen vs. 1000 Paris'!$A$6:$A$184,B9,'NextGen vs. 1000 Paris'!$F$6:$F$184)/$D9</f>
        <v>91.652173913043484</v>
      </c>
      <c r="F9" s="63">
        <f>DVAR('NextGen vs. 1000 Paris'!$A$2:$R$184,6,'NextGen vs. 1000 Paris'!$A$2:$A$3)</f>
        <v>547.52077294686012</v>
      </c>
      <c r="G9" s="64">
        <f>SQRT(F9)</f>
        <v>23.399161800091473</v>
      </c>
      <c r="H9" s="40"/>
      <c r="I9" s="61">
        <f>SUM(DCOUNTA('NextGen vs. 1000 Paris'!$A$2:$R$184,7,'NextGen vs. 1000 Paris'!$A$2:$A$3),DCOUNTA('NextGen vs. 1000 Paris'!$A$2:$R$184,8,'NextGen vs. 1000 Paris'!$A$2:$A$3),DCOUNTA('NextGen vs. 1000 Paris'!$A$2:$R$184,9,'NextGen vs. 1000 Paris'!$A$2:$A$3),DCOUNTA('NextGen vs. 1000 Paris'!$A$2:$R$184,10,'NextGen vs. 1000 Paris'!$A$2:$A$3),DCOUNTA('NextGen vs. 1000 Paris'!$A$2:$R$184,11,'NextGen vs. 1000 Paris'!$A$2:$A$3))</f>
        <v>179</v>
      </c>
      <c r="J9" s="62">
        <f>(SUMIF('NextGen vs. 1000 Paris'!$A$6:$A$184,B9,'NextGen vs. 1000 Paris'!$G$6:$G$184)+SUMIF('NextGen vs. 1000 Paris'!$A$6:$A$184,B9,'NextGen vs. 1000 Paris'!$H$6:$H$184)+SUMIF('NextGen vs. 1000 Paris'!$A$6:$A$184,B9,'NextGen vs. 1000 Paris'!$I$6:$I$184)+SUMIF('NextGen vs. 1000 Paris'!$A$6:$A$184,B9,'NextGen vs. 1000 Paris'!$J$6:$J$184)+SUMIF('NextGen vs. 1000 Paris'!$A$6:$A$184,B9,'NextGen vs. 1000 Paris'!$K$6:$K$184))/I9</f>
        <v>23.553072625698324</v>
      </c>
      <c r="K9" s="63">
        <f>_xlfn.VAR.S('NextGen vs. 1000 Paris'!$G$6:$K$51)</f>
        <v>37.563178708179059</v>
      </c>
      <c r="L9" s="64">
        <f>SQRT(K9)</f>
        <v>6.1288807059836836</v>
      </c>
      <c r="M9" s="40"/>
      <c r="N9" s="61">
        <f>SUMIF('NextGen vs. 1000 Paris'!$A$6:$A$184,$B9,'NextGen vs. 1000 Paris'!$E$6:$E$184)</f>
        <v>1062</v>
      </c>
      <c r="O9" s="62">
        <f>N9/D9</f>
        <v>23.086956521739129</v>
      </c>
      <c r="P9" s="62">
        <f>AVERAGEIF('NextGen vs. 1000 Paris'!$A$6:$A$184,$B9,'NextGen vs. 1000 Paris'!O6:O184)</f>
        <v>3.9511353224560377</v>
      </c>
      <c r="Q9" s="63">
        <f>DVAR('NextGen vs. 1000 Paris'!$A$2:$R$184,15,'NextGen vs. 1000 Paris'!$A$2:$A$3)</f>
        <v>9.1043942093864141E-2</v>
      </c>
      <c r="R9" s="63">
        <f>SQRT(Q9)</f>
        <v>0.30173488710101809</v>
      </c>
      <c r="S9" s="75">
        <f>R9*60</f>
        <v>18.104093226061085</v>
      </c>
      <c r="T9" s="40"/>
      <c r="U9" s="79">
        <f>AVERAGEIF('NextGen vs. 1000 Paris'!$A$6:$A$184,$B9,'NextGen vs. 1000 Paris'!$P$6:$P$184)</f>
        <v>0.69565217391304346</v>
      </c>
      <c r="V9" s="52"/>
      <c r="W9" s="117">
        <f>1-U9</f>
        <v>0.30434782608695654</v>
      </c>
    </row>
    <row r="10" spans="2:23" ht="6" customHeight="1" x14ac:dyDescent="0.25">
      <c r="B10" s="60"/>
      <c r="C10" s="40"/>
      <c r="D10" s="61"/>
      <c r="E10" s="62"/>
      <c r="F10" s="65"/>
      <c r="G10" s="64"/>
      <c r="H10" s="40"/>
      <c r="I10" s="61"/>
      <c r="J10" s="65"/>
      <c r="K10" s="65"/>
      <c r="L10" s="64"/>
      <c r="M10" s="40"/>
      <c r="N10" s="61"/>
      <c r="O10" s="65"/>
      <c r="P10" s="65"/>
      <c r="Q10" s="65"/>
      <c r="R10" s="65"/>
      <c r="S10" s="75"/>
      <c r="T10" s="40"/>
      <c r="U10" s="80"/>
      <c r="V10" s="52"/>
    </row>
    <row r="11" spans="2:23" x14ac:dyDescent="0.25">
      <c r="B11" s="60" t="s">
        <v>214</v>
      </c>
      <c r="C11" s="40" t="s">
        <v>2426</v>
      </c>
      <c r="D11" s="66">
        <f>COUNTIF('NextGen vs. 1000 Paris'!$A$6:$A$184,"ATP 1000 Paris")</f>
        <v>133</v>
      </c>
      <c r="E11" s="67">
        <f>SUMIF('NextGen vs. 1000 Paris'!$A$6:$A$184,B11,'NextGen vs. 1000 Paris'!$F$6:$F$184)/$D11</f>
        <v>100.84962406015038</v>
      </c>
      <c r="F11" s="68">
        <f>DVAR('NextGen vs. 1000 Paris'!$A$2:$R$184,6,'NextGen vs. 1000 Paris'!$B$2:$B$3)</f>
        <v>1003.5984278879019</v>
      </c>
      <c r="G11" s="69">
        <f>SQRT(F11)</f>
        <v>31.679621650011889</v>
      </c>
      <c r="H11" s="40"/>
      <c r="I11" s="66">
        <f>SUM(DCOUNTA('NextGen vs. 1000 Paris'!$A$2:$R$184,7,'NextGen vs. 1000 Paris'!$B$2:$B$3),DCOUNTA('NextGen vs. 1000 Paris'!$A$2:$R$184,8,'NextGen vs. 1000 Paris'!$B$2:$B$3),DCOUNTA('NextGen vs. 1000 Paris'!$A$2:$R$184,9,'NextGen vs. 1000 Paris'!$B$2:$B$3),DCOUNTA('NextGen vs. 1000 Paris'!$A$2:$R$184,10,'NextGen vs. 1000 Paris'!$B$2:$B$3),DCOUNTA('NextGen vs. 1000 Paris'!$A$2:$R$184,11,'NextGen vs. 1000 Paris'!$B$2:$B$3))</f>
        <v>312</v>
      </c>
      <c r="J11" s="67">
        <f>(SUMIF('NextGen vs. 1000 Paris'!$A$6:$A$184,B11,'NextGen vs. 1000 Paris'!$G$6:$G$184)+SUMIF('NextGen vs. 1000 Paris'!$A$6:$A$184,B11,'NextGen vs. 1000 Paris'!$H$6:$H$184)+SUMIF('NextGen vs. 1000 Paris'!$A$6:$A$184,B11,'NextGen vs. 1000 Paris'!$I$6:$I$184)+SUMIF('NextGen vs. 1000 Paris'!$A$6:$A$184,B11,'NextGen vs. 1000 Paris'!$J$6:$J$184)+SUMIF('NextGen vs. 1000 Paris'!$A$6:$A$184,B11,'NextGen vs. 1000 Paris'!$K$6:$K$184))/I11</f>
        <v>42.990384615384613</v>
      </c>
      <c r="K11" s="68">
        <f>_xlfn.VAR.S('NextGen vs. 1000 Paris'!$G$52:$K$184)</f>
        <v>125.76518055899076</v>
      </c>
      <c r="L11" s="69">
        <f>SQRT(K11)</f>
        <v>11.214507593246829</v>
      </c>
      <c r="M11" s="40"/>
      <c r="N11" s="66">
        <f>SUMIF('NextGen vs. 1000 Paris'!$A$6:$A$184,$B11,'NextGen vs. 1000 Paris'!$E$6:$E$184)</f>
        <v>3182</v>
      </c>
      <c r="O11" s="67">
        <f>N11/D11</f>
        <v>23.924812030075188</v>
      </c>
      <c r="P11" s="67">
        <f>AVERAGEIF('NextGen vs. 1000 Paris'!$A$6:$A$184,$B11,'NextGen vs. 1000 Paris'!O8:O186)</f>
        <v>4.1939974217224512</v>
      </c>
      <c r="Q11" s="68">
        <f>DVAR('NextGen vs. 1000 Paris'!$A$2:$R$184,15,'NextGen vs. 1000 Paris'!$B$2:$B$3)</f>
        <v>0.22774963300041967</v>
      </c>
      <c r="R11" s="68">
        <f>SQRT(Q11)</f>
        <v>0.47723121545056091</v>
      </c>
      <c r="S11" s="76">
        <f>R11*60</f>
        <v>28.633872927033654</v>
      </c>
      <c r="T11" s="40"/>
      <c r="U11" s="81">
        <f>AVERAGEIF('NextGen vs. 1000 Paris'!$A$6:$A$184,$B11,'NextGen vs. 1000 Paris'!$P$6:$P$184)</f>
        <v>0.64661654135338342</v>
      </c>
      <c r="V11" s="52"/>
      <c r="W11" s="117">
        <f>1-U11</f>
        <v>0.35338345864661658</v>
      </c>
    </row>
    <row r="12" spans="2:23" ht="6" customHeight="1" thickBot="1" x14ac:dyDescent="0.3">
      <c r="B12" s="58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7"/>
    </row>
    <row r="13" spans="2:23" x14ac:dyDescent="0.25">
      <c r="F13" s="118"/>
    </row>
    <row r="14" spans="2:23" x14ac:dyDescent="0.25">
      <c r="E14" s="71" t="s">
        <v>257</v>
      </c>
      <c r="P14" s="71" t="s">
        <v>258</v>
      </c>
    </row>
    <row r="15" spans="2:23" x14ac:dyDescent="0.25">
      <c r="E15" s="72">
        <f>E11-E9</f>
        <v>9.1974501471068919</v>
      </c>
      <c r="P15" s="72">
        <f>60*(P11-P9)</f>
        <v>14.571725955984807</v>
      </c>
    </row>
    <row r="16" spans="2:23" s="92" customFormat="1" ht="4.5" customHeight="1" x14ac:dyDescent="0.25">
      <c r="E16" s="113"/>
      <c r="P16" s="113"/>
    </row>
    <row r="17" spans="2:17" x14ac:dyDescent="0.25">
      <c r="E17" s="72"/>
      <c r="P17" s="72"/>
    </row>
    <row r="18" spans="2:17" ht="15.75" thickBot="1" x14ac:dyDescent="0.3">
      <c r="B18" s="77" t="s">
        <v>247</v>
      </c>
      <c r="P18" s="38"/>
    </row>
    <row r="19" spans="2:17" x14ac:dyDescent="0.25">
      <c r="B19" s="86" t="s">
        <v>243</v>
      </c>
      <c r="C19" s="40"/>
      <c r="D19" s="189" t="s">
        <v>245</v>
      </c>
      <c r="E19" s="190"/>
      <c r="F19" s="190"/>
      <c r="G19" s="191"/>
      <c r="I19" s="189" t="s">
        <v>35</v>
      </c>
      <c r="J19" s="190"/>
      <c r="K19" s="190"/>
      <c r="L19" s="191"/>
      <c r="N19" s="189" t="s">
        <v>254</v>
      </c>
      <c r="O19" s="190"/>
      <c r="P19" s="190"/>
      <c r="Q19" s="191"/>
    </row>
    <row r="20" spans="2:17" x14ac:dyDescent="0.25">
      <c r="B20" s="87" t="s">
        <v>252</v>
      </c>
      <c r="C20" s="40"/>
      <c r="D20" s="102" t="s">
        <v>233</v>
      </c>
      <c r="E20" s="40"/>
      <c r="F20" s="40"/>
      <c r="G20" s="52"/>
      <c r="I20" s="102" t="s">
        <v>246</v>
      </c>
      <c r="J20" s="40"/>
      <c r="K20" s="40"/>
      <c r="L20" s="52"/>
      <c r="N20" s="102" t="s">
        <v>233</v>
      </c>
      <c r="O20" s="40"/>
      <c r="P20" s="40"/>
      <c r="Q20" s="52"/>
    </row>
    <row r="21" spans="2:17" x14ac:dyDescent="0.25">
      <c r="B21" s="87" t="s">
        <v>230</v>
      </c>
      <c r="C21" s="40"/>
      <c r="D21" s="51"/>
      <c r="E21" s="40"/>
      <c r="F21" s="40"/>
      <c r="G21" s="52"/>
      <c r="I21" s="51"/>
      <c r="J21" s="40"/>
      <c r="K21" s="40"/>
      <c r="L21" s="52"/>
      <c r="N21" s="51"/>
      <c r="O21" s="40"/>
      <c r="P21" s="40"/>
      <c r="Q21" s="52"/>
    </row>
    <row r="22" spans="2:17" x14ac:dyDescent="0.25">
      <c r="B22" s="88"/>
      <c r="C22" s="40"/>
      <c r="D22" s="51" t="s">
        <v>240</v>
      </c>
      <c r="E22" s="40"/>
      <c r="F22" s="93">
        <v>0.05</v>
      </c>
      <c r="G22" s="110">
        <v>0.01</v>
      </c>
      <c r="I22" s="51" t="s">
        <v>240</v>
      </c>
      <c r="J22" s="40"/>
      <c r="K22" s="93">
        <v>0.05</v>
      </c>
      <c r="L22" s="110">
        <v>0.01</v>
      </c>
      <c r="N22" s="51" t="s">
        <v>240</v>
      </c>
      <c r="O22" s="40"/>
      <c r="P22" s="93">
        <v>0.05</v>
      </c>
      <c r="Q22" s="110">
        <v>0.01</v>
      </c>
    </row>
    <row r="23" spans="2:17" x14ac:dyDescent="0.25">
      <c r="B23" s="87" t="s">
        <v>244</v>
      </c>
      <c r="C23" s="40"/>
      <c r="D23" s="51" t="s">
        <v>241</v>
      </c>
      <c r="E23" s="40"/>
      <c r="F23" s="93" t="str">
        <f>IF($F$33&lt;$F$22,"Yes","No")</f>
        <v>Yes</v>
      </c>
      <c r="G23" s="110" t="str">
        <f>IF($F$33&lt;$G$22,"Yes","No")</f>
        <v>Yes</v>
      </c>
      <c r="I23" s="51" t="s">
        <v>241</v>
      </c>
      <c r="J23" s="40"/>
      <c r="K23" s="93" t="str">
        <f>IF($K$33&lt;$K$22,"Yes","No")</f>
        <v>No</v>
      </c>
      <c r="L23" s="110" t="str">
        <f>IF($K$33&lt;$L$22,"Yes","No")</f>
        <v>No</v>
      </c>
      <c r="N23" s="51" t="s">
        <v>241</v>
      </c>
      <c r="O23" s="40"/>
      <c r="P23" s="93" t="str">
        <f>IF($P$33&lt;$P$22,"Yes","No")</f>
        <v>Yes</v>
      </c>
      <c r="Q23" s="110" t="str">
        <f>IF($P$33&lt;$Q$22,"Yes","No")</f>
        <v>No</v>
      </c>
    </row>
    <row r="24" spans="2:17" x14ac:dyDescent="0.25">
      <c r="B24" s="87" t="s">
        <v>253</v>
      </c>
      <c r="C24" s="40"/>
      <c r="D24" s="51" t="s">
        <v>242</v>
      </c>
      <c r="E24" s="40"/>
      <c r="F24" s="93" t="str">
        <f>IF($F$32&gt;$F$34,"Yes","No")</f>
        <v>Yes</v>
      </c>
      <c r="G24" s="110" t="str">
        <f>G23</f>
        <v>Yes</v>
      </c>
      <c r="I24" s="51" t="s">
        <v>242</v>
      </c>
      <c r="J24" s="40"/>
      <c r="K24" s="93" t="str">
        <f>IF($K$32&gt;$K$34,"Yes","No")</f>
        <v>No</v>
      </c>
      <c r="L24" s="110" t="str">
        <f>L23</f>
        <v>No</v>
      </c>
      <c r="N24" s="51" t="s">
        <v>242</v>
      </c>
      <c r="O24" s="40"/>
      <c r="P24" s="93" t="str">
        <f>IF($P$32&gt;$P$34,"Yes","No")</f>
        <v>Yes</v>
      </c>
      <c r="Q24" s="110" t="str">
        <f>Q23</f>
        <v>No</v>
      </c>
    </row>
    <row r="25" spans="2:17" x14ac:dyDescent="0.25">
      <c r="B25" s="87" t="s">
        <v>231</v>
      </c>
      <c r="C25" s="40"/>
      <c r="D25" s="51"/>
      <c r="E25" s="40"/>
      <c r="F25" s="40"/>
      <c r="G25" s="52"/>
      <c r="I25" s="51"/>
      <c r="J25" s="40"/>
      <c r="K25" s="40"/>
      <c r="L25" s="52"/>
      <c r="N25" s="51"/>
      <c r="O25" s="40"/>
      <c r="P25" s="40"/>
      <c r="Q25" s="52"/>
    </row>
    <row r="26" spans="2:17" ht="15.75" thickBot="1" x14ac:dyDescent="0.3">
      <c r="B26" s="89" t="s">
        <v>232</v>
      </c>
      <c r="C26" s="40"/>
      <c r="D26" s="94"/>
      <c r="E26" s="92"/>
      <c r="F26" s="91" t="s">
        <v>214</v>
      </c>
      <c r="G26" s="95" t="s">
        <v>213</v>
      </c>
      <c r="I26" s="94"/>
      <c r="J26" s="92"/>
      <c r="K26" s="91" t="s">
        <v>214</v>
      </c>
      <c r="L26" s="95" t="s">
        <v>213</v>
      </c>
      <c r="N26" s="94"/>
      <c r="O26" s="92"/>
      <c r="P26" s="91" t="s">
        <v>214</v>
      </c>
      <c r="Q26" s="95" t="s">
        <v>213</v>
      </c>
    </row>
    <row r="27" spans="2:17" x14ac:dyDescent="0.25">
      <c r="C27" s="40"/>
      <c r="D27" s="96" t="s">
        <v>234</v>
      </c>
      <c r="E27" s="40"/>
      <c r="F27" s="104">
        <v>4.1872296318309772</v>
      </c>
      <c r="G27" s="107">
        <v>3.9511353224560377</v>
      </c>
      <c r="I27" s="96" t="s">
        <v>234</v>
      </c>
      <c r="J27" s="40"/>
      <c r="K27" s="111">
        <v>0.64661654135338342</v>
      </c>
      <c r="L27" s="112">
        <v>0.69565217391304346</v>
      </c>
      <c r="N27" s="96" t="s">
        <v>234</v>
      </c>
      <c r="O27" s="40"/>
      <c r="P27" s="104">
        <v>100.84962406015038</v>
      </c>
      <c r="Q27" s="107">
        <v>91.652173913043484</v>
      </c>
    </row>
    <row r="28" spans="2:17" x14ac:dyDescent="0.25">
      <c r="C28" s="40"/>
      <c r="D28" s="96" t="s">
        <v>235</v>
      </c>
      <c r="E28" s="40"/>
      <c r="F28" s="103">
        <v>0.22774963300041967</v>
      </c>
      <c r="G28" s="106">
        <v>9.1043942093864141E-2</v>
      </c>
      <c r="I28" s="96" t="s">
        <v>235</v>
      </c>
      <c r="J28" s="40"/>
      <c r="K28" s="103">
        <v>0.23023467760309868</v>
      </c>
      <c r="L28" s="106">
        <v>0.21642512077294687</v>
      </c>
      <c r="N28" s="96" t="s">
        <v>235</v>
      </c>
      <c r="O28" s="40"/>
      <c r="P28" s="103">
        <v>1003.5984278879019</v>
      </c>
      <c r="Q28" s="106">
        <v>547.52077294686012</v>
      </c>
    </row>
    <row r="29" spans="2:17" x14ac:dyDescent="0.25">
      <c r="C29" s="40"/>
      <c r="D29" s="101" t="s">
        <v>236</v>
      </c>
      <c r="E29" s="92"/>
      <c r="F29" s="108">
        <v>133</v>
      </c>
      <c r="G29" s="109">
        <v>46</v>
      </c>
      <c r="I29" s="101" t="s">
        <v>236</v>
      </c>
      <c r="J29" s="92"/>
      <c r="K29" s="108">
        <v>133</v>
      </c>
      <c r="L29" s="109">
        <v>46</v>
      </c>
      <c r="N29" s="101" t="s">
        <v>236</v>
      </c>
      <c r="O29" s="92"/>
      <c r="P29" s="108">
        <v>133</v>
      </c>
      <c r="Q29" s="109">
        <v>46</v>
      </c>
    </row>
    <row r="30" spans="2:17" x14ac:dyDescent="0.25">
      <c r="C30" s="40"/>
      <c r="D30" s="96" t="s">
        <v>239</v>
      </c>
      <c r="E30" s="40"/>
      <c r="F30" s="90">
        <v>0</v>
      </c>
      <c r="G30" s="97"/>
      <c r="I30" s="96" t="s">
        <v>251</v>
      </c>
      <c r="J30" s="40"/>
      <c r="K30" s="90">
        <v>0.22672377332424651</v>
      </c>
      <c r="L30" s="97"/>
      <c r="N30" s="96" t="s">
        <v>239</v>
      </c>
      <c r="O30" s="40"/>
      <c r="P30" s="90">
        <v>0</v>
      </c>
      <c r="Q30" s="97"/>
    </row>
    <row r="31" spans="2:17" x14ac:dyDescent="0.25">
      <c r="C31" s="40"/>
      <c r="D31" s="96" t="s">
        <v>250</v>
      </c>
      <c r="E31" s="40"/>
      <c r="F31" s="105">
        <v>125</v>
      </c>
      <c r="G31" s="97"/>
      <c r="I31" s="96" t="s">
        <v>250</v>
      </c>
      <c r="J31" s="40"/>
      <c r="K31" s="105">
        <v>177</v>
      </c>
      <c r="L31" s="97"/>
      <c r="N31" s="96" t="s">
        <v>250</v>
      </c>
      <c r="O31" s="40"/>
      <c r="P31" s="105">
        <v>106</v>
      </c>
      <c r="Q31" s="97"/>
    </row>
    <row r="32" spans="2:17" x14ac:dyDescent="0.25">
      <c r="C32" s="40"/>
      <c r="D32" s="96" t="s">
        <v>249</v>
      </c>
      <c r="E32" s="40"/>
      <c r="F32" s="90">
        <v>3.8857697246947152</v>
      </c>
      <c r="G32" s="97"/>
      <c r="I32" s="96" t="s">
        <v>249</v>
      </c>
      <c r="J32" s="40"/>
      <c r="K32" s="90">
        <v>-0.6020623542301321</v>
      </c>
      <c r="L32" s="97"/>
      <c r="N32" s="96" t="s">
        <v>249</v>
      </c>
      <c r="O32" s="40"/>
      <c r="P32" s="90">
        <v>2.0855693164576876</v>
      </c>
      <c r="Q32" s="97"/>
    </row>
    <row r="33" spans="3:17" x14ac:dyDescent="0.25">
      <c r="C33" s="40"/>
      <c r="D33" s="96" t="s">
        <v>238</v>
      </c>
      <c r="E33" s="40"/>
      <c r="F33" s="90">
        <v>8.2260890245194079E-5</v>
      </c>
      <c r="G33" s="97"/>
      <c r="I33" s="96" t="s">
        <v>238</v>
      </c>
      <c r="J33" s="40"/>
      <c r="K33" s="90">
        <v>0.27395154211305961</v>
      </c>
      <c r="L33" s="97"/>
      <c r="N33" s="96" t="s">
        <v>238</v>
      </c>
      <c r="O33" s="40"/>
      <c r="P33" s="90">
        <v>1.9709307804992492E-2</v>
      </c>
      <c r="Q33" s="97"/>
    </row>
    <row r="34" spans="3:17" ht="15.75" thickBot="1" x14ac:dyDescent="0.3">
      <c r="D34" s="98" t="s">
        <v>237</v>
      </c>
      <c r="E34" s="56"/>
      <c r="F34" s="99">
        <v>1.6571351782032897</v>
      </c>
      <c r="G34" s="100"/>
      <c r="I34" s="98" t="s">
        <v>237</v>
      </c>
      <c r="J34" s="56"/>
      <c r="K34" s="99">
        <v>1.65350800180123</v>
      </c>
      <c r="L34" s="100"/>
      <c r="N34" s="98" t="s">
        <v>237</v>
      </c>
      <c r="O34" s="56"/>
      <c r="P34" s="99">
        <v>1.6593560339471876</v>
      </c>
      <c r="Q34" s="100"/>
    </row>
    <row r="36" spans="3:17" ht="15.75" thickBot="1" x14ac:dyDescent="0.3"/>
    <row r="37" spans="3:17" x14ac:dyDescent="0.25">
      <c r="D37" s="189" t="s">
        <v>256</v>
      </c>
      <c r="E37" s="190"/>
      <c r="F37" s="190"/>
      <c r="G37" s="191"/>
      <c r="I37" s="40"/>
      <c r="J37" s="40"/>
      <c r="K37" s="40"/>
    </row>
    <row r="38" spans="3:17" x14ac:dyDescent="0.25">
      <c r="D38" s="102" t="s">
        <v>233</v>
      </c>
      <c r="E38" s="40"/>
      <c r="F38" s="40"/>
      <c r="G38" s="52"/>
      <c r="I38" s="40"/>
      <c r="J38" s="40"/>
      <c r="K38" s="40"/>
    </row>
    <row r="39" spans="3:17" x14ac:dyDescent="0.25">
      <c r="D39" s="51"/>
      <c r="E39" s="40"/>
      <c r="F39" s="40"/>
      <c r="G39" s="52"/>
      <c r="I39" s="116"/>
      <c r="J39" s="116"/>
      <c r="K39" s="116"/>
    </row>
    <row r="40" spans="3:17" x14ac:dyDescent="0.25">
      <c r="D40" s="51" t="s">
        <v>240</v>
      </c>
      <c r="E40" s="40"/>
      <c r="F40" s="93">
        <v>0.05</v>
      </c>
      <c r="G40" s="110">
        <v>0.01</v>
      </c>
      <c r="I40" s="115"/>
      <c r="J40" s="115"/>
      <c r="K40" s="115"/>
    </row>
    <row r="41" spans="3:17" x14ac:dyDescent="0.25">
      <c r="D41" s="51" t="s">
        <v>241</v>
      </c>
      <c r="E41" s="40"/>
      <c r="F41" s="93" t="str">
        <f>IF($F$51&lt;$F$40,"Yes","No")</f>
        <v>Yes</v>
      </c>
      <c r="G41" s="110" t="str">
        <f>IF($F$51&lt;G40,"Yes","No")</f>
        <v>Yes</v>
      </c>
      <c r="I41" s="115"/>
      <c r="J41" s="115"/>
      <c r="K41" s="115"/>
    </row>
    <row r="42" spans="3:17" x14ac:dyDescent="0.25">
      <c r="D42" s="51" t="s">
        <v>242</v>
      </c>
      <c r="E42" s="40"/>
      <c r="F42" s="93" t="str">
        <f>IF($F$50&gt;$F$52,"Yes","No")</f>
        <v>Yes</v>
      </c>
      <c r="G42" s="110" t="str">
        <f>G41</f>
        <v>Yes</v>
      </c>
      <c r="I42" s="115"/>
      <c r="J42" s="115"/>
      <c r="K42" s="115"/>
    </row>
    <row r="43" spans="3:17" x14ac:dyDescent="0.25">
      <c r="D43" s="51"/>
      <c r="E43" s="40"/>
      <c r="F43" s="40"/>
      <c r="G43" s="52"/>
      <c r="I43" s="115"/>
      <c r="J43" s="115"/>
      <c r="K43" s="115"/>
    </row>
    <row r="44" spans="3:17" x14ac:dyDescent="0.25">
      <c r="D44" s="94"/>
      <c r="E44" s="92"/>
      <c r="F44" s="91" t="s">
        <v>214</v>
      </c>
      <c r="G44" s="95" t="s">
        <v>213</v>
      </c>
      <c r="I44" s="115"/>
      <c r="J44" s="115"/>
      <c r="K44" s="115"/>
    </row>
    <row r="45" spans="3:17" x14ac:dyDescent="0.25">
      <c r="D45" s="96" t="s">
        <v>234</v>
      </c>
      <c r="E45" s="40"/>
      <c r="F45" s="104">
        <v>42.990384615384613</v>
      </c>
      <c r="G45" s="107">
        <v>23.553072625698324</v>
      </c>
      <c r="I45" s="115"/>
      <c r="J45" s="115"/>
      <c r="K45" s="115"/>
    </row>
    <row r="46" spans="3:17" x14ac:dyDescent="0.25">
      <c r="D46" s="96" t="s">
        <v>235</v>
      </c>
      <c r="E46" s="40"/>
      <c r="F46" s="103">
        <v>125.76518055899076</v>
      </c>
      <c r="G46" s="106">
        <v>37.563178708179059</v>
      </c>
      <c r="I46" s="115"/>
      <c r="J46" s="115"/>
      <c r="K46" s="115"/>
    </row>
    <row r="47" spans="3:17" x14ac:dyDescent="0.25">
      <c r="D47" s="101" t="s">
        <v>236</v>
      </c>
      <c r="E47" s="92"/>
      <c r="F47" s="108">
        <v>312</v>
      </c>
      <c r="G47" s="109">
        <v>179</v>
      </c>
      <c r="I47" s="115"/>
      <c r="J47" s="115"/>
      <c r="K47" s="115"/>
    </row>
    <row r="48" spans="3:17" x14ac:dyDescent="0.25">
      <c r="D48" s="96" t="s">
        <v>239</v>
      </c>
      <c r="E48" s="40"/>
      <c r="F48" s="90">
        <v>0</v>
      </c>
      <c r="G48" s="97"/>
      <c r="I48" s="115"/>
      <c r="J48" s="115"/>
      <c r="K48" s="115"/>
    </row>
    <row r="49" spans="3:11" x14ac:dyDescent="0.25">
      <c r="D49" s="96" t="s">
        <v>250</v>
      </c>
      <c r="E49" s="40"/>
      <c r="F49" s="105">
        <v>488</v>
      </c>
      <c r="G49" s="97"/>
      <c r="I49" s="115"/>
      <c r="J49" s="115"/>
      <c r="K49" s="115"/>
    </row>
    <row r="50" spans="3:11" x14ac:dyDescent="0.25">
      <c r="D50" s="96" t="s">
        <v>249</v>
      </c>
      <c r="E50" s="40"/>
      <c r="F50" s="90">
        <v>24.827095633092053</v>
      </c>
      <c r="G50" s="97"/>
      <c r="I50" s="115"/>
      <c r="J50" s="115"/>
      <c r="K50" s="115"/>
    </row>
    <row r="51" spans="3:11" x14ac:dyDescent="0.25">
      <c r="D51" s="96" t="s">
        <v>238</v>
      </c>
      <c r="E51" s="40"/>
      <c r="F51" s="90">
        <v>6.8466590124506129E-89</v>
      </c>
      <c r="G51" s="97"/>
    </row>
    <row r="52" spans="3:11" ht="15.75" thickBot="1" x14ac:dyDescent="0.3">
      <c r="D52" s="98" t="s">
        <v>237</v>
      </c>
      <c r="E52" s="56"/>
      <c r="F52" s="99">
        <v>1.6479820768102718</v>
      </c>
      <c r="G52" s="100"/>
    </row>
    <row r="54" spans="3:11" x14ac:dyDescent="0.25">
      <c r="C54" s="40"/>
      <c r="D54" s="40"/>
      <c r="E54" s="40"/>
      <c r="F54" s="40"/>
      <c r="G54" s="40"/>
    </row>
    <row r="55" spans="3:11" x14ac:dyDescent="0.25">
      <c r="C55" s="40"/>
      <c r="D55" s="115"/>
      <c r="E55" s="115"/>
      <c r="F55" s="115"/>
      <c r="G55" s="40"/>
    </row>
    <row r="56" spans="3:11" x14ac:dyDescent="0.25">
      <c r="C56" s="40"/>
      <c r="D56" s="115"/>
      <c r="E56" s="115"/>
      <c r="F56" s="115"/>
      <c r="G56" s="40"/>
    </row>
    <row r="57" spans="3:11" x14ac:dyDescent="0.25">
      <c r="C57" s="40"/>
      <c r="D57" s="40"/>
      <c r="E57" s="40"/>
      <c r="F57" s="40"/>
      <c r="G57" s="40"/>
    </row>
    <row r="58" spans="3:11" x14ac:dyDescent="0.25">
      <c r="C58" s="40"/>
      <c r="D58" s="40"/>
      <c r="E58" s="40"/>
      <c r="F58" s="40"/>
      <c r="G58" s="40"/>
    </row>
    <row r="59" spans="3:11" x14ac:dyDescent="0.25">
      <c r="C59" s="40"/>
      <c r="D59" s="40"/>
      <c r="E59" s="40"/>
      <c r="F59" s="40"/>
      <c r="G59" s="40"/>
    </row>
  </sheetData>
  <sheetProtection algorithmName="SHA-512" hashValue="2z8cTnRn4eE9PZBDFMFulDj4mYEtN6PzcVr52oaub0ao6I9hsNOYEK4WmPFA+XEZejEzNMhoadYVJr8eKURqIQ==" saltValue="oCRsl3QblNPQssoMvnjhPw==" spinCount="100000" sheet="1" objects="1" scenarios="1" sort="0" autoFilter="0" pivotTables="0"/>
  <mergeCells count="7">
    <mergeCell ref="D37:G37"/>
    <mergeCell ref="D5:G5"/>
    <mergeCell ref="I5:L5"/>
    <mergeCell ref="N5:S5"/>
    <mergeCell ref="D19:G19"/>
    <mergeCell ref="I19:L19"/>
    <mergeCell ref="N19:Q19"/>
  </mergeCells>
  <conditionalFormatting sqref="F23">
    <cfRule type="containsText" dxfId="160" priority="70" operator="containsText" text="No">
      <formula>NOT(ISERROR(SEARCH("No",F23)))</formula>
    </cfRule>
    <cfRule type="containsText" dxfId="159" priority="71" operator="containsText" text="Yes">
      <formula>NOT(ISERROR(SEARCH("Yes",F23)))</formula>
    </cfRule>
    <cfRule type="cellIs" dxfId="158" priority="72" operator="equal">
      <formula>"""Yes"""</formula>
    </cfRule>
  </conditionalFormatting>
  <conditionalFormatting sqref="F24">
    <cfRule type="containsText" dxfId="157" priority="67" operator="containsText" text="No">
      <formula>NOT(ISERROR(SEARCH("No",F24)))</formula>
    </cfRule>
    <cfRule type="containsText" dxfId="156" priority="68" operator="containsText" text="Yes">
      <formula>NOT(ISERROR(SEARCH("Yes",F24)))</formula>
    </cfRule>
    <cfRule type="cellIs" dxfId="155" priority="69" operator="equal">
      <formula>"""Yes"""</formula>
    </cfRule>
  </conditionalFormatting>
  <conditionalFormatting sqref="K23">
    <cfRule type="containsText" dxfId="154" priority="64" operator="containsText" text="No">
      <formula>NOT(ISERROR(SEARCH("No",K23)))</formula>
    </cfRule>
    <cfRule type="containsText" dxfId="153" priority="65" operator="containsText" text="Yes">
      <formula>NOT(ISERROR(SEARCH("Yes",K23)))</formula>
    </cfRule>
    <cfRule type="cellIs" dxfId="152" priority="66" operator="equal">
      <formula>"""Yes"""</formula>
    </cfRule>
  </conditionalFormatting>
  <conditionalFormatting sqref="K24">
    <cfRule type="containsText" dxfId="151" priority="61" operator="containsText" text="No">
      <formula>NOT(ISERROR(SEARCH("No",K24)))</formula>
    </cfRule>
    <cfRule type="containsText" dxfId="150" priority="62" operator="containsText" text="Yes">
      <formula>NOT(ISERROR(SEARCH("Yes",K24)))</formula>
    </cfRule>
    <cfRule type="cellIs" dxfId="149" priority="63" operator="equal">
      <formula>"""Yes"""</formula>
    </cfRule>
  </conditionalFormatting>
  <conditionalFormatting sqref="G23">
    <cfRule type="containsText" dxfId="148" priority="58" operator="containsText" text="No">
      <formula>NOT(ISERROR(SEARCH("No",G23)))</formula>
    </cfRule>
    <cfRule type="containsText" dxfId="147" priority="59" operator="containsText" text="Yes">
      <formula>NOT(ISERROR(SEARCH("Yes",G23)))</formula>
    </cfRule>
    <cfRule type="cellIs" dxfId="146" priority="60" operator="equal">
      <formula>"""Yes"""</formula>
    </cfRule>
  </conditionalFormatting>
  <conditionalFormatting sqref="G24">
    <cfRule type="containsText" dxfId="145" priority="55" operator="containsText" text="No">
      <formula>NOT(ISERROR(SEARCH("No",G24)))</formula>
    </cfRule>
    <cfRule type="containsText" dxfId="144" priority="56" operator="containsText" text="Yes">
      <formula>NOT(ISERROR(SEARCH("Yes",G24)))</formula>
    </cfRule>
    <cfRule type="cellIs" dxfId="143" priority="57" operator="equal">
      <formula>"""Yes"""</formula>
    </cfRule>
  </conditionalFormatting>
  <conditionalFormatting sqref="L23">
    <cfRule type="containsText" dxfId="142" priority="52" operator="containsText" text="No">
      <formula>NOT(ISERROR(SEARCH("No",L23)))</formula>
    </cfRule>
    <cfRule type="containsText" dxfId="141" priority="53" operator="containsText" text="Yes">
      <formula>NOT(ISERROR(SEARCH("Yes",L23)))</formula>
    </cfRule>
    <cfRule type="cellIs" dxfId="140" priority="54" operator="equal">
      <formula>"""Yes"""</formula>
    </cfRule>
  </conditionalFormatting>
  <conditionalFormatting sqref="L24">
    <cfRule type="containsText" dxfId="139" priority="49" operator="containsText" text="No">
      <formula>NOT(ISERROR(SEARCH("No",L24)))</formula>
    </cfRule>
    <cfRule type="containsText" dxfId="138" priority="50" operator="containsText" text="Yes">
      <formula>NOT(ISERROR(SEARCH("Yes",L24)))</formula>
    </cfRule>
    <cfRule type="cellIs" dxfId="137" priority="51" operator="equal">
      <formula>"""Yes"""</formula>
    </cfRule>
  </conditionalFormatting>
  <conditionalFormatting sqref="P23">
    <cfRule type="containsText" dxfId="136" priority="34" operator="containsText" text="No">
      <formula>NOT(ISERROR(SEARCH("No",P23)))</formula>
    </cfRule>
    <cfRule type="containsText" dxfId="135" priority="35" operator="containsText" text="Yes">
      <formula>NOT(ISERROR(SEARCH("Yes",P23)))</formula>
    </cfRule>
    <cfRule type="cellIs" dxfId="134" priority="36" operator="equal">
      <formula>"""Yes"""</formula>
    </cfRule>
  </conditionalFormatting>
  <conditionalFormatting sqref="P24">
    <cfRule type="containsText" dxfId="133" priority="31" operator="containsText" text="No">
      <formula>NOT(ISERROR(SEARCH("No",P24)))</formula>
    </cfRule>
    <cfRule type="containsText" dxfId="132" priority="32" operator="containsText" text="Yes">
      <formula>NOT(ISERROR(SEARCH("Yes",P24)))</formula>
    </cfRule>
    <cfRule type="cellIs" dxfId="131" priority="33" operator="equal">
      <formula>"""Yes"""</formula>
    </cfRule>
  </conditionalFormatting>
  <conditionalFormatting sqref="Q23">
    <cfRule type="containsText" dxfId="130" priority="28" operator="containsText" text="No">
      <formula>NOT(ISERROR(SEARCH("No",Q23)))</formula>
    </cfRule>
    <cfRule type="containsText" dxfId="129" priority="29" operator="containsText" text="Yes">
      <formula>NOT(ISERROR(SEARCH("Yes",Q23)))</formula>
    </cfRule>
    <cfRule type="cellIs" dxfId="128" priority="30" operator="equal">
      <formula>"""Yes"""</formula>
    </cfRule>
  </conditionalFormatting>
  <conditionalFormatting sqref="Q24">
    <cfRule type="containsText" dxfId="127" priority="25" operator="containsText" text="No">
      <formula>NOT(ISERROR(SEARCH("No",Q24)))</formula>
    </cfRule>
    <cfRule type="containsText" dxfId="126" priority="26" operator="containsText" text="Yes">
      <formula>NOT(ISERROR(SEARCH("Yes",Q24)))</formula>
    </cfRule>
    <cfRule type="cellIs" dxfId="125" priority="27" operator="equal">
      <formula>"""Yes"""</formula>
    </cfRule>
  </conditionalFormatting>
  <conditionalFormatting sqref="F41">
    <cfRule type="containsText" dxfId="124" priority="10" operator="containsText" text="No">
      <formula>NOT(ISERROR(SEARCH("No",F41)))</formula>
    </cfRule>
    <cfRule type="containsText" dxfId="123" priority="11" operator="containsText" text="Yes">
      <formula>NOT(ISERROR(SEARCH("Yes",F41)))</formula>
    </cfRule>
    <cfRule type="cellIs" dxfId="122" priority="12" operator="equal">
      <formula>"""Yes"""</formula>
    </cfRule>
  </conditionalFormatting>
  <conditionalFormatting sqref="F42">
    <cfRule type="containsText" dxfId="121" priority="7" operator="containsText" text="No">
      <formula>NOT(ISERROR(SEARCH("No",F42)))</formula>
    </cfRule>
    <cfRule type="containsText" dxfId="120" priority="8" operator="containsText" text="Yes">
      <formula>NOT(ISERROR(SEARCH("Yes",F42)))</formula>
    </cfRule>
    <cfRule type="cellIs" dxfId="119" priority="9" operator="equal">
      <formula>"""Yes"""</formula>
    </cfRule>
  </conditionalFormatting>
  <conditionalFormatting sqref="G41">
    <cfRule type="containsText" dxfId="118" priority="4" operator="containsText" text="No">
      <formula>NOT(ISERROR(SEARCH("No",G41)))</formula>
    </cfRule>
    <cfRule type="containsText" dxfId="117" priority="5" operator="containsText" text="Yes">
      <formula>NOT(ISERROR(SEARCH("Yes",G41)))</formula>
    </cfRule>
    <cfRule type="cellIs" dxfId="116" priority="6" operator="equal">
      <formula>"""Yes"""</formula>
    </cfRule>
  </conditionalFormatting>
  <conditionalFormatting sqref="G42">
    <cfRule type="containsText" dxfId="115" priority="1" operator="containsText" text="No">
      <formula>NOT(ISERROR(SEARCH("No",G42)))</formula>
    </cfRule>
    <cfRule type="containsText" dxfId="114" priority="2" operator="containsText" text="Yes">
      <formula>NOT(ISERROR(SEARCH("Yes",G42)))</formula>
    </cfRule>
    <cfRule type="cellIs" dxfId="113" priority="3" operator="equal">
      <formula>"""Yes"""</formula>
    </cfRule>
  </conditionalFormatting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9F3E-CCD5-4C43-8D73-E6AF78356591}">
  <sheetPr>
    <tabColor theme="5" tint="0.59999389629810485"/>
  </sheetPr>
  <dimension ref="A1:L84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20.28515625" customWidth="1" collapsed="1"/>
    <col min="4" max="4" width="17.7109375" customWidth="1"/>
    <col min="5" max="7" width="13.42578125" customWidth="1" outlineLevel="1"/>
    <col min="8" max="8" width="14.85546875" customWidth="1"/>
    <col min="9" max="9" width="17.140625" customWidth="1"/>
    <col min="10" max="11" width="16.85546875" customWidth="1"/>
    <col min="12" max="12" width="14.85546875" customWidth="1"/>
  </cols>
  <sheetData>
    <row r="1" spans="1:12" x14ac:dyDescent="0.25">
      <c r="A1" s="2" t="s">
        <v>360</v>
      </c>
      <c r="D1" s="2" t="s">
        <v>16</v>
      </c>
      <c r="L1" s="2"/>
    </row>
    <row r="2" spans="1:12" s="1" customFormat="1" ht="28.5" customHeight="1" x14ac:dyDescent="0.25">
      <c r="A2" s="1" t="s">
        <v>0</v>
      </c>
      <c r="B2" s="1" t="s">
        <v>9</v>
      </c>
      <c r="C2" s="1" t="s">
        <v>272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6</v>
      </c>
      <c r="I2" s="1" t="s">
        <v>7</v>
      </c>
      <c r="J2" s="1" t="s">
        <v>8</v>
      </c>
      <c r="K2" s="1" t="s">
        <v>70</v>
      </c>
    </row>
    <row r="3" spans="1:12" x14ac:dyDescent="0.25">
      <c r="A3" s="7">
        <v>1</v>
      </c>
      <c r="B3" t="s">
        <v>361</v>
      </c>
      <c r="C3">
        <v>28</v>
      </c>
      <c r="D3">
        <f t="shared" ref="D3:D64" si="0">SUM(E3:G3)</f>
        <v>105</v>
      </c>
      <c r="E3">
        <v>33</v>
      </c>
      <c r="F3">
        <v>40</v>
      </c>
      <c r="G3">
        <v>32</v>
      </c>
      <c r="H3" s="5">
        <f>IFERROR(AVERAGE(E3:G3),"n/a")</f>
        <v>35</v>
      </c>
      <c r="I3" s="6">
        <f>IFERROR(_xlfn.VAR.S(E3:G3),"n/a")</f>
        <v>19</v>
      </c>
      <c r="J3" s="6">
        <f>IFERROR(_xlfn.STDEV.S(E3:G3),"n/a")</f>
        <v>4.358898943540674</v>
      </c>
      <c r="K3" s="5">
        <f>IFERROR(D3/C3,"n/a")</f>
        <v>3.75</v>
      </c>
    </row>
    <row r="4" spans="1:12" x14ac:dyDescent="0.25">
      <c r="A4" s="7">
        <v>2</v>
      </c>
      <c r="B4" t="s">
        <v>362</v>
      </c>
      <c r="C4">
        <v>35</v>
      </c>
      <c r="D4">
        <f t="shared" si="0"/>
        <v>142</v>
      </c>
      <c r="E4">
        <v>32</v>
      </c>
      <c r="F4">
        <v>57</v>
      </c>
      <c r="G4">
        <v>53</v>
      </c>
      <c r="H4" s="5">
        <f t="shared" ref="H4:H64" si="1">IFERROR(AVERAGE(E4:G4),"n/a")</f>
        <v>47.333333333333336</v>
      </c>
      <c r="I4" s="6">
        <f t="shared" ref="I4:I64" si="2">IFERROR(_xlfn.VAR.S(E4:G4),"n/a")</f>
        <v>180.33333333333348</v>
      </c>
      <c r="J4" s="6">
        <f t="shared" ref="J4:J64" si="3">IFERROR(_xlfn.STDEV.S(E4:G4),"n/a")</f>
        <v>13.42882471898913</v>
      </c>
      <c r="K4" s="5">
        <f t="shared" ref="K4:K64" si="4">IFERROR(D4/C4,"n/a")</f>
        <v>4.0571428571428569</v>
      </c>
    </row>
    <row r="5" spans="1:12" x14ac:dyDescent="0.25">
      <c r="A5" s="7">
        <v>4</v>
      </c>
      <c r="B5" t="s">
        <v>364</v>
      </c>
      <c r="C5">
        <v>20</v>
      </c>
      <c r="D5">
        <f t="shared" si="0"/>
        <v>79</v>
      </c>
      <c r="E5">
        <v>38</v>
      </c>
      <c r="F5">
        <v>41</v>
      </c>
      <c r="H5" s="5">
        <f t="shared" si="1"/>
        <v>39.5</v>
      </c>
      <c r="I5" s="6">
        <f t="shared" si="2"/>
        <v>4.5</v>
      </c>
      <c r="J5" s="6">
        <f t="shared" si="3"/>
        <v>2.1213203435596424</v>
      </c>
      <c r="K5" s="5">
        <f t="shared" si="4"/>
        <v>3.95</v>
      </c>
    </row>
    <row r="6" spans="1:12" x14ac:dyDescent="0.25">
      <c r="A6" s="7">
        <v>5</v>
      </c>
      <c r="B6" s="7" t="s">
        <v>365</v>
      </c>
      <c r="C6">
        <v>34</v>
      </c>
      <c r="D6">
        <f t="shared" si="0"/>
        <v>147</v>
      </c>
      <c r="E6">
        <v>45</v>
      </c>
      <c r="F6">
        <v>55</v>
      </c>
      <c r="G6">
        <v>47</v>
      </c>
      <c r="H6" s="5">
        <f t="shared" si="1"/>
        <v>49</v>
      </c>
      <c r="I6" s="6">
        <f t="shared" si="2"/>
        <v>28</v>
      </c>
      <c r="J6" s="6">
        <f t="shared" si="3"/>
        <v>5.2915026221291814</v>
      </c>
      <c r="K6" s="5">
        <f t="shared" si="4"/>
        <v>4.3235294117647056</v>
      </c>
    </row>
    <row r="7" spans="1:12" x14ac:dyDescent="0.25">
      <c r="A7" s="7">
        <v>6</v>
      </c>
      <c r="B7" t="s">
        <v>366</v>
      </c>
      <c r="C7">
        <v>29</v>
      </c>
      <c r="D7">
        <f t="shared" si="0"/>
        <v>110</v>
      </c>
      <c r="E7">
        <v>36</v>
      </c>
      <c r="F7">
        <v>42</v>
      </c>
      <c r="G7">
        <v>32</v>
      </c>
      <c r="H7" s="5">
        <f t="shared" si="1"/>
        <v>36.666666666666664</v>
      </c>
      <c r="I7" s="6">
        <f t="shared" si="2"/>
        <v>25.333333333333258</v>
      </c>
      <c r="J7" s="6">
        <f t="shared" si="3"/>
        <v>5.0332229568471591</v>
      </c>
      <c r="K7" s="5">
        <f t="shared" si="4"/>
        <v>3.7931034482758621</v>
      </c>
    </row>
    <row r="8" spans="1:12" x14ac:dyDescent="0.25">
      <c r="A8" s="7">
        <v>7</v>
      </c>
      <c r="B8" t="s">
        <v>367</v>
      </c>
      <c r="C8">
        <v>29</v>
      </c>
      <c r="D8">
        <f t="shared" si="0"/>
        <v>108</v>
      </c>
      <c r="E8">
        <v>29</v>
      </c>
      <c r="F8">
        <v>41</v>
      </c>
      <c r="G8">
        <v>38</v>
      </c>
      <c r="H8" s="5">
        <f t="shared" si="1"/>
        <v>36</v>
      </c>
      <c r="I8" s="6">
        <f t="shared" si="2"/>
        <v>39</v>
      </c>
      <c r="J8" s="6">
        <f t="shared" si="3"/>
        <v>6.2449979983983983</v>
      </c>
      <c r="K8" s="5">
        <f t="shared" si="4"/>
        <v>3.7241379310344827</v>
      </c>
    </row>
    <row r="9" spans="1:12" x14ac:dyDescent="0.25">
      <c r="A9" s="7">
        <v>8</v>
      </c>
      <c r="B9" t="s">
        <v>368</v>
      </c>
      <c r="C9">
        <v>32</v>
      </c>
      <c r="D9">
        <f t="shared" si="0"/>
        <v>129</v>
      </c>
      <c r="E9">
        <v>28</v>
      </c>
      <c r="F9">
        <v>59</v>
      </c>
      <c r="G9">
        <v>42</v>
      </c>
      <c r="H9" s="5">
        <f t="shared" si="1"/>
        <v>43</v>
      </c>
      <c r="I9" s="6">
        <f t="shared" si="2"/>
        <v>241</v>
      </c>
      <c r="J9" s="6">
        <f t="shared" si="3"/>
        <v>15.524174696260024</v>
      </c>
      <c r="K9" s="5">
        <f t="shared" si="4"/>
        <v>4.03125</v>
      </c>
    </row>
    <row r="10" spans="1:12" x14ac:dyDescent="0.25">
      <c r="A10" s="7">
        <v>9</v>
      </c>
      <c r="B10" t="s">
        <v>369</v>
      </c>
      <c r="C10">
        <v>25</v>
      </c>
      <c r="D10">
        <f t="shared" si="0"/>
        <v>82</v>
      </c>
      <c r="E10">
        <v>36</v>
      </c>
      <c r="F10">
        <v>46</v>
      </c>
      <c r="H10" s="5">
        <f t="shared" si="1"/>
        <v>41</v>
      </c>
      <c r="I10" s="6">
        <f t="shared" si="2"/>
        <v>50</v>
      </c>
      <c r="J10" s="6">
        <f t="shared" si="3"/>
        <v>7.0710678118654755</v>
      </c>
      <c r="K10" s="5">
        <f t="shared" si="4"/>
        <v>3.28</v>
      </c>
    </row>
    <row r="11" spans="1:12" x14ac:dyDescent="0.25">
      <c r="A11" s="7">
        <v>10</v>
      </c>
      <c r="B11" t="s">
        <v>370</v>
      </c>
      <c r="C11">
        <v>33</v>
      </c>
      <c r="D11">
        <f t="shared" si="0"/>
        <v>128</v>
      </c>
      <c r="E11">
        <v>50</v>
      </c>
      <c r="F11">
        <v>45</v>
      </c>
      <c r="G11">
        <v>33</v>
      </c>
      <c r="H11" s="5">
        <f t="shared" si="1"/>
        <v>42.666666666666664</v>
      </c>
      <c r="I11" s="6">
        <f t="shared" si="2"/>
        <v>76.333333333333485</v>
      </c>
      <c r="J11" s="6">
        <f t="shared" si="3"/>
        <v>8.7368949480541129</v>
      </c>
      <c r="K11" s="5">
        <f t="shared" si="4"/>
        <v>3.8787878787878789</v>
      </c>
    </row>
    <row r="12" spans="1:12" x14ac:dyDescent="0.25">
      <c r="A12" s="7">
        <v>11</v>
      </c>
      <c r="B12" t="s">
        <v>371</v>
      </c>
      <c r="C12">
        <v>22</v>
      </c>
      <c r="D12">
        <f t="shared" si="0"/>
        <v>76</v>
      </c>
      <c r="E12">
        <v>43</v>
      </c>
      <c r="F12">
        <v>33</v>
      </c>
      <c r="H12" s="5">
        <f t="shared" si="1"/>
        <v>38</v>
      </c>
      <c r="I12" s="6">
        <f t="shared" si="2"/>
        <v>50</v>
      </c>
      <c r="J12" s="6">
        <f t="shared" si="3"/>
        <v>7.0710678118654755</v>
      </c>
      <c r="K12" s="5">
        <f t="shared" si="4"/>
        <v>3.4545454545454546</v>
      </c>
    </row>
    <row r="13" spans="1:12" x14ac:dyDescent="0.25">
      <c r="A13" s="7">
        <v>12</v>
      </c>
      <c r="B13" t="s">
        <v>372</v>
      </c>
      <c r="C13">
        <v>26</v>
      </c>
      <c r="D13">
        <f t="shared" si="0"/>
        <v>101</v>
      </c>
      <c r="E13">
        <v>46</v>
      </c>
      <c r="F13">
        <v>55</v>
      </c>
      <c r="H13" s="5">
        <f t="shared" si="1"/>
        <v>50.5</v>
      </c>
      <c r="I13" s="6">
        <f t="shared" si="2"/>
        <v>40.5</v>
      </c>
      <c r="J13" s="6">
        <f t="shared" si="3"/>
        <v>6.3639610306789276</v>
      </c>
      <c r="K13" s="5">
        <f t="shared" si="4"/>
        <v>3.8846153846153846</v>
      </c>
    </row>
    <row r="14" spans="1:12" x14ac:dyDescent="0.25">
      <c r="A14" s="7">
        <v>13</v>
      </c>
      <c r="B14" t="s">
        <v>373</v>
      </c>
      <c r="C14">
        <v>28</v>
      </c>
      <c r="D14">
        <f t="shared" si="0"/>
        <v>114</v>
      </c>
      <c r="E14">
        <v>28</v>
      </c>
      <c r="F14">
        <v>41</v>
      </c>
      <c r="G14">
        <v>45</v>
      </c>
      <c r="H14" s="5">
        <f t="shared" si="1"/>
        <v>38</v>
      </c>
      <c r="I14" s="6">
        <f t="shared" si="2"/>
        <v>79</v>
      </c>
      <c r="J14" s="6">
        <f t="shared" si="3"/>
        <v>8.8881944173155887</v>
      </c>
      <c r="K14" s="5">
        <f t="shared" si="4"/>
        <v>4.0714285714285712</v>
      </c>
    </row>
    <row r="15" spans="1:12" x14ac:dyDescent="0.25">
      <c r="A15" s="7">
        <v>14</v>
      </c>
      <c r="B15" t="s">
        <v>374</v>
      </c>
      <c r="C15">
        <v>16</v>
      </c>
      <c r="D15">
        <f t="shared" si="0"/>
        <v>51</v>
      </c>
      <c r="E15">
        <v>29</v>
      </c>
      <c r="F15">
        <v>22</v>
      </c>
      <c r="H15" s="5">
        <f t="shared" si="1"/>
        <v>25.5</v>
      </c>
      <c r="I15" s="6">
        <f t="shared" si="2"/>
        <v>24.5</v>
      </c>
      <c r="J15" s="6">
        <f t="shared" si="3"/>
        <v>4.9497474683058327</v>
      </c>
      <c r="K15" s="5">
        <f t="shared" si="4"/>
        <v>3.1875</v>
      </c>
    </row>
    <row r="16" spans="1:12" x14ac:dyDescent="0.25">
      <c r="A16" s="7">
        <v>15</v>
      </c>
      <c r="B16" t="s">
        <v>375</v>
      </c>
      <c r="C16">
        <v>34</v>
      </c>
      <c r="D16">
        <f t="shared" si="0"/>
        <v>140</v>
      </c>
      <c r="E16">
        <v>48</v>
      </c>
      <c r="F16">
        <v>53</v>
      </c>
      <c r="G16">
        <v>39</v>
      </c>
      <c r="H16" s="5">
        <f t="shared" si="1"/>
        <v>46.666666666666664</v>
      </c>
      <c r="I16" s="6">
        <f t="shared" si="2"/>
        <v>50.333333333333485</v>
      </c>
      <c r="J16" s="6">
        <f t="shared" si="3"/>
        <v>7.0945988845975982</v>
      </c>
      <c r="K16" s="5">
        <f t="shared" si="4"/>
        <v>4.117647058823529</v>
      </c>
    </row>
    <row r="17" spans="1:11" x14ac:dyDescent="0.25">
      <c r="A17" s="7">
        <v>16</v>
      </c>
      <c r="B17" t="s">
        <v>376</v>
      </c>
      <c r="C17">
        <v>21</v>
      </c>
      <c r="D17">
        <f t="shared" si="0"/>
        <v>73</v>
      </c>
      <c r="E17">
        <v>26</v>
      </c>
      <c r="F17">
        <v>47</v>
      </c>
      <c r="H17" s="5">
        <f t="shared" si="1"/>
        <v>36.5</v>
      </c>
      <c r="I17" s="6">
        <f t="shared" si="2"/>
        <v>220.5</v>
      </c>
      <c r="J17" s="6">
        <f t="shared" si="3"/>
        <v>14.849242404917497</v>
      </c>
      <c r="K17" s="5">
        <f t="shared" si="4"/>
        <v>3.4761904761904763</v>
      </c>
    </row>
    <row r="18" spans="1:11" x14ac:dyDescent="0.25">
      <c r="A18" s="7">
        <v>17</v>
      </c>
      <c r="B18" t="s">
        <v>377</v>
      </c>
      <c r="C18">
        <v>28</v>
      </c>
      <c r="D18">
        <f t="shared" si="0"/>
        <v>86</v>
      </c>
      <c r="E18">
        <v>26</v>
      </c>
      <c r="F18">
        <v>30</v>
      </c>
      <c r="G18">
        <v>30</v>
      </c>
      <c r="H18" s="5">
        <f t="shared" si="1"/>
        <v>28.666666666666668</v>
      </c>
      <c r="I18" s="6">
        <f t="shared" si="2"/>
        <v>5.3333333333333339</v>
      </c>
      <c r="J18" s="6">
        <f t="shared" si="3"/>
        <v>2.3094010767585034</v>
      </c>
      <c r="K18" s="5">
        <f t="shared" si="4"/>
        <v>3.0714285714285716</v>
      </c>
    </row>
    <row r="19" spans="1:11" x14ac:dyDescent="0.25">
      <c r="A19" s="7">
        <v>18</v>
      </c>
      <c r="B19" t="s">
        <v>378</v>
      </c>
      <c r="C19">
        <v>21</v>
      </c>
      <c r="D19">
        <f t="shared" si="0"/>
        <v>75</v>
      </c>
      <c r="E19">
        <v>30</v>
      </c>
      <c r="F19">
        <v>45</v>
      </c>
      <c r="H19" s="5">
        <f t="shared" si="1"/>
        <v>37.5</v>
      </c>
      <c r="I19" s="6">
        <f t="shared" si="2"/>
        <v>112.5</v>
      </c>
      <c r="J19" s="6">
        <f t="shared" si="3"/>
        <v>10.606601717798213</v>
      </c>
      <c r="K19" s="5">
        <f t="shared" si="4"/>
        <v>3.5714285714285716</v>
      </c>
    </row>
    <row r="20" spans="1:11" x14ac:dyDescent="0.25">
      <c r="A20" s="7">
        <v>19</v>
      </c>
      <c r="B20" t="s">
        <v>379</v>
      </c>
      <c r="C20">
        <v>31</v>
      </c>
      <c r="D20">
        <f t="shared" si="0"/>
        <v>107</v>
      </c>
      <c r="E20">
        <v>33</v>
      </c>
      <c r="F20">
        <v>35</v>
      </c>
      <c r="G20">
        <v>39</v>
      </c>
      <c r="H20" s="5">
        <f t="shared" si="1"/>
        <v>35.666666666666664</v>
      </c>
      <c r="I20" s="6">
        <f t="shared" si="2"/>
        <v>9.3333333333333321</v>
      </c>
      <c r="J20" s="6">
        <f t="shared" si="3"/>
        <v>3.0550504633038931</v>
      </c>
      <c r="K20" s="5">
        <f t="shared" si="4"/>
        <v>3.4516129032258065</v>
      </c>
    </row>
    <row r="21" spans="1:11" x14ac:dyDescent="0.25">
      <c r="A21" s="7">
        <v>20</v>
      </c>
      <c r="B21" t="s">
        <v>380</v>
      </c>
      <c r="C21">
        <v>16</v>
      </c>
      <c r="D21">
        <f t="shared" si="0"/>
        <v>54</v>
      </c>
      <c r="E21">
        <v>20</v>
      </c>
      <c r="F21">
        <v>34</v>
      </c>
      <c r="H21" s="5">
        <f t="shared" si="1"/>
        <v>27</v>
      </c>
      <c r="I21" s="6">
        <f t="shared" si="2"/>
        <v>98</v>
      </c>
      <c r="J21" s="6">
        <f t="shared" si="3"/>
        <v>9.8994949366116654</v>
      </c>
      <c r="K21" s="5">
        <f t="shared" si="4"/>
        <v>3.375</v>
      </c>
    </row>
    <row r="22" spans="1:11" x14ac:dyDescent="0.25">
      <c r="A22" s="7">
        <v>21</v>
      </c>
      <c r="B22" t="s">
        <v>381</v>
      </c>
      <c r="C22">
        <v>23</v>
      </c>
      <c r="D22">
        <f t="shared" si="0"/>
        <v>110</v>
      </c>
      <c r="E22">
        <v>30</v>
      </c>
      <c r="F22">
        <v>80</v>
      </c>
      <c r="H22" s="5">
        <f t="shared" si="1"/>
        <v>55</v>
      </c>
      <c r="I22" s="6">
        <f t="shared" si="2"/>
        <v>1250</v>
      </c>
      <c r="J22" s="6">
        <f t="shared" si="3"/>
        <v>35.355339059327378</v>
      </c>
      <c r="K22" s="5">
        <f t="shared" si="4"/>
        <v>4.7826086956521738</v>
      </c>
    </row>
    <row r="23" spans="1:11" x14ac:dyDescent="0.25">
      <c r="A23" s="7">
        <v>22</v>
      </c>
      <c r="B23" t="s">
        <v>382</v>
      </c>
      <c r="C23">
        <v>31</v>
      </c>
      <c r="D23">
        <f t="shared" si="0"/>
        <v>134</v>
      </c>
      <c r="E23">
        <v>37</v>
      </c>
      <c r="F23">
        <v>67</v>
      </c>
      <c r="G23">
        <v>30</v>
      </c>
      <c r="H23" s="5">
        <f t="shared" si="1"/>
        <v>44.666666666666664</v>
      </c>
      <c r="I23" s="6">
        <f t="shared" si="2"/>
        <v>386.33333333333348</v>
      </c>
      <c r="J23" s="6">
        <f t="shared" si="3"/>
        <v>19.655363983740759</v>
      </c>
      <c r="K23" s="5">
        <f t="shared" si="4"/>
        <v>4.32258064516129</v>
      </c>
    </row>
    <row r="24" spans="1:11" x14ac:dyDescent="0.25">
      <c r="A24" s="7">
        <v>23</v>
      </c>
      <c r="B24" t="s">
        <v>383</v>
      </c>
      <c r="C24">
        <v>32</v>
      </c>
      <c r="D24">
        <f t="shared" si="0"/>
        <v>118</v>
      </c>
      <c r="E24">
        <v>43</v>
      </c>
      <c r="F24">
        <v>27</v>
      </c>
      <c r="G24">
        <v>48</v>
      </c>
      <c r="H24" s="5">
        <f t="shared" si="1"/>
        <v>39.333333333333336</v>
      </c>
      <c r="I24" s="6">
        <f t="shared" si="2"/>
        <v>120.33333333333348</v>
      </c>
      <c r="J24" s="6">
        <f t="shared" si="3"/>
        <v>10.969655114602896</v>
      </c>
      <c r="K24" s="5">
        <f t="shared" si="4"/>
        <v>3.6875</v>
      </c>
    </row>
    <row r="25" spans="1:11" x14ac:dyDescent="0.25">
      <c r="A25" s="7">
        <v>24</v>
      </c>
      <c r="B25" t="s">
        <v>384</v>
      </c>
      <c r="C25">
        <v>19</v>
      </c>
      <c r="D25">
        <f t="shared" si="0"/>
        <v>62</v>
      </c>
      <c r="E25">
        <v>29</v>
      </c>
      <c r="F25">
        <v>33</v>
      </c>
      <c r="H25" s="5">
        <f t="shared" si="1"/>
        <v>31</v>
      </c>
      <c r="I25" s="6">
        <f t="shared" si="2"/>
        <v>8</v>
      </c>
      <c r="J25" s="6">
        <f t="shared" si="3"/>
        <v>2.8284271247461903</v>
      </c>
      <c r="K25" s="5">
        <f t="shared" si="4"/>
        <v>3.263157894736842</v>
      </c>
    </row>
    <row r="26" spans="1:11" x14ac:dyDescent="0.25">
      <c r="A26" s="7">
        <v>25</v>
      </c>
      <c r="B26" t="s">
        <v>385</v>
      </c>
      <c r="C26">
        <v>25</v>
      </c>
      <c r="D26">
        <f t="shared" si="0"/>
        <v>102</v>
      </c>
      <c r="E26">
        <v>58</v>
      </c>
      <c r="F26">
        <v>44</v>
      </c>
      <c r="H26" s="5">
        <f t="shared" si="1"/>
        <v>51</v>
      </c>
      <c r="I26" s="6">
        <f t="shared" si="2"/>
        <v>98</v>
      </c>
      <c r="J26" s="6">
        <f t="shared" si="3"/>
        <v>9.8994949366116654</v>
      </c>
      <c r="K26" s="5">
        <f t="shared" si="4"/>
        <v>4.08</v>
      </c>
    </row>
    <row r="27" spans="1:11" x14ac:dyDescent="0.25">
      <c r="A27" s="7">
        <v>26</v>
      </c>
      <c r="B27" t="s">
        <v>386</v>
      </c>
      <c r="C27">
        <v>30</v>
      </c>
      <c r="D27">
        <f t="shared" si="0"/>
        <v>140</v>
      </c>
      <c r="E27">
        <v>36</v>
      </c>
      <c r="F27">
        <v>37</v>
      </c>
      <c r="G27">
        <v>67</v>
      </c>
      <c r="H27" s="5">
        <f t="shared" si="1"/>
        <v>46.666666666666664</v>
      </c>
      <c r="I27" s="6">
        <f t="shared" si="2"/>
        <v>310.33333333333348</v>
      </c>
      <c r="J27" s="6">
        <f t="shared" si="3"/>
        <v>17.616280348965088</v>
      </c>
      <c r="K27" s="5">
        <f t="shared" si="4"/>
        <v>4.666666666666667</v>
      </c>
    </row>
    <row r="28" spans="1:11" x14ac:dyDescent="0.25">
      <c r="A28" s="7">
        <v>27</v>
      </c>
      <c r="B28" t="s">
        <v>387</v>
      </c>
      <c r="C28">
        <v>19</v>
      </c>
      <c r="D28">
        <f t="shared" si="0"/>
        <v>80</v>
      </c>
      <c r="E28">
        <v>39</v>
      </c>
      <c r="F28">
        <v>41</v>
      </c>
      <c r="H28" s="5">
        <f t="shared" si="1"/>
        <v>40</v>
      </c>
      <c r="I28" s="6">
        <f t="shared" si="2"/>
        <v>2</v>
      </c>
      <c r="J28" s="6">
        <f t="shared" si="3"/>
        <v>1.4142135623730951</v>
      </c>
      <c r="K28" s="5">
        <f t="shared" si="4"/>
        <v>4.2105263157894735</v>
      </c>
    </row>
    <row r="29" spans="1:11" x14ac:dyDescent="0.25">
      <c r="A29" s="7">
        <v>28</v>
      </c>
      <c r="B29" t="s">
        <v>388</v>
      </c>
      <c r="C29">
        <v>21</v>
      </c>
      <c r="D29">
        <f t="shared" si="0"/>
        <v>73</v>
      </c>
      <c r="E29">
        <v>41</v>
      </c>
      <c r="F29">
        <v>32</v>
      </c>
      <c r="H29" s="5">
        <f t="shared" si="1"/>
        <v>36.5</v>
      </c>
      <c r="I29" s="6">
        <f t="shared" si="2"/>
        <v>40.5</v>
      </c>
      <c r="J29" s="6">
        <f t="shared" si="3"/>
        <v>6.3639610306789276</v>
      </c>
      <c r="K29" s="5">
        <f t="shared" si="4"/>
        <v>3.4761904761904763</v>
      </c>
    </row>
    <row r="30" spans="1:11" x14ac:dyDescent="0.25">
      <c r="A30" s="7">
        <v>29</v>
      </c>
      <c r="B30" t="s">
        <v>389</v>
      </c>
      <c r="C30">
        <v>26</v>
      </c>
      <c r="D30">
        <f t="shared" si="0"/>
        <v>100</v>
      </c>
      <c r="E30">
        <v>33</v>
      </c>
      <c r="F30">
        <v>27</v>
      </c>
      <c r="G30">
        <v>40</v>
      </c>
      <c r="H30" s="5">
        <f t="shared" si="1"/>
        <v>33.333333333333336</v>
      </c>
      <c r="I30" s="6">
        <f t="shared" si="2"/>
        <v>42.333333333333258</v>
      </c>
      <c r="J30" s="6">
        <f t="shared" si="3"/>
        <v>6.5064070986477063</v>
      </c>
      <c r="K30" s="5">
        <f t="shared" si="4"/>
        <v>3.8461538461538463</v>
      </c>
    </row>
    <row r="31" spans="1:11" x14ac:dyDescent="0.25">
      <c r="A31" s="7">
        <v>30</v>
      </c>
      <c r="B31" t="s">
        <v>390</v>
      </c>
      <c r="C31">
        <v>19</v>
      </c>
      <c r="D31">
        <f t="shared" si="0"/>
        <v>67</v>
      </c>
      <c r="E31">
        <v>32</v>
      </c>
      <c r="F31">
        <v>35</v>
      </c>
      <c r="H31" s="5">
        <f t="shared" si="1"/>
        <v>33.5</v>
      </c>
      <c r="I31" s="6">
        <f t="shared" si="2"/>
        <v>4.5</v>
      </c>
      <c r="J31" s="6">
        <f t="shared" si="3"/>
        <v>2.1213203435596424</v>
      </c>
      <c r="K31" s="5">
        <f t="shared" si="4"/>
        <v>3.5263157894736841</v>
      </c>
    </row>
    <row r="32" spans="1:11" x14ac:dyDescent="0.25">
      <c r="A32" s="7">
        <v>31</v>
      </c>
      <c r="B32" t="s">
        <v>391</v>
      </c>
      <c r="C32">
        <v>22</v>
      </c>
      <c r="D32">
        <f t="shared" si="0"/>
        <v>76</v>
      </c>
      <c r="E32">
        <v>29</v>
      </c>
      <c r="F32">
        <v>47</v>
      </c>
      <c r="H32" s="5">
        <f t="shared" si="1"/>
        <v>38</v>
      </c>
      <c r="I32" s="6">
        <f t="shared" si="2"/>
        <v>162</v>
      </c>
      <c r="J32" s="6">
        <f t="shared" si="3"/>
        <v>12.727922061357855</v>
      </c>
      <c r="K32" s="5">
        <f t="shared" si="4"/>
        <v>3.4545454545454546</v>
      </c>
    </row>
    <row r="33" spans="1:11" x14ac:dyDescent="0.25">
      <c r="A33" s="7">
        <v>32</v>
      </c>
      <c r="B33" t="s">
        <v>392</v>
      </c>
      <c r="C33">
        <v>22</v>
      </c>
      <c r="D33">
        <f t="shared" si="0"/>
        <v>82</v>
      </c>
      <c r="E33">
        <v>46</v>
      </c>
      <c r="F33">
        <v>36</v>
      </c>
      <c r="H33" s="5">
        <f t="shared" si="1"/>
        <v>41</v>
      </c>
      <c r="I33" s="6">
        <f t="shared" si="2"/>
        <v>50</v>
      </c>
      <c r="J33" s="6">
        <f t="shared" si="3"/>
        <v>7.0710678118654755</v>
      </c>
      <c r="K33" s="5">
        <f t="shared" si="4"/>
        <v>3.7272727272727271</v>
      </c>
    </row>
    <row r="34" spans="1:11" x14ac:dyDescent="0.25">
      <c r="A34" s="7">
        <v>33</v>
      </c>
      <c r="B34" t="s">
        <v>393</v>
      </c>
      <c r="C34">
        <v>30</v>
      </c>
      <c r="D34">
        <f t="shared" si="0"/>
        <v>117</v>
      </c>
      <c r="E34">
        <v>46</v>
      </c>
      <c r="F34">
        <v>40</v>
      </c>
      <c r="G34">
        <v>31</v>
      </c>
      <c r="H34" s="5">
        <f t="shared" si="1"/>
        <v>39</v>
      </c>
      <c r="I34" s="6">
        <f t="shared" si="2"/>
        <v>57</v>
      </c>
      <c r="J34" s="6">
        <f t="shared" si="3"/>
        <v>7.5498344352707498</v>
      </c>
      <c r="K34" s="5">
        <f t="shared" si="4"/>
        <v>3.9</v>
      </c>
    </row>
    <row r="35" spans="1:11" x14ac:dyDescent="0.25">
      <c r="A35" s="7">
        <v>34</v>
      </c>
      <c r="B35" t="s">
        <v>394</v>
      </c>
      <c r="C35">
        <v>29</v>
      </c>
      <c r="D35">
        <f t="shared" si="0"/>
        <v>116</v>
      </c>
      <c r="E35">
        <v>31</v>
      </c>
      <c r="F35">
        <v>46</v>
      </c>
      <c r="G35">
        <v>39</v>
      </c>
      <c r="H35" s="5">
        <f t="shared" si="1"/>
        <v>38.666666666666664</v>
      </c>
      <c r="I35" s="6">
        <f t="shared" si="2"/>
        <v>56.333333333333485</v>
      </c>
      <c r="J35" s="6">
        <f t="shared" si="3"/>
        <v>7.5055534994651447</v>
      </c>
      <c r="K35" s="5">
        <f t="shared" si="4"/>
        <v>4</v>
      </c>
    </row>
    <row r="36" spans="1:11" x14ac:dyDescent="0.25">
      <c r="A36" s="7">
        <v>35</v>
      </c>
      <c r="B36" t="s">
        <v>395</v>
      </c>
      <c r="C36">
        <v>20</v>
      </c>
      <c r="D36">
        <f t="shared" si="0"/>
        <v>74</v>
      </c>
      <c r="E36">
        <v>40</v>
      </c>
      <c r="F36">
        <v>34</v>
      </c>
      <c r="H36" s="5">
        <f t="shared" si="1"/>
        <v>37</v>
      </c>
      <c r="I36" s="6">
        <f t="shared" si="2"/>
        <v>18</v>
      </c>
      <c r="J36" s="6">
        <f t="shared" si="3"/>
        <v>4.2426406871192848</v>
      </c>
      <c r="K36" s="5">
        <f t="shared" si="4"/>
        <v>3.7</v>
      </c>
    </row>
    <row r="37" spans="1:11" x14ac:dyDescent="0.25">
      <c r="A37" s="7">
        <v>36</v>
      </c>
      <c r="B37" t="s">
        <v>396</v>
      </c>
      <c r="C37">
        <v>35</v>
      </c>
      <c r="D37">
        <f t="shared" si="0"/>
        <v>146</v>
      </c>
      <c r="E37">
        <v>51</v>
      </c>
      <c r="F37">
        <v>55</v>
      </c>
      <c r="G37">
        <v>40</v>
      </c>
      <c r="H37" s="5">
        <f t="shared" si="1"/>
        <v>48.666666666666664</v>
      </c>
      <c r="I37" s="6">
        <f t="shared" si="2"/>
        <v>60.333333333333485</v>
      </c>
      <c r="J37" s="6">
        <f t="shared" si="3"/>
        <v>7.7674534651540386</v>
      </c>
      <c r="K37" s="5">
        <f t="shared" si="4"/>
        <v>4.1714285714285717</v>
      </c>
    </row>
    <row r="38" spans="1:11" x14ac:dyDescent="0.25">
      <c r="A38" s="7">
        <v>37</v>
      </c>
      <c r="B38" t="s">
        <v>397</v>
      </c>
      <c r="C38">
        <v>20</v>
      </c>
      <c r="D38">
        <f t="shared" si="0"/>
        <v>65</v>
      </c>
      <c r="E38">
        <v>29</v>
      </c>
      <c r="F38">
        <v>36</v>
      </c>
      <c r="H38" s="5">
        <f t="shared" si="1"/>
        <v>32.5</v>
      </c>
      <c r="I38" s="6">
        <f t="shared" si="2"/>
        <v>24.5</v>
      </c>
      <c r="J38" s="6">
        <f t="shared" si="3"/>
        <v>4.9497474683058327</v>
      </c>
      <c r="K38" s="5">
        <f t="shared" si="4"/>
        <v>3.25</v>
      </c>
    </row>
    <row r="39" spans="1:11" x14ac:dyDescent="0.25">
      <c r="A39" s="7">
        <v>38</v>
      </c>
      <c r="B39" t="s">
        <v>398</v>
      </c>
      <c r="C39">
        <v>23</v>
      </c>
      <c r="D39">
        <f t="shared" si="0"/>
        <v>83</v>
      </c>
      <c r="E39">
        <v>48</v>
      </c>
      <c r="F39">
        <v>35</v>
      </c>
      <c r="H39" s="5">
        <f t="shared" si="1"/>
        <v>41.5</v>
      </c>
      <c r="I39" s="6">
        <f t="shared" si="2"/>
        <v>84.5</v>
      </c>
      <c r="J39" s="6">
        <f t="shared" si="3"/>
        <v>9.1923881554251174</v>
      </c>
      <c r="K39" s="5">
        <f t="shared" si="4"/>
        <v>3.6086956521739131</v>
      </c>
    </row>
    <row r="40" spans="1:11" x14ac:dyDescent="0.25">
      <c r="A40" s="7">
        <v>39</v>
      </c>
      <c r="B40" t="s">
        <v>399</v>
      </c>
      <c r="C40">
        <v>21</v>
      </c>
      <c r="D40">
        <f t="shared" si="0"/>
        <v>69</v>
      </c>
      <c r="E40">
        <v>39</v>
      </c>
      <c r="F40">
        <v>30</v>
      </c>
      <c r="H40" s="5">
        <f t="shared" si="1"/>
        <v>34.5</v>
      </c>
      <c r="I40" s="6">
        <f t="shared" si="2"/>
        <v>40.5</v>
      </c>
      <c r="J40" s="6">
        <f t="shared" si="3"/>
        <v>6.3639610306789276</v>
      </c>
      <c r="K40" s="5">
        <f t="shared" si="4"/>
        <v>3.2857142857142856</v>
      </c>
    </row>
    <row r="41" spans="1:11" x14ac:dyDescent="0.25">
      <c r="A41" s="7">
        <v>40</v>
      </c>
      <c r="B41" t="s">
        <v>400</v>
      </c>
      <c r="C41">
        <v>23</v>
      </c>
      <c r="D41">
        <f t="shared" si="0"/>
        <v>99</v>
      </c>
      <c r="E41">
        <v>35</v>
      </c>
      <c r="F41">
        <v>64</v>
      </c>
      <c r="H41" s="5">
        <f t="shared" si="1"/>
        <v>49.5</v>
      </c>
      <c r="I41" s="6">
        <f t="shared" si="2"/>
        <v>420.5</v>
      </c>
      <c r="J41" s="6">
        <f t="shared" si="3"/>
        <v>20.506096654409877</v>
      </c>
      <c r="K41" s="5">
        <f t="shared" si="4"/>
        <v>4.3043478260869561</v>
      </c>
    </row>
    <row r="42" spans="1:11" x14ac:dyDescent="0.25">
      <c r="A42" s="7">
        <v>41</v>
      </c>
      <c r="B42" t="s">
        <v>401</v>
      </c>
      <c r="C42">
        <v>29</v>
      </c>
      <c r="D42">
        <f t="shared" si="0"/>
        <v>120</v>
      </c>
      <c r="E42">
        <v>31</v>
      </c>
      <c r="F42">
        <v>34</v>
      </c>
      <c r="G42">
        <v>55</v>
      </c>
      <c r="H42" s="5">
        <f t="shared" si="1"/>
        <v>40</v>
      </c>
      <c r="I42" s="6">
        <f t="shared" si="2"/>
        <v>171</v>
      </c>
      <c r="J42" s="6">
        <f t="shared" si="3"/>
        <v>13.076696830622021</v>
      </c>
      <c r="K42" s="5">
        <f t="shared" si="4"/>
        <v>4.1379310344827589</v>
      </c>
    </row>
    <row r="43" spans="1:11" x14ac:dyDescent="0.25">
      <c r="A43" s="7">
        <v>42</v>
      </c>
      <c r="B43" t="s">
        <v>402</v>
      </c>
      <c r="C43">
        <v>25</v>
      </c>
      <c r="D43">
        <f t="shared" si="0"/>
        <v>95</v>
      </c>
      <c r="E43">
        <v>22</v>
      </c>
      <c r="F43">
        <v>30</v>
      </c>
      <c r="G43">
        <v>43</v>
      </c>
      <c r="H43" s="5">
        <f t="shared" si="1"/>
        <v>31.666666666666668</v>
      </c>
      <c r="I43" s="6">
        <f t="shared" si="2"/>
        <v>112.33333333333326</v>
      </c>
      <c r="J43" s="6">
        <f t="shared" si="3"/>
        <v>10.598742063723094</v>
      </c>
      <c r="K43" s="5">
        <f t="shared" si="4"/>
        <v>3.8</v>
      </c>
    </row>
    <row r="44" spans="1:11" x14ac:dyDescent="0.25">
      <c r="A44" s="7">
        <v>43</v>
      </c>
      <c r="B44" t="s">
        <v>403</v>
      </c>
      <c r="C44">
        <v>22</v>
      </c>
      <c r="D44">
        <f t="shared" si="0"/>
        <v>90</v>
      </c>
      <c r="E44">
        <v>53</v>
      </c>
      <c r="F44">
        <v>37</v>
      </c>
      <c r="H44" s="5">
        <f t="shared" si="1"/>
        <v>45</v>
      </c>
      <c r="I44" s="6">
        <f t="shared" si="2"/>
        <v>128</v>
      </c>
      <c r="J44" s="6">
        <f t="shared" si="3"/>
        <v>11.313708498984761</v>
      </c>
      <c r="K44" s="5">
        <f t="shared" si="4"/>
        <v>4.0909090909090908</v>
      </c>
    </row>
    <row r="45" spans="1:11" x14ac:dyDescent="0.25">
      <c r="A45" s="7">
        <v>44</v>
      </c>
      <c r="B45" t="s">
        <v>404</v>
      </c>
      <c r="C45">
        <v>35</v>
      </c>
      <c r="D45">
        <f t="shared" si="0"/>
        <v>134</v>
      </c>
      <c r="E45">
        <v>48</v>
      </c>
      <c r="F45">
        <v>29</v>
      </c>
      <c r="G45">
        <v>57</v>
      </c>
      <c r="H45" s="5">
        <f t="shared" si="1"/>
        <v>44.666666666666664</v>
      </c>
      <c r="I45" s="6">
        <f t="shared" si="2"/>
        <v>204.33333333333348</v>
      </c>
      <c r="J45" s="6">
        <f t="shared" si="3"/>
        <v>14.294521094927717</v>
      </c>
      <c r="K45" s="5">
        <f t="shared" si="4"/>
        <v>3.8285714285714287</v>
      </c>
    </row>
    <row r="46" spans="1:11" x14ac:dyDescent="0.25">
      <c r="A46" s="7">
        <v>45</v>
      </c>
      <c r="B46" t="s">
        <v>405</v>
      </c>
      <c r="C46">
        <v>17</v>
      </c>
      <c r="D46">
        <f t="shared" si="0"/>
        <v>58</v>
      </c>
      <c r="E46">
        <v>30</v>
      </c>
      <c r="F46">
        <v>28</v>
      </c>
      <c r="H46" s="5">
        <f t="shared" si="1"/>
        <v>29</v>
      </c>
      <c r="I46" s="6">
        <f t="shared" si="2"/>
        <v>2</v>
      </c>
      <c r="J46" s="6">
        <f t="shared" si="3"/>
        <v>1.4142135623730951</v>
      </c>
      <c r="K46" s="5">
        <f t="shared" si="4"/>
        <v>3.4117647058823528</v>
      </c>
    </row>
    <row r="47" spans="1:11" x14ac:dyDescent="0.25">
      <c r="A47" s="7">
        <v>46</v>
      </c>
      <c r="B47" t="s">
        <v>406</v>
      </c>
      <c r="C47">
        <v>31</v>
      </c>
      <c r="D47">
        <f t="shared" si="0"/>
        <v>118</v>
      </c>
      <c r="E47">
        <v>43</v>
      </c>
      <c r="F47">
        <v>37</v>
      </c>
      <c r="G47">
        <v>38</v>
      </c>
      <c r="H47" s="5">
        <f t="shared" si="1"/>
        <v>39.333333333333336</v>
      </c>
      <c r="I47" s="6">
        <f t="shared" si="2"/>
        <v>10.333333333333334</v>
      </c>
      <c r="J47" s="6">
        <f t="shared" si="3"/>
        <v>3.2145502536643185</v>
      </c>
      <c r="K47" s="5">
        <f t="shared" si="4"/>
        <v>3.806451612903226</v>
      </c>
    </row>
    <row r="48" spans="1:11" x14ac:dyDescent="0.25">
      <c r="A48" s="7">
        <v>47</v>
      </c>
      <c r="B48" t="s">
        <v>407</v>
      </c>
      <c r="C48">
        <v>17</v>
      </c>
      <c r="D48">
        <f t="shared" si="0"/>
        <v>57</v>
      </c>
      <c r="E48">
        <v>33</v>
      </c>
      <c r="F48">
        <v>24</v>
      </c>
      <c r="H48" s="5">
        <f t="shared" si="1"/>
        <v>28.5</v>
      </c>
      <c r="I48" s="6">
        <f t="shared" si="2"/>
        <v>40.5</v>
      </c>
      <c r="J48" s="6">
        <f t="shared" si="3"/>
        <v>6.3639610306789276</v>
      </c>
      <c r="K48" s="5">
        <f t="shared" si="4"/>
        <v>3.3529411764705883</v>
      </c>
    </row>
    <row r="49" spans="1:11" x14ac:dyDescent="0.25">
      <c r="A49" s="7">
        <v>48</v>
      </c>
      <c r="B49" t="s">
        <v>408</v>
      </c>
      <c r="C49">
        <v>19</v>
      </c>
      <c r="D49">
        <f t="shared" si="0"/>
        <v>82</v>
      </c>
      <c r="E49">
        <v>38</v>
      </c>
      <c r="F49">
        <v>44</v>
      </c>
      <c r="H49" s="5">
        <f t="shared" si="1"/>
        <v>41</v>
      </c>
      <c r="I49" s="6">
        <f t="shared" si="2"/>
        <v>18</v>
      </c>
      <c r="J49" s="6">
        <f t="shared" si="3"/>
        <v>4.2426406871192848</v>
      </c>
      <c r="K49" s="5">
        <f t="shared" si="4"/>
        <v>4.3157894736842106</v>
      </c>
    </row>
    <row r="50" spans="1:11" x14ac:dyDescent="0.25">
      <c r="A50" s="7">
        <v>49</v>
      </c>
      <c r="B50" t="s">
        <v>409</v>
      </c>
      <c r="C50">
        <v>22</v>
      </c>
      <c r="D50">
        <f t="shared" si="0"/>
        <v>73</v>
      </c>
      <c r="E50">
        <v>30</v>
      </c>
      <c r="F50">
        <v>43</v>
      </c>
      <c r="H50" s="5">
        <f t="shared" si="1"/>
        <v>36.5</v>
      </c>
      <c r="I50" s="6">
        <f t="shared" si="2"/>
        <v>84.5</v>
      </c>
      <c r="J50" s="6">
        <f t="shared" si="3"/>
        <v>9.1923881554251174</v>
      </c>
      <c r="K50" s="5">
        <f t="shared" si="4"/>
        <v>3.3181818181818183</v>
      </c>
    </row>
    <row r="51" spans="1:11" x14ac:dyDescent="0.25">
      <c r="A51" s="7">
        <v>50</v>
      </c>
      <c r="B51" t="s">
        <v>410</v>
      </c>
      <c r="C51">
        <v>31</v>
      </c>
      <c r="D51">
        <f t="shared" si="0"/>
        <v>133</v>
      </c>
      <c r="E51">
        <v>33</v>
      </c>
      <c r="F51">
        <v>59</v>
      </c>
      <c r="G51">
        <v>41</v>
      </c>
      <c r="H51" s="5">
        <f t="shared" si="1"/>
        <v>44.333333333333336</v>
      </c>
      <c r="I51" s="6">
        <f t="shared" si="2"/>
        <v>177.33333333333348</v>
      </c>
      <c r="J51" s="6">
        <f t="shared" si="3"/>
        <v>13.316656236958792</v>
      </c>
      <c r="K51" s="5">
        <f t="shared" si="4"/>
        <v>4.290322580645161</v>
      </c>
    </row>
    <row r="52" spans="1:11" x14ac:dyDescent="0.25">
      <c r="A52" s="7">
        <v>51</v>
      </c>
      <c r="B52" t="s">
        <v>411</v>
      </c>
      <c r="C52">
        <v>16</v>
      </c>
      <c r="D52">
        <f t="shared" si="0"/>
        <v>63</v>
      </c>
      <c r="E52">
        <v>38</v>
      </c>
      <c r="F52">
        <v>25</v>
      </c>
      <c r="H52" s="5">
        <f t="shared" si="1"/>
        <v>31.5</v>
      </c>
      <c r="I52" s="6">
        <f t="shared" si="2"/>
        <v>84.5</v>
      </c>
      <c r="J52" s="6">
        <f t="shared" si="3"/>
        <v>9.1923881554251174</v>
      </c>
      <c r="K52" s="5">
        <f t="shared" si="4"/>
        <v>3.9375</v>
      </c>
    </row>
    <row r="53" spans="1:11" x14ac:dyDescent="0.25">
      <c r="A53" s="7">
        <v>52</v>
      </c>
      <c r="B53" t="s">
        <v>412</v>
      </c>
      <c r="C53">
        <v>23</v>
      </c>
      <c r="D53">
        <f t="shared" si="0"/>
        <v>96</v>
      </c>
      <c r="E53">
        <v>55</v>
      </c>
      <c r="F53">
        <v>41</v>
      </c>
      <c r="H53" s="5">
        <f t="shared" si="1"/>
        <v>48</v>
      </c>
      <c r="I53" s="6">
        <f t="shared" si="2"/>
        <v>98</v>
      </c>
      <c r="J53" s="6">
        <f t="shared" si="3"/>
        <v>9.8994949366116654</v>
      </c>
      <c r="K53" s="5">
        <f t="shared" si="4"/>
        <v>4.1739130434782608</v>
      </c>
    </row>
    <row r="54" spans="1:11" x14ac:dyDescent="0.25">
      <c r="A54" s="7">
        <v>53</v>
      </c>
      <c r="B54" t="s">
        <v>413</v>
      </c>
      <c r="C54">
        <v>33</v>
      </c>
      <c r="D54">
        <f t="shared" si="0"/>
        <v>131</v>
      </c>
      <c r="E54">
        <v>49</v>
      </c>
      <c r="F54">
        <v>35</v>
      </c>
      <c r="G54">
        <v>47</v>
      </c>
      <c r="H54" s="5">
        <f t="shared" si="1"/>
        <v>43.666666666666664</v>
      </c>
      <c r="I54" s="6">
        <f t="shared" si="2"/>
        <v>57.333333333333485</v>
      </c>
      <c r="J54" s="6">
        <f t="shared" si="3"/>
        <v>7.5718777944003746</v>
      </c>
      <c r="K54" s="5">
        <f t="shared" si="4"/>
        <v>3.9696969696969697</v>
      </c>
    </row>
    <row r="55" spans="1:11" x14ac:dyDescent="0.25">
      <c r="A55" s="7">
        <v>54</v>
      </c>
      <c r="B55" t="s">
        <v>414</v>
      </c>
      <c r="C55">
        <v>23</v>
      </c>
      <c r="D55">
        <f t="shared" si="0"/>
        <v>101</v>
      </c>
      <c r="E55">
        <v>46</v>
      </c>
      <c r="F55">
        <v>55</v>
      </c>
      <c r="H55" s="5">
        <f t="shared" si="1"/>
        <v>50.5</v>
      </c>
      <c r="I55" s="6">
        <f t="shared" si="2"/>
        <v>40.5</v>
      </c>
      <c r="J55" s="6">
        <f t="shared" si="3"/>
        <v>6.3639610306789276</v>
      </c>
      <c r="K55" s="5">
        <f t="shared" si="4"/>
        <v>4.3913043478260869</v>
      </c>
    </row>
    <row r="56" spans="1:11" x14ac:dyDescent="0.25">
      <c r="A56" s="7">
        <v>55</v>
      </c>
      <c r="B56" t="s">
        <v>415</v>
      </c>
      <c r="C56">
        <v>33</v>
      </c>
      <c r="D56">
        <f t="shared" si="0"/>
        <v>138</v>
      </c>
      <c r="E56">
        <v>44</v>
      </c>
      <c r="F56">
        <v>48</v>
      </c>
      <c r="G56">
        <v>46</v>
      </c>
      <c r="H56" s="5">
        <f t="shared" si="1"/>
        <v>46</v>
      </c>
      <c r="I56" s="6">
        <f t="shared" si="2"/>
        <v>4</v>
      </c>
      <c r="J56" s="6">
        <f t="shared" si="3"/>
        <v>2</v>
      </c>
      <c r="K56" s="5">
        <f t="shared" si="4"/>
        <v>4.1818181818181817</v>
      </c>
    </row>
    <row r="57" spans="1:11" x14ac:dyDescent="0.25">
      <c r="A57" s="7">
        <v>56</v>
      </c>
      <c r="B57" t="s">
        <v>416</v>
      </c>
      <c r="C57">
        <v>31</v>
      </c>
      <c r="D57">
        <f t="shared" si="0"/>
        <v>103</v>
      </c>
      <c r="E57">
        <v>30</v>
      </c>
      <c r="F57">
        <v>28</v>
      </c>
      <c r="G57">
        <v>45</v>
      </c>
      <c r="H57" s="5">
        <f t="shared" si="1"/>
        <v>34.333333333333336</v>
      </c>
      <c r="I57" s="6">
        <f t="shared" si="2"/>
        <v>86.333333333333258</v>
      </c>
      <c r="J57" s="6">
        <f t="shared" si="3"/>
        <v>9.2915732431775648</v>
      </c>
      <c r="K57" s="5">
        <f t="shared" si="4"/>
        <v>3.3225806451612905</v>
      </c>
    </row>
    <row r="58" spans="1:11" x14ac:dyDescent="0.25">
      <c r="A58" s="7">
        <v>57</v>
      </c>
      <c r="B58" t="s">
        <v>417</v>
      </c>
      <c r="C58">
        <v>23</v>
      </c>
      <c r="D58">
        <f t="shared" si="0"/>
        <v>94</v>
      </c>
      <c r="E58">
        <v>45</v>
      </c>
      <c r="F58">
        <v>49</v>
      </c>
      <c r="H58" s="5">
        <f t="shared" si="1"/>
        <v>47</v>
      </c>
      <c r="I58" s="6">
        <f t="shared" si="2"/>
        <v>8</v>
      </c>
      <c r="J58" s="6">
        <f t="shared" si="3"/>
        <v>2.8284271247461903</v>
      </c>
      <c r="K58" s="5">
        <f t="shared" si="4"/>
        <v>4.0869565217391308</v>
      </c>
    </row>
    <row r="59" spans="1:11" x14ac:dyDescent="0.25">
      <c r="A59" s="7">
        <v>58</v>
      </c>
      <c r="B59" t="s">
        <v>418</v>
      </c>
      <c r="C59">
        <v>32</v>
      </c>
      <c r="D59">
        <f t="shared" si="0"/>
        <v>134</v>
      </c>
      <c r="E59">
        <v>32</v>
      </c>
      <c r="F59">
        <v>62</v>
      </c>
      <c r="G59">
        <v>40</v>
      </c>
      <c r="H59" s="5">
        <f t="shared" si="1"/>
        <v>44.666666666666664</v>
      </c>
      <c r="I59" s="6">
        <f t="shared" si="2"/>
        <v>241.33333333333348</v>
      </c>
      <c r="J59" s="6">
        <f t="shared" si="3"/>
        <v>15.534906930308063</v>
      </c>
      <c r="K59" s="5">
        <f t="shared" si="4"/>
        <v>4.1875</v>
      </c>
    </row>
    <row r="60" spans="1:11" x14ac:dyDescent="0.25">
      <c r="A60" s="7">
        <v>59</v>
      </c>
      <c r="B60" t="s">
        <v>419</v>
      </c>
      <c r="C60">
        <v>23</v>
      </c>
      <c r="D60">
        <f t="shared" si="0"/>
        <v>93</v>
      </c>
      <c r="E60">
        <v>37</v>
      </c>
      <c r="F60">
        <v>56</v>
      </c>
      <c r="H60" s="5">
        <f t="shared" si="1"/>
        <v>46.5</v>
      </c>
      <c r="I60" s="6">
        <f t="shared" si="2"/>
        <v>180.5</v>
      </c>
      <c r="J60" s="6">
        <f t="shared" si="3"/>
        <v>13.435028842544403</v>
      </c>
      <c r="K60" s="5">
        <f t="shared" si="4"/>
        <v>4.0434782608695654</v>
      </c>
    </row>
    <row r="61" spans="1:11" x14ac:dyDescent="0.25">
      <c r="A61" s="7">
        <v>60</v>
      </c>
      <c r="B61" t="s">
        <v>420</v>
      </c>
      <c r="C61">
        <v>19</v>
      </c>
      <c r="D61">
        <f t="shared" si="0"/>
        <v>68</v>
      </c>
      <c r="E61">
        <v>24</v>
      </c>
      <c r="F61">
        <v>44</v>
      </c>
      <c r="H61" s="5">
        <f t="shared" si="1"/>
        <v>34</v>
      </c>
      <c r="I61" s="6">
        <f t="shared" si="2"/>
        <v>200</v>
      </c>
      <c r="J61" s="6">
        <f t="shared" si="3"/>
        <v>14.142135623730951</v>
      </c>
      <c r="K61" s="5">
        <f t="shared" si="4"/>
        <v>3.5789473684210527</v>
      </c>
    </row>
    <row r="62" spans="1:11" x14ac:dyDescent="0.25">
      <c r="A62" s="7">
        <v>61</v>
      </c>
      <c r="B62" t="s">
        <v>421</v>
      </c>
      <c r="C62">
        <v>20</v>
      </c>
      <c r="D62">
        <f t="shared" si="0"/>
        <v>90</v>
      </c>
      <c r="E62">
        <v>29</v>
      </c>
      <c r="F62">
        <v>61</v>
      </c>
      <c r="H62" s="5">
        <f t="shared" si="1"/>
        <v>45</v>
      </c>
      <c r="I62" s="6">
        <f t="shared" si="2"/>
        <v>512</v>
      </c>
      <c r="J62" s="6">
        <f t="shared" si="3"/>
        <v>22.627416997969522</v>
      </c>
      <c r="K62" s="5">
        <f t="shared" si="4"/>
        <v>4.5</v>
      </c>
    </row>
    <row r="63" spans="1:11" x14ac:dyDescent="0.25">
      <c r="A63" s="7">
        <v>62</v>
      </c>
      <c r="B63" t="s">
        <v>422</v>
      </c>
      <c r="C63">
        <v>18</v>
      </c>
      <c r="D63">
        <f t="shared" si="0"/>
        <v>73</v>
      </c>
      <c r="E63">
        <v>38</v>
      </c>
      <c r="F63">
        <v>35</v>
      </c>
      <c r="H63" s="5">
        <f t="shared" si="1"/>
        <v>36.5</v>
      </c>
      <c r="I63" s="6">
        <f t="shared" si="2"/>
        <v>4.5</v>
      </c>
      <c r="J63" s="6">
        <f t="shared" si="3"/>
        <v>2.1213203435596424</v>
      </c>
      <c r="K63" s="5">
        <f t="shared" si="4"/>
        <v>4.0555555555555554</v>
      </c>
    </row>
    <row r="64" spans="1:11" x14ac:dyDescent="0.25">
      <c r="A64" s="7">
        <v>63</v>
      </c>
      <c r="B64" t="s">
        <v>423</v>
      </c>
      <c r="C64">
        <v>23</v>
      </c>
      <c r="D64">
        <f t="shared" si="0"/>
        <v>100</v>
      </c>
      <c r="E64">
        <v>42</v>
      </c>
      <c r="F64">
        <v>58</v>
      </c>
      <c r="H64" s="5">
        <f t="shared" si="1"/>
        <v>50</v>
      </c>
      <c r="I64" s="6">
        <f t="shared" si="2"/>
        <v>128</v>
      </c>
      <c r="J64" s="6">
        <f t="shared" si="3"/>
        <v>11.313708498984761</v>
      </c>
      <c r="K64" s="5">
        <f t="shared" si="4"/>
        <v>4.3478260869565215</v>
      </c>
    </row>
    <row r="65" spans="1:11" s="17" customFormat="1" ht="5.25" customHeight="1" x14ac:dyDescent="0.25">
      <c r="A65" s="16"/>
      <c r="H65" s="18"/>
      <c r="I65" s="19"/>
      <c r="J65" s="19"/>
      <c r="K65" s="19"/>
    </row>
    <row r="66" spans="1:11" ht="15.75" thickBot="1" x14ac:dyDescent="0.3"/>
    <row r="67" spans="1:11" x14ac:dyDescent="0.25">
      <c r="B67" s="20"/>
      <c r="C67" s="23" t="s">
        <v>29</v>
      </c>
      <c r="D67" s="24"/>
      <c r="E67" s="24"/>
      <c r="F67" s="25">
        <f>AVERAGE(D3:D64)</f>
        <v>97.806451612903231</v>
      </c>
      <c r="H67" s="5"/>
      <c r="K67" s="3"/>
    </row>
    <row r="68" spans="1:11" x14ac:dyDescent="0.25">
      <c r="B68" s="20"/>
      <c r="C68" s="8" t="s">
        <v>217</v>
      </c>
      <c r="D68" s="21"/>
      <c r="E68" s="21"/>
      <c r="F68" s="9">
        <f>_xlfn.VAR.S(D3:D64)</f>
        <v>704.19143310417689</v>
      </c>
    </row>
    <row r="69" spans="1:11" x14ac:dyDescent="0.25">
      <c r="B69" s="20"/>
      <c r="C69" s="26" t="s">
        <v>31</v>
      </c>
      <c r="D69" s="27"/>
      <c r="E69" s="27"/>
      <c r="F69" s="28">
        <f>_xlfn.STDEV.S(D3:D64)</f>
        <v>26.536605530929855</v>
      </c>
      <c r="H69" s="3"/>
      <c r="I69" s="4"/>
    </row>
    <row r="70" spans="1:11" x14ac:dyDescent="0.25">
      <c r="B70" s="20"/>
      <c r="C70" s="8" t="s">
        <v>36</v>
      </c>
      <c r="D70" s="21"/>
      <c r="E70" s="21"/>
      <c r="F70" s="10">
        <f>COUNT(A3:A64)</f>
        <v>62</v>
      </c>
    </row>
    <row r="71" spans="1:11" x14ac:dyDescent="0.25">
      <c r="B71" s="21"/>
      <c r="C71" s="8" t="s">
        <v>73</v>
      </c>
      <c r="D71" s="21"/>
      <c r="E71" s="21"/>
      <c r="F71" s="10">
        <f>SUM(D3:D64)</f>
        <v>6064</v>
      </c>
      <c r="H71" s="3"/>
    </row>
    <row r="72" spans="1:11" x14ac:dyDescent="0.25">
      <c r="B72" s="20"/>
      <c r="C72" s="12"/>
      <c r="D72" s="21"/>
      <c r="E72" s="21"/>
      <c r="F72" s="13"/>
    </row>
    <row r="73" spans="1:11" x14ac:dyDescent="0.25">
      <c r="B73" s="20"/>
      <c r="C73" s="26" t="s">
        <v>30</v>
      </c>
      <c r="D73" s="27"/>
      <c r="E73" s="27"/>
      <c r="F73" s="29">
        <f>AVERAGE(E3:G64)</f>
        <v>40.158940397350996</v>
      </c>
      <c r="G73" s="130"/>
    </row>
    <row r="74" spans="1:11" x14ac:dyDescent="0.25">
      <c r="B74" s="20"/>
      <c r="C74" s="8" t="s">
        <v>33</v>
      </c>
      <c r="D74" s="21"/>
      <c r="E74" s="21"/>
      <c r="F74" s="9">
        <f>_xlfn.VAR.S(E3:G64)</f>
        <v>109.42790286975719</v>
      </c>
      <c r="G74" s="130"/>
    </row>
    <row r="75" spans="1:11" x14ac:dyDescent="0.25">
      <c r="B75" s="20"/>
      <c r="C75" s="26" t="s">
        <v>34</v>
      </c>
      <c r="D75" s="27"/>
      <c r="E75" s="27"/>
      <c r="F75" s="28">
        <f>_xlfn.STDEV.S(E3:G64)</f>
        <v>10.460779266849922</v>
      </c>
      <c r="G75" s="130"/>
    </row>
    <row r="76" spans="1:11" x14ac:dyDescent="0.25">
      <c r="B76" s="21"/>
      <c r="C76" s="8" t="s">
        <v>72</v>
      </c>
      <c r="D76" s="21"/>
      <c r="E76" s="21"/>
      <c r="F76" s="10">
        <f>COUNT(E3:F64)</f>
        <v>124</v>
      </c>
      <c r="G76" s="130"/>
    </row>
    <row r="77" spans="1:11" x14ac:dyDescent="0.25">
      <c r="B77" s="20"/>
      <c r="C77" s="8"/>
      <c r="D77" s="21"/>
      <c r="E77" s="21"/>
      <c r="F77" s="10"/>
      <c r="G77" s="131"/>
    </row>
    <row r="78" spans="1:11" ht="15" customHeight="1" x14ac:dyDescent="0.25">
      <c r="C78" s="8" t="s">
        <v>71</v>
      </c>
      <c r="D78" s="21"/>
      <c r="E78" s="21"/>
      <c r="F78" s="10">
        <f>SUM(C3:C64)</f>
        <v>1563</v>
      </c>
      <c r="G78" s="130"/>
    </row>
    <row r="79" spans="1:11" x14ac:dyDescent="0.25">
      <c r="C79" s="8" t="s">
        <v>123</v>
      </c>
      <c r="D79" s="21"/>
      <c r="E79" s="21"/>
      <c r="F79" s="11">
        <f>F78/F70</f>
        <v>25.20967741935484</v>
      </c>
      <c r="G79" s="130"/>
    </row>
    <row r="80" spans="1:11" x14ac:dyDescent="0.25">
      <c r="C80" s="26" t="s">
        <v>74</v>
      </c>
      <c r="D80" s="27"/>
      <c r="E80" s="27"/>
      <c r="F80" s="29">
        <f>F71/F78</f>
        <v>3.8797184900831736</v>
      </c>
      <c r="G80" s="130"/>
    </row>
    <row r="81" spans="3:7" x14ac:dyDescent="0.25">
      <c r="C81" s="8" t="s">
        <v>75</v>
      </c>
      <c r="D81" s="21"/>
      <c r="E81" s="21"/>
      <c r="F81" s="11">
        <f>_xlfn.VAR.S(K3:K64)</f>
        <v>0.15562873286298745</v>
      </c>
      <c r="G81" s="130"/>
    </row>
    <row r="82" spans="3:7" ht="15.75" thickBot="1" x14ac:dyDescent="0.3">
      <c r="C82" s="126" t="s">
        <v>76</v>
      </c>
      <c r="D82" s="128"/>
      <c r="E82" s="128"/>
      <c r="F82" s="129">
        <f>_xlfn.STDEV.S(K3:K64)</f>
        <v>0.39449807713471485</v>
      </c>
      <c r="G82" s="130"/>
    </row>
    <row r="83" spans="3:7" x14ac:dyDescent="0.25">
      <c r="C83" s="21"/>
      <c r="D83" s="21"/>
      <c r="E83" s="21"/>
      <c r="F83" s="21"/>
    </row>
    <row r="84" spans="3:7" x14ac:dyDescent="0.25">
      <c r="C84" s="20"/>
      <c r="D84" s="21"/>
      <c r="E84" s="21"/>
      <c r="F84" s="125"/>
    </row>
  </sheetData>
  <sheetProtection algorithmName="SHA-512" hashValue="rBUsswW+c0RUC7T7YJTOlCcX2fT0Odhf7SJw82Akek8EqPuLdqrnCWmMSmPW0f7nz8Fxd/AXwZ5MVy16HHF4cg==" saltValue="QruCyiq0aVG575IazW02SQ==" spinCount="100000" sheet="1" objects="1" scenarios="1" autoFilter="0" pivotTables="0"/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DCB6-A68C-472C-86BC-DAD595F692F3}">
  <sheetPr>
    <tabColor theme="5" tint="0.59999389629810485"/>
  </sheetPr>
  <dimension ref="A1:L82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20.28515625" customWidth="1" collapsed="1"/>
    <col min="4" max="4" width="17.7109375" customWidth="1"/>
    <col min="5" max="7" width="13.42578125" customWidth="1" outlineLevel="1"/>
    <col min="8" max="8" width="14.85546875" customWidth="1"/>
    <col min="9" max="9" width="17.140625" customWidth="1"/>
    <col min="10" max="11" width="16.85546875" customWidth="1"/>
    <col min="12" max="12" width="14.85546875" customWidth="1"/>
  </cols>
  <sheetData>
    <row r="1" spans="1:12" x14ac:dyDescent="0.25">
      <c r="A1" s="2" t="s">
        <v>360</v>
      </c>
      <c r="D1" s="2" t="s">
        <v>16</v>
      </c>
      <c r="L1" s="2"/>
    </row>
    <row r="2" spans="1:12" s="1" customFormat="1" ht="28.5" customHeight="1" x14ac:dyDescent="0.25">
      <c r="A2" s="1" t="s">
        <v>0</v>
      </c>
      <c r="B2" s="1" t="s">
        <v>9</v>
      </c>
      <c r="C2" s="1" t="s">
        <v>272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6</v>
      </c>
      <c r="I2" s="1" t="s">
        <v>7</v>
      </c>
      <c r="J2" s="1" t="s">
        <v>8</v>
      </c>
      <c r="K2" s="1" t="s">
        <v>70</v>
      </c>
    </row>
    <row r="3" spans="1:12" x14ac:dyDescent="0.25">
      <c r="A3" s="7">
        <v>1</v>
      </c>
      <c r="B3" t="s">
        <v>424</v>
      </c>
      <c r="C3">
        <v>18</v>
      </c>
      <c r="D3">
        <f t="shared" ref="D3:D62" si="0">SUM(E3:G3)</f>
        <v>62</v>
      </c>
      <c r="E3">
        <v>29</v>
      </c>
      <c r="F3">
        <v>33</v>
      </c>
      <c r="H3" s="5">
        <f>IFERROR(AVERAGE(E3:G3),"n/a")</f>
        <v>31</v>
      </c>
      <c r="I3" s="6">
        <f>IFERROR(_xlfn.VAR.S(E3:G3),"n/a")</f>
        <v>8</v>
      </c>
      <c r="J3" s="6">
        <f>IFERROR(_xlfn.STDEV.S(E3:G3),"n/a")</f>
        <v>2.8284271247461903</v>
      </c>
      <c r="K3" s="5">
        <f>IFERROR(D3/C3,"n/a")</f>
        <v>3.4444444444444446</v>
      </c>
    </row>
    <row r="4" spans="1:12" x14ac:dyDescent="0.25">
      <c r="A4" s="7">
        <v>2</v>
      </c>
      <c r="B4" t="s">
        <v>425</v>
      </c>
      <c r="C4">
        <v>19</v>
      </c>
      <c r="D4">
        <f t="shared" si="0"/>
        <v>71</v>
      </c>
      <c r="E4">
        <v>33</v>
      </c>
      <c r="F4">
        <v>38</v>
      </c>
      <c r="H4" s="5">
        <f t="shared" ref="H4:H62" si="1">IFERROR(AVERAGE(E4:G4),"n/a")</f>
        <v>35.5</v>
      </c>
      <c r="I4" s="6">
        <f t="shared" ref="I4:I62" si="2">IFERROR(_xlfn.VAR.S(E4:G4),"n/a")</f>
        <v>12.5</v>
      </c>
      <c r="J4" s="6">
        <f t="shared" ref="J4:J62" si="3">IFERROR(_xlfn.STDEV.S(E4:G4),"n/a")</f>
        <v>3.5355339059327378</v>
      </c>
      <c r="K4" s="5">
        <f t="shared" ref="K4:K62" si="4">IFERROR(D4/C4,"n/a")</f>
        <v>3.736842105263158</v>
      </c>
    </row>
    <row r="5" spans="1:12" x14ac:dyDescent="0.25">
      <c r="A5" s="7">
        <v>3</v>
      </c>
      <c r="B5" t="s">
        <v>426</v>
      </c>
      <c r="C5">
        <v>35</v>
      </c>
      <c r="D5">
        <f t="shared" si="0"/>
        <v>133</v>
      </c>
      <c r="E5">
        <v>36</v>
      </c>
      <c r="F5">
        <v>46</v>
      </c>
      <c r="G5">
        <v>51</v>
      </c>
      <c r="H5" s="5">
        <f t="shared" si="1"/>
        <v>44.333333333333336</v>
      </c>
      <c r="I5" s="6">
        <f t="shared" si="2"/>
        <v>58.333333333333485</v>
      </c>
      <c r="J5" s="6">
        <f t="shared" si="3"/>
        <v>7.6376261582597431</v>
      </c>
      <c r="K5" s="5">
        <f t="shared" si="4"/>
        <v>3.8</v>
      </c>
    </row>
    <row r="6" spans="1:12" x14ac:dyDescent="0.25">
      <c r="A6" s="7">
        <v>4</v>
      </c>
      <c r="B6" t="s">
        <v>427</v>
      </c>
      <c r="C6">
        <v>15</v>
      </c>
      <c r="D6">
        <f t="shared" si="0"/>
        <v>60</v>
      </c>
      <c r="E6">
        <v>26</v>
      </c>
      <c r="F6">
        <v>34</v>
      </c>
      <c r="H6" s="5">
        <f t="shared" si="1"/>
        <v>30</v>
      </c>
      <c r="I6" s="6">
        <f t="shared" si="2"/>
        <v>32</v>
      </c>
      <c r="J6" s="6">
        <f t="shared" si="3"/>
        <v>5.6568542494923806</v>
      </c>
      <c r="K6" s="5">
        <f t="shared" si="4"/>
        <v>4</v>
      </c>
    </row>
    <row r="7" spans="1:12" x14ac:dyDescent="0.25">
      <c r="A7" s="7">
        <v>5</v>
      </c>
      <c r="B7" t="s">
        <v>428</v>
      </c>
      <c r="C7">
        <v>29</v>
      </c>
      <c r="D7">
        <f t="shared" si="0"/>
        <v>103</v>
      </c>
      <c r="E7">
        <v>38</v>
      </c>
      <c r="F7">
        <v>31</v>
      </c>
      <c r="G7">
        <v>34</v>
      </c>
      <c r="H7" s="5">
        <f t="shared" si="1"/>
        <v>34.333333333333336</v>
      </c>
      <c r="I7" s="6">
        <f t="shared" si="2"/>
        <v>12.333333333333334</v>
      </c>
      <c r="J7" s="6">
        <f t="shared" si="3"/>
        <v>3.5118845842842465</v>
      </c>
      <c r="K7" s="5">
        <f t="shared" si="4"/>
        <v>3.5517241379310347</v>
      </c>
    </row>
    <row r="8" spans="1:12" x14ac:dyDescent="0.25">
      <c r="A8" s="7">
        <v>6</v>
      </c>
      <c r="B8" t="s">
        <v>429</v>
      </c>
      <c r="C8">
        <v>31</v>
      </c>
      <c r="D8">
        <f t="shared" si="0"/>
        <v>109</v>
      </c>
      <c r="E8">
        <v>36</v>
      </c>
      <c r="F8">
        <v>30</v>
      </c>
      <c r="G8">
        <v>43</v>
      </c>
      <c r="H8" s="5">
        <f t="shared" si="1"/>
        <v>36.333333333333336</v>
      </c>
      <c r="I8" s="6">
        <f t="shared" si="2"/>
        <v>42.333333333333258</v>
      </c>
      <c r="J8" s="6">
        <f t="shared" si="3"/>
        <v>6.5064070986477063</v>
      </c>
      <c r="K8" s="5">
        <f t="shared" si="4"/>
        <v>3.5161290322580645</v>
      </c>
    </row>
    <row r="9" spans="1:12" x14ac:dyDescent="0.25">
      <c r="A9" s="7">
        <v>7</v>
      </c>
      <c r="B9" t="s">
        <v>421</v>
      </c>
      <c r="C9">
        <v>20</v>
      </c>
      <c r="D9">
        <f t="shared" si="0"/>
        <v>76</v>
      </c>
      <c r="E9">
        <v>36</v>
      </c>
      <c r="F9">
        <v>40</v>
      </c>
      <c r="H9" s="5">
        <f t="shared" si="1"/>
        <v>38</v>
      </c>
      <c r="I9" s="6">
        <f t="shared" si="2"/>
        <v>8</v>
      </c>
      <c r="J9" s="6">
        <f t="shared" si="3"/>
        <v>2.8284271247461903</v>
      </c>
      <c r="K9" s="5">
        <f t="shared" si="4"/>
        <v>3.8</v>
      </c>
    </row>
    <row r="10" spans="1:12" x14ac:dyDescent="0.25">
      <c r="A10" s="7">
        <v>8</v>
      </c>
      <c r="B10" t="s">
        <v>430</v>
      </c>
      <c r="C10">
        <v>22</v>
      </c>
      <c r="D10">
        <f t="shared" si="0"/>
        <v>84</v>
      </c>
      <c r="E10">
        <v>30</v>
      </c>
      <c r="F10">
        <v>54</v>
      </c>
      <c r="H10" s="5">
        <f t="shared" si="1"/>
        <v>42</v>
      </c>
      <c r="I10" s="6">
        <f t="shared" si="2"/>
        <v>288</v>
      </c>
      <c r="J10" s="6">
        <f t="shared" si="3"/>
        <v>16.970562748477139</v>
      </c>
      <c r="K10" s="5">
        <f t="shared" si="4"/>
        <v>3.8181818181818183</v>
      </c>
    </row>
    <row r="11" spans="1:12" x14ac:dyDescent="0.25">
      <c r="A11" s="7">
        <v>9</v>
      </c>
      <c r="B11" t="s">
        <v>431</v>
      </c>
      <c r="C11">
        <v>22</v>
      </c>
      <c r="D11">
        <f t="shared" si="0"/>
        <v>92</v>
      </c>
      <c r="E11">
        <v>41</v>
      </c>
      <c r="F11">
        <v>51</v>
      </c>
      <c r="H11" s="5">
        <f t="shared" si="1"/>
        <v>46</v>
      </c>
      <c r="I11" s="6">
        <f t="shared" si="2"/>
        <v>50</v>
      </c>
      <c r="J11" s="6">
        <f t="shared" si="3"/>
        <v>7.0710678118654755</v>
      </c>
      <c r="K11" s="5">
        <f t="shared" si="4"/>
        <v>4.1818181818181817</v>
      </c>
    </row>
    <row r="12" spans="1:12" x14ac:dyDescent="0.25">
      <c r="A12" s="7">
        <v>10</v>
      </c>
      <c r="B12" t="s">
        <v>432</v>
      </c>
      <c r="C12">
        <v>32</v>
      </c>
      <c r="D12">
        <f t="shared" si="0"/>
        <v>120</v>
      </c>
      <c r="E12">
        <v>30</v>
      </c>
      <c r="F12">
        <v>47</v>
      </c>
      <c r="G12">
        <v>43</v>
      </c>
      <c r="H12" s="5">
        <f t="shared" si="1"/>
        <v>40</v>
      </c>
      <c r="I12" s="6">
        <f t="shared" si="2"/>
        <v>79</v>
      </c>
      <c r="J12" s="6">
        <f t="shared" si="3"/>
        <v>8.8881944173155887</v>
      </c>
      <c r="K12" s="5">
        <f t="shared" si="4"/>
        <v>3.75</v>
      </c>
    </row>
    <row r="13" spans="1:12" x14ac:dyDescent="0.25">
      <c r="A13" s="7">
        <v>11</v>
      </c>
      <c r="B13" t="s">
        <v>433</v>
      </c>
      <c r="C13">
        <v>32</v>
      </c>
      <c r="D13">
        <f t="shared" si="0"/>
        <v>121</v>
      </c>
      <c r="E13">
        <v>46</v>
      </c>
      <c r="F13">
        <v>40</v>
      </c>
      <c r="G13">
        <v>35</v>
      </c>
      <c r="H13" s="5">
        <f t="shared" si="1"/>
        <v>40.333333333333336</v>
      </c>
      <c r="I13" s="6">
        <f t="shared" si="2"/>
        <v>30.333333333333485</v>
      </c>
      <c r="J13" s="6">
        <f t="shared" si="3"/>
        <v>5.5075705472861154</v>
      </c>
      <c r="K13" s="5">
        <f t="shared" si="4"/>
        <v>3.78125</v>
      </c>
    </row>
    <row r="14" spans="1:12" x14ac:dyDescent="0.25">
      <c r="A14" s="7">
        <v>12</v>
      </c>
      <c r="B14" t="s">
        <v>434</v>
      </c>
      <c r="C14">
        <v>22</v>
      </c>
      <c r="D14">
        <f t="shared" si="0"/>
        <v>79</v>
      </c>
      <c r="E14">
        <v>42</v>
      </c>
      <c r="F14">
        <v>37</v>
      </c>
      <c r="H14" s="5">
        <f t="shared" si="1"/>
        <v>39.5</v>
      </c>
      <c r="I14" s="6">
        <f t="shared" si="2"/>
        <v>12.5</v>
      </c>
      <c r="J14" s="6">
        <f t="shared" si="3"/>
        <v>3.5355339059327378</v>
      </c>
      <c r="K14" s="5">
        <f t="shared" si="4"/>
        <v>3.5909090909090908</v>
      </c>
    </row>
    <row r="15" spans="1:12" x14ac:dyDescent="0.25">
      <c r="A15" s="7">
        <v>13</v>
      </c>
      <c r="B15" t="s">
        <v>435</v>
      </c>
      <c r="C15">
        <v>26</v>
      </c>
      <c r="D15">
        <f t="shared" si="0"/>
        <v>96</v>
      </c>
      <c r="E15">
        <v>23</v>
      </c>
      <c r="F15">
        <v>23</v>
      </c>
      <c r="G15">
        <v>50</v>
      </c>
      <c r="H15" s="5">
        <f t="shared" si="1"/>
        <v>32</v>
      </c>
      <c r="I15" s="6">
        <f t="shared" si="2"/>
        <v>243</v>
      </c>
      <c r="J15" s="6">
        <f t="shared" si="3"/>
        <v>15.588457268119896</v>
      </c>
      <c r="K15" s="5">
        <f t="shared" si="4"/>
        <v>3.6923076923076925</v>
      </c>
    </row>
    <row r="16" spans="1:12" x14ac:dyDescent="0.25">
      <c r="A16" s="7">
        <v>14</v>
      </c>
      <c r="B16" t="s">
        <v>436</v>
      </c>
      <c r="C16">
        <v>22</v>
      </c>
      <c r="D16">
        <f t="shared" si="0"/>
        <v>70</v>
      </c>
      <c r="E16">
        <v>18</v>
      </c>
      <c r="F16">
        <v>52</v>
      </c>
      <c r="H16" s="5">
        <f t="shared" si="1"/>
        <v>35</v>
      </c>
      <c r="I16" s="6">
        <f t="shared" si="2"/>
        <v>578</v>
      </c>
      <c r="J16" s="6">
        <f t="shared" si="3"/>
        <v>24.041630560342615</v>
      </c>
      <c r="K16" s="5">
        <f t="shared" si="4"/>
        <v>3.1818181818181817</v>
      </c>
    </row>
    <row r="17" spans="1:11" x14ac:dyDescent="0.25">
      <c r="A17" s="7">
        <v>15</v>
      </c>
      <c r="B17" t="s">
        <v>437</v>
      </c>
      <c r="C17">
        <v>17</v>
      </c>
      <c r="D17">
        <f t="shared" si="0"/>
        <v>68</v>
      </c>
      <c r="E17">
        <v>35</v>
      </c>
      <c r="F17">
        <v>33</v>
      </c>
      <c r="H17" s="5">
        <f t="shared" si="1"/>
        <v>34</v>
      </c>
      <c r="I17" s="6">
        <f t="shared" si="2"/>
        <v>2</v>
      </c>
      <c r="J17" s="6">
        <f t="shared" si="3"/>
        <v>1.4142135623730951</v>
      </c>
      <c r="K17" s="5">
        <f t="shared" si="4"/>
        <v>4</v>
      </c>
    </row>
    <row r="18" spans="1:11" x14ac:dyDescent="0.25">
      <c r="A18" s="7">
        <v>16</v>
      </c>
      <c r="B18" t="s">
        <v>438</v>
      </c>
      <c r="C18">
        <v>18</v>
      </c>
      <c r="D18">
        <f t="shared" si="0"/>
        <v>60</v>
      </c>
      <c r="E18">
        <v>29</v>
      </c>
      <c r="F18">
        <v>31</v>
      </c>
      <c r="H18" s="5">
        <f t="shared" si="1"/>
        <v>30</v>
      </c>
      <c r="I18" s="6">
        <f t="shared" si="2"/>
        <v>2</v>
      </c>
      <c r="J18" s="6">
        <f t="shared" si="3"/>
        <v>1.4142135623730951</v>
      </c>
      <c r="K18" s="5">
        <f t="shared" si="4"/>
        <v>3.3333333333333335</v>
      </c>
    </row>
    <row r="19" spans="1:11" x14ac:dyDescent="0.25">
      <c r="A19" s="7">
        <v>17</v>
      </c>
      <c r="B19" t="s">
        <v>439</v>
      </c>
      <c r="C19">
        <v>31</v>
      </c>
      <c r="D19">
        <f t="shared" si="0"/>
        <v>127</v>
      </c>
      <c r="E19">
        <v>47</v>
      </c>
      <c r="F19">
        <v>31</v>
      </c>
      <c r="G19">
        <v>49</v>
      </c>
      <c r="H19" s="5">
        <f t="shared" si="1"/>
        <v>42.333333333333336</v>
      </c>
      <c r="I19" s="6">
        <f t="shared" si="2"/>
        <v>97.333333333333485</v>
      </c>
      <c r="J19" s="6">
        <f t="shared" si="3"/>
        <v>9.865765724632503</v>
      </c>
      <c r="K19" s="5">
        <f t="shared" si="4"/>
        <v>4.096774193548387</v>
      </c>
    </row>
    <row r="20" spans="1:11" x14ac:dyDescent="0.25">
      <c r="A20" s="7">
        <v>18</v>
      </c>
      <c r="B20" t="s">
        <v>440</v>
      </c>
      <c r="C20">
        <v>27</v>
      </c>
      <c r="D20">
        <f t="shared" si="0"/>
        <v>110</v>
      </c>
      <c r="E20">
        <v>28</v>
      </c>
      <c r="F20">
        <v>48</v>
      </c>
      <c r="G20">
        <v>34</v>
      </c>
      <c r="H20" s="5">
        <f t="shared" si="1"/>
        <v>36.666666666666664</v>
      </c>
      <c r="I20" s="6">
        <f t="shared" si="2"/>
        <v>105.33333333333326</v>
      </c>
      <c r="J20" s="6">
        <f t="shared" si="3"/>
        <v>10.263202878893765</v>
      </c>
      <c r="K20" s="5">
        <f t="shared" si="4"/>
        <v>4.0740740740740744</v>
      </c>
    </row>
    <row r="21" spans="1:11" x14ac:dyDescent="0.25">
      <c r="A21" s="7">
        <v>19</v>
      </c>
      <c r="B21" t="s">
        <v>441</v>
      </c>
      <c r="C21">
        <v>29</v>
      </c>
      <c r="D21">
        <f t="shared" si="0"/>
        <v>110</v>
      </c>
      <c r="E21">
        <v>33</v>
      </c>
      <c r="F21">
        <v>38</v>
      </c>
      <c r="G21">
        <v>39</v>
      </c>
      <c r="H21" s="5">
        <f t="shared" si="1"/>
        <v>36.666666666666664</v>
      </c>
      <c r="I21" s="6">
        <f t="shared" si="2"/>
        <v>10.333333333333332</v>
      </c>
      <c r="J21" s="6">
        <f t="shared" si="3"/>
        <v>3.214550253664318</v>
      </c>
      <c r="K21" s="5">
        <f t="shared" si="4"/>
        <v>3.7931034482758621</v>
      </c>
    </row>
    <row r="22" spans="1:11" x14ac:dyDescent="0.25">
      <c r="A22" s="7">
        <v>20</v>
      </c>
      <c r="B22" t="s">
        <v>442</v>
      </c>
      <c r="C22">
        <v>29</v>
      </c>
      <c r="D22">
        <f t="shared" si="0"/>
        <v>116</v>
      </c>
      <c r="E22">
        <v>34</v>
      </c>
      <c r="F22">
        <v>41</v>
      </c>
      <c r="G22">
        <v>41</v>
      </c>
      <c r="H22" s="5">
        <f t="shared" si="1"/>
        <v>38.666666666666664</v>
      </c>
      <c r="I22" s="6">
        <f t="shared" si="2"/>
        <v>16.333333333333336</v>
      </c>
      <c r="J22" s="6">
        <f t="shared" si="3"/>
        <v>4.0414518843273806</v>
      </c>
      <c r="K22" s="5">
        <f t="shared" si="4"/>
        <v>4</v>
      </c>
    </row>
    <row r="23" spans="1:11" x14ac:dyDescent="0.25">
      <c r="A23" s="7">
        <v>21</v>
      </c>
      <c r="B23" t="s">
        <v>443</v>
      </c>
      <c r="C23">
        <v>29</v>
      </c>
      <c r="D23">
        <f t="shared" si="0"/>
        <v>104</v>
      </c>
      <c r="E23">
        <v>28</v>
      </c>
      <c r="F23">
        <v>45</v>
      </c>
      <c r="G23">
        <v>31</v>
      </c>
      <c r="H23" s="5">
        <f t="shared" si="1"/>
        <v>34.666666666666664</v>
      </c>
      <c r="I23" s="6">
        <f t="shared" si="2"/>
        <v>82.333333333333258</v>
      </c>
      <c r="J23" s="6">
        <f t="shared" si="3"/>
        <v>9.0737717258774619</v>
      </c>
      <c r="K23" s="5">
        <f t="shared" si="4"/>
        <v>3.5862068965517242</v>
      </c>
    </row>
    <row r="24" spans="1:11" x14ac:dyDescent="0.25">
      <c r="A24" s="7">
        <v>22</v>
      </c>
      <c r="B24" t="s">
        <v>444</v>
      </c>
      <c r="C24">
        <v>28</v>
      </c>
      <c r="D24">
        <f t="shared" si="0"/>
        <v>124</v>
      </c>
      <c r="E24">
        <v>32</v>
      </c>
      <c r="F24">
        <v>41</v>
      </c>
      <c r="G24">
        <v>51</v>
      </c>
      <c r="H24" s="5">
        <f t="shared" si="1"/>
        <v>41.333333333333336</v>
      </c>
      <c r="I24" s="6">
        <f t="shared" si="2"/>
        <v>90.333333333333485</v>
      </c>
      <c r="J24" s="6">
        <f t="shared" si="3"/>
        <v>9.5043849529221767</v>
      </c>
      <c r="K24" s="5">
        <f t="shared" si="4"/>
        <v>4.4285714285714288</v>
      </c>
    </row>
    <row r="25" spans="1:11" x14ac:dyDescent="0.25">
      <c r="A25" s="7">
        <v>23</v>
      </c>
      <c r="B25" t="s">
        <v>445</v>
      </c>
      <c r="C25">
        <v>17</v>
      </c>
      <c r="D25">
        <f t="shared" si="0"/>
        <v>71</v>
      </c>
      <c r="E25">
        <v>27</v>
      </c>
      <c r="F25">
        <v>44</v>
      </c>
      <c r="H25" s="5">
        <f t="shared" si="1"/>
        <v>35.5</v>
      </c>
      <c r="I25" s="6">
        <f t="shared" si="2"/>
        <v>144.5</v>
      </c>
      <c r="J25" s="6">
        <f t="shared" si="3"/>
        <v>12.020815280171307</v>
      </c>
      <c r="K25" s="5">
        <f t="shared" si="4"/>
        <v>4.1764705882352944</v>
      </c>
    </row>
    <row r="26" spans="1:11" x14ac:dyDescent="0.25">
      <c r="A26" s="7">
        <v>24</v>
      </c>
      <c r="B26" t="s">
        <v>446</v>
      </c>
      <c r="C26">
        <v>20</v>
      </c>
      <c r="D26">
        <f t="shared" si="0"/>
        <v>81</v>
      </c>
      <c r="E26">
        <v>34</v>
      </c>
      <c r="F26">
        <v>47</v>
      </c>
      <c r="H26" s="5">
        <f t="shared" si="1"/>
        <v>40.5</v>
      </c>
      <c r="I26" s="6">
        <f t="shared" si="2"/>
        <v>84.5</v>
      </c>
      <c r="J26" s="6">
        <f t="shared" si="3"/>
        <v>9.1923881554251174</v>
      </c>
      <c r="K26" s="5">
        <f t="shared" si="4"/>
        <v>4.05</v>
      </c>
    </row>
    <row r="27" spans="1:11" x14ac:dyDescent="0.25">
      <c r="A27" s="7">
        <v>25</v>
      </c>
      <c r="B27" t="s">
        <v>447</v>
      </c>
      <c r="C27">
        <v>23</v>
      </c>
      <c r="D27">
        <f t="shared" si="0"/>
        <v>95</v>
      </c>
      <c r="E27">
        <v>45</v>
      </c>
      <c r="F27">
        <v>50</v>
      </c>
      <c r="H27" s="5">
        <f t="shared" si="1"/>
        <v>47.5</v>
      </c>
      <c r="I27" s="6">
        <f t="shared" si="2"/>
        <v>12.5</v>
      </c>
      <c r="J27" s="6">
        <f t="shared" si="3"/>
        <v>3.5355339059327378</v>
      </c>
      <c r="K27" s="5">
        <f t="shared" si="4"/>
        <v>4.1304347826086953</v>
      </c>
    </row>
    <row r="28" spans="1:11" x14ac:dyDescent="0.25">
      <c r="A28" s="7">
        <v>26</v>
      </c>
      <c r="B28" t="s">
        <v>448</v>
      </c>
      <c r="C28">
        <v>22</v>
      </c>
      <c r="D28">
        <f t="shared" si="0"/>
        <v>87</v>
      </c>
      <c r="E28">
        <v>55</v>
      </c>
      <c r="F28">
        <v>32</v>
      </c>
      <c r="H28" s="5">
        <f t="shared" si="1"/>
        <v>43.5</v>
      </c>
      <c r="I28" s="6">
        <f t="shared" si="2"/>
        <v>264.5</v>
      </c>
      <c r="J28" s="6">
        <f t="shared" si="3"/>
        <v>16.263455967290593</v>
      </c>
      <c r="K28" s="5">
        <f t="shared" si="4"/>
        <v>3.9545454545454546</v>
      </c>
    </row>
    <row r="29" spans="1:11" x14ac:dyDescent="0.25">
      <c r="A29" s="7">
        <v>27</v>
      </c>
      <c r="B29" t="s">
        <v>449</v>
      </c>
      <c r="C29">
        <v>25</v>
      </c>
      <c r="D29">
        <f t="shared" si="0"/>
        <v>89</v>
      </c>
      <c r="E29">
        <v>26</v>
      </c>
      <c r="F29">
        <v>26</v>
      </c>
      <c r="G29">
        <v>37</v>
      </c>
      <c r="H29" s="5">
        <f t="shared" si="1"/>
        <v>29.666666666666668</v>
      </c>
      <c r="I29" s="6">
        <f t="shared" si="2"/>
        <v>40.333333333333258</v>
      </c>
      <c r="J29" s="6">
        <f t="shared" si="3"/>
        <v>6.3508529610858773</v>
      </c>
      <c r="K29" s="5">
        <f t="shared" si="4"/>
        <v>3.56</v>
      </c>
    </row>
    <row r="30" spans="1:11" x14ac:dyDescent="0.25">
      <c r="A30" s="7">
        <v>28</v>
      </c>
      <c r="B30" t="s">
        <v>450</v>
      </c>
      <c r="C30">
        <v>28</v>
      </c>
      <c r="D30">
        <f t="shared" si="0"/>
        <v>112</v>
      </c>
      <c r="E30">
        <v>36</v>
      </c>
      <c r="F30">
        <v>34</v>
      </c>
      <c r="G30">
        <v>42</v>
      </c>
      <c r="H30" s="5">
        <f t="shared" si="1"/>
        <v>37.333333333333336</v>
      </c>
      <c r="I30" s="6">
        <f t="shared" si="2"/>
        <v>17.333333333333336</v>
      </c>
      <c r="J30" s="6">
        <f t="shared" si="3"/>
        <v>4.1633319989322661</v>
      </c>
      <c r="K30" s="5">
        <f t="shared" si="4"/>
        <v>4</v>
      </c>
    </row>
    <row r="31" spans="1:11" x14ac:dyDescent="0.25">
      <c r="A31" s="7">
        <v>29</v>
      </c>
      <c r="B31" t="s">
        <v>451</v>
      </c>
      <c r="C31">
        <v>25</v>
      </c>
      <c r="D31">
        <f t="shared" si="0"/>
        <v>93</v>
      </c>
      <c r="E31">
        <v>45</v>
      </c>
      <c r="F31">
        <v>48</v>
      </c>
      <c r="H31" s="5">
        <f t="shared" si="1"/>
        <v>46.5</v>
      </c>
      <c r="I31" s="6">
        <f t="shared" si="2"/>
        <v>4.5</v>
      </c>
      <c r="J31" s="6">
        <f t="shared" si="3"/>
        <v>2.1213203435596424</v>
      </c>
      <c r="K31" s="5">
        <f t="shared" si="4"/>
        <v>3.72</v>
      </c>
    </row>
    <row r="32" spans="1:11" x14ac:dyDescent="0.25">
      <c r="A32" s="7">
        <v>30</v>
      </c>
      <c r="B32" t="s">
        <v>452</v>
      </c>
      <c r="C32">
        <v>16</v>
      </c>
      <c r="D32">
        <f t="shared" si="0"/>
        <v>55</v>
      </c>
      <c r="E32">
        <v>25</v>
      </c>
      <c r="F32">
        <v>30</v>
      </c>
      <c r="H32" s="5">
        <f t="shared" si="1"/>
        <v>27.5</v>
      </c>
      <c r="I32" s="6">
        <f t="shared" si="2"/>
        <v>12.5</v>
      </c>
      <c r="J32" s="6">
        <f t="shared" si="3"/>
        <v>3.5355339059327378</v>
      </c>
      <c r="K32" s="5">
        <f t="shared" si="4"/>
        <v>3.4375</v>
      </c>
    </row>
    <row r="33" spans="1:11" x14ac:dyDescent="0.25">
      <c r="A33" s="7">
        <v>31</v>
      </c>
      <c r="B33" t="s">
        <v>453</v>
      </c>
      <c r="C33">
        <v>35</v>
      </c>
      <c r="D33">
        <f t="shared" si="0"/>
        <v>149</v>
      </c>
      <c r="E33">
        <v>39</v>
      </c>
      <c r="F33">
        <v>68</v>
      </c>
      <c r="G33">
        <v>42</v>
      </c>
      <c r="H33" s="5">
        <f t="shared" si="1"/>
        <v>49.666666666666664</v>
      </c>
      <c r="I33" s="6">
        <f t="shared" si="2"/>
        <v>254.33333333333348</v>
      </c>
      <c r="J33" s="6">
        <f t="shared" si="3"/>
        <v>15.947831618540919</v>
      </c>
      <c r="K33" s="5">
        <f t="shared" si="4"/>
        <v>4.2571428571428571</v>
      </c>
    </row>
    <row r="34" spans="1:11" x14ac:dyDescent="0.25">
      <c r="A34" s="7">
        <v>32</v>
      </c>
      <c r="B34" t="s">
        <v>454</v>
      </c>
      <c r="C34">
        <v>21</v>
      </c>
      <c r="D34">
        <f t="shared" si="0"/>
        <v>81</v>
      </c>
      <c r="E34">
        <v>46</v>
      </c>
      <c r="F34">
        <v>35</v>
      </c>
      <c r="H34" s="5">
        <f t="shared" si="1"/>
        <v>40.5</v>
      </c>
      <c r="I34" s="6">
        <f t="shared" si="2"/>
        <v>60.5</v>
      </c>
      <c r="J34" s="6">
        <f t="shared" si="3"/>
        <v>7.7781745930520225</v>
      </c>
      <c r="K34" s="5">
        <f t="shared" si="4"/>
        <v>3.8571428571428572</v>
      </c>
    </row>
    <row r="35" spans="1:11" x14ac:dyDescent="0.25">
      <c r="A35" s="7">
        <v>33</v>
      </c>
      <c r="B35" t="s">
        <v>455</v>
      </c>
      <c r="C35">
        <v>25</v>
      </c>
      <c r="D35">
        <f t="shared" si="0"/>
        <v>104</v>
      </c>
      <c r="E35">
        <v>48</v>
      </c>
      <c r="F35">
        <v>56</v>
      </c>
      <c r="H35" s="5">
        <f t="shared" si="1"/>
        <v>52</v>
      </c>
      <c r="I35" s="6">
        <f t="shared" si="2"/>
        <v>32</v>
      </c>
      <c r="J35" s="6">
        <f t="shared" si="3"/>
        <v>5.6568542494923806</v>
      </c>
      <c r="K35" s="5">
        <f t="shared" si="4"/>
        <v>4.16</v>
      </c>
    </row>
    <row r="36" spans="1:11" x14ac:dyDescent="0.25">
      <c r="A36" s="7">
        <v>34</v>
      </c>
      <c r="B36" t="s">
        <v>456</v>
      </c>
      <c r="C36">
        <v>28</v>
      </c>
      <c r="D36">
        <f t="shared" si="0"/>
        <v>111</v>
      </c>
      <c r="E36">
        <v>38</v>
      </c>
      <c r="F36">
        <v>31</v>
      </c>
      <c r="G36">
        <v>42</v>
      </c>
      <c r="H36" s="5">
        <f t="shared" si="1"/>
        <v>37</v>
      </c>
      <c r="I36" s="6">
        <f t="shared" si="2"/>
        <v>31</v>
      </c>
      <c r="J36" s="6">
        <f t="shared" si="3"/>
        <v>5.5677643628300215</v>
      </c>
      <c r="K36" s="5">
        <f t="shared" si="4"/>
        <v>3.9642857142857144</v>
      </c>
    </row>
    <row r="37" spans="1:11" x14ac:dyDescent="0.25">
      <c r="A37" s="7">
        <v>35</v>
      </c>
      <c r="B37" t="s">
        <v>457</v>
      </c>
      <c r="C37">
        <v>19</v>
      </c>
      <c r="D37">
        <f t="shared" si="0"/>
        <v>62</v>
      </c>
      <c r="E37">
        <v>31</v>
      </c>
      <c r="F37">
        <v>31</v>
      </c>
      <c r="H37" s="5">
        <f t="shared" si="1"/>
        <v>31</v>
      </c>
      <c r="I37" s="6">
        <f t="shared" si="2"/>
        <v>0</v>
      </c>
      <c r="J37" s="6">
        <f t="shared" si="3"/>
        <v>0</v>
      </c>
      <c r="K37" s="5">
        <f t="shared" si="4"/>
        <v>3.263157894736842</v>
      </c>
    </row>
    <row r="38" spans="1:11" x14ac:dyDescent="0.25">
      <c r="A38" s="7">
        <v>36</v>
      </c>
      <c r="B38" t="s">
        <v>458</v>
      </c>
      <c r="C38">
        <v>16</v>
      </c>
      <c r="D38">
        <f t="shared" si="0"/>
        <v>60</v>
      </c>
      <c r="E38">
        <v>26</v>
      </c>
      <c r="F38">
        <v>34</v>
      </c>
      <c r="H38" s="5">
        <f t="shared" si="1"/>
        <v>30</v>
      </c>
      <c r="I38" s="6">
        <f t="shared" si="2"/>
        <v>32</v>
      </c>
      <c r="J38" s="6">
        <f t="shared" si="3"/>
        <v>5.6568542494923806</v>
      </c>
      <c r="K38" s="5">
        <f t="shared" si="4"/>
        <v>3.75</v>
      </c>
    </row>
    <row r="39" spans="1:11" x14ac:dyDescent="0.25">
      <c r="A39" s="7">
        <v>37</v>
      </c>
      <c r="B39" t="s">
        <v>459</v>
      </c>
      <c r="C39">
        <v>20</v>
      </c>
      <c r="D39">
        <f t="shared" si="0"/>
        <v>72</v>
      </c>
      <c r="E39">
        <v>36</v>
      </c>
      <c r="F39">
        <v>36</v>
      </c>
      <c r="H39" s="5">
        <f t="shared" si="1"/>
        <v>36</v>
      </c>
      <c r="I39" s="6">
        <f t="shared" si="2"/>
        <v>0</v>
      </c>
      <c r="J39" s="6">
        <f t="shared" si="3"/>
        <v>0</v>
      </c>
      <c r="K39" s="5">
        <f t="shared" si="4"/>
        <v>3.6</v>
      </c>
    </row>
    <row r="40" spans="1:11" x14ac:dyDescent="0.25">
      <c r="A40" s="7">
        <v>38</v>
      </c>
      <c r="B40" t="s">
        <v>460</v>
      </c>
      <c r="C40">
        <v>18</v>
      </c>
      <c r="D40">
        <f t="shared" si="0"/>
        <v>70</v>
      </c>
      <c r="E40">
        <v>39</v>
      </c>
      <c r="F40">
        <v>31</v>
      </c>
      <c r="H40" s="5">
        <f t="shared" si="1"/>
        <v>35</v>
      </c>
      <c r="I40" s="6">
        <f t="shared" si="2"/>
        <v>32</v>
      </c>
      <c r="J40" s="6">
        <f t="shared" si="3"/>
        <v>5.6568542494923806</v>
      </c>
      <c r="K40" s="5">
        <f t="shared" si="4"/>
        <v>3.8888888888888888</v>
      </c>
    </row>
    <row r="41" spans="1:11" x14ac:dyDescent="0.25">
      <c r="A41" s="7">
        <v>39</v>
      </c>
      <c r="B41" t="s">
        <v>461</v>
      </c>
      <c r="C41">
        <v>22</v>
      </c>
      <c r="D41">
        <f t="shared" si="0"/>
        <v>97</v>
      </c>
      <c r="E41">
        <v>35</v>
      </c>
      <c r="F41">
        <v>62</v>
      </c>
      <c r="H41" s="5">
        <f t="shared" si="1"/>
        <v>48.5</v>
      </c>
      <c r="I41" s="6">
        <f t="shared" si="2"/>
        <v>364.5</v>
      </c>
      <c r="J41" s="6">
        <f t="shared" si="3"/>
        <v>19.091883092036785</v>
      </c>
      <c r="K41" s="5">
        <f t="shared" si="4"/>
        <v>4.4090909090909092</v>
      </c>
    </row>
    <row r="42" spans="1:11" x14ac:dyDescent="0.25">
      <c r="A42" s="7">
        <v>40</v>
      </c>
      <c r="B42" t="s">
        <v>462</v>
      </c>
      <c r="C42">
        <v>23</v>
      </c>
      <c r="D42">
        <f t="shared" si="0"/>
        <v>103</v>
      </c>
      <c r="E42">
        <v>37</v>
      </c>
      <c r="F42">
        <v>66</v>
      </c>
      <c r="H42" s="5">
        <f t="shared" si="1"/>
        <v>51.5</v>
      </c>
      <c r="I42" s="6">
        <f t="shared" si="2"/>
        <v>420.5</v>
      </c>
      <c r="J42" s="6">
        <f t="shared" si="3"/>
        <v>20.506096654409877</v>
      </c>
      <c r="K42" s="5">
        <f t="shared" si="4"/>
        <v>4.4782608695652177</v>
      </c>
    </row>
    <row r="43" spans="1:11" x14ac:dyDescent="0.25">
      <c r="A43" s="7">
        <v>41</v>
      </c>
      <c r="B43" t="s">
        <v>463</v>
      </c>
      <c r="C43">
        <v>20</v>
      </c>
      <c r="D43">
        <f t="shared" si="0"/>
        <v>67</v>
      </c>
      <c r="E43">
        <v>33</v>
      </c>
      <c r="F43">
        <v>34</v>
      </c>
      <c r="H43" s="5">
        <f t="shared" si="1"/>
        <v>33.5</v>
      </c>
      <c r="I43" s="6">
        <f t="shared" si="2"/>
        <v>0.5</v>
      </c>
      <c r="J43" s="6">
        <f t="shared" si="3"/>
        <v>0.70710678118654757</v>
      </c>
      <c r="K43" s="5">
        <f t="shared" si="4"/>
        <v>3.35</v>
      </c>
    </row>
    <row r="44" spans="1:11" x14ac:dyDescent="0.25">
      <c r="A44" s="7">
        <v>42</v>
      </c>
      <c r="B44" t="s">
        <v>464</v>
      </c>
      <c r="C44">
        <v>21</v>
      </c>
      <c r="D44">
        <f t="shared" si="0"/>
        <v>79</v>
      </c>
      <c r="E44">
        <v>17</v>
      </c>
      <c r="F44">
        <v>28</v>
      </c>
      <c r="G44">
        <v>34</v>
      </c>
      <c r="H44" s="5">
        <f t="shared" si="1"/>
        <v>26.333333333333332</v>
      </c>
      <c r="I44" s="6">
        <f t="shared" si="2"/>
        <v>74.333333333333258</v>
      </c>
      <c r="J44" s="6">
        <f t="shared" si="3"/>
        <v>8.6216781042517034</v>
      </c>
      <c r="K44" s="5">
        <f t="shared" si="4"/>
        <v>3.7619047619047619</v>
      </c>
    </row>
    <row r="45" spans="1:11" x14ac:dyDescent="0.25">
      <c r="A45" s="7">
        <v>43</v>
      </c>
      <c r="B45" t="s">
        <v>465</v>
      </c>
      <c r="C45">
        <v>22</v>
      </c>
      <c r="D45">
        <f t="shared" si="0"/>
        <v>89</v>
      </c>
      <c r="E45">
        <v>38</v>
      </c>
      <c r="F45">
        <v>51</v>
      </c>
      <c r="H45" s="5">
        <f t="shared" si="1"/>
        <v>44.5</v>
      </c>
      <c r="I45" s="6">
        <f t="shared" si="2"/>
        <v>84.5</v>
      </c>
      <c r="J45" s="6">
        <f t="shared" si="3"/>
        <v>9.1923881554251174</v>
      </c>
      <c r="K45" s="5">
        <f t="shared" si="4"/>
        <v>4.0454545454545459</v>
      </c>
    </row>
    <row r="46" spans="1:11" x14ac:dyDescent="0.25">
      <c r="A46" s="7">
        <v>44</v>
      </c>
      <c r="B46" t="s">
        <v>466</v>
      </c>
      <c r="C46">
        <v>31</v>
      </c>
      <c r="D46">
        <f t="shared" si="0"/>
        <v>134</v>
      </c>
      <c r="E46">
        <v>48</v>
      </c>
      <c r="F46">
        <v>39</v>
      </c>
      <c r="G46">
        <v>47</v>
      </c>
      <c r="H46" s="5">
        <f t="shared" si="1"/>
        <v>44.666666666666664</v>
      </c>
      <c r="I46" s="6">
        <f t="shared" si="2"/>
        <v>24.333333333333336</v>
      </c>
      <c r="J46" s="6">
        <f t="shared" si="3"/>
        <v>4.932882862316248</v>
      </c>
      <c r="K46" s="5">
        <f t="shared" si="4"/>
        <v>4.32258064516129</v>
      </c>
    </row>
    <row r="47" spans="1:11" x14ac:dyDescent="0.25">
      <c r="A47" s="7">
        <v>45</v>
      </c>
      <c r="B47" t="s">
        <v>467</v>
      </c>
      <c r="C47">
        <v>25</v>
      </c>
      <c r="D47">
        <f t="shared" si="0"/>
        <v>120</v>
      </c>
      <c r="E47">
        <v>27</v>
      </c>
      <c r="F47">
        <v>45</v>
      </c>
      <c r="G47">
        <v>48</v>
      </c>
      <c r="H47" s="5">
        <f t="shared" si="1"/>
        <v>40</v>
      </c>
      <c r="I47" s="6">
        <f t="shared" si="2"/>
        <v>129</v>
      </c>
      <c r="J47" s="6">
        <f t="shared" si="3"/>
        <v>11.357816691600547</v>
      </c>
      <c r="K47" s="5">
        <f t="shared" si="4"/>
        <v>4.8</v>
      </c>
    </row>
    <row r="48" spans="1:11" x14ac:dyDescent="0.25">
      <c r="A48" s="7">
        <v>46</v>
      </c>
      <c r="B48" t="s">
        <v>468</v>
      </c>
      <c r="C48">
        <v>29</v>
      </c>
      <c r="D48">
        <f t="shared" si="0"/>
        <v>121</v>
      </c>
      <c r="E48">
        <v>45</v>
      </c>
      <c r="F48">
        <v>32</v>
      </c>
      <c r="G48">
        <v>44</v>
      </c>
      <c r="H48" s="5">
        <f t="shared" si="1"/>
        <v>40.333333333333336</v>
      </c>
      <c r="I48" s="6">
        <f t="shared" si="2"/>
        <v>52.333333333333485</v>
      </c>
      <c r="J48" s="6">
        <f t="shared" si="3"/>
        <v>7.2341781380702459</v>
      </c>
      <c r="K48" s="5">
        <f t="shared" si="4"/>
        <v>4.1724137931034484</v>
      </c>
    </row>
    <row r="49" spans="1:11" x14ac:dyDescent="0.25">
      <c r="A49" s="7">
        <v>47</v>
      </c>
      <c r="B49" t="s">
        <v>469</v>
      </c>
      <c r="C49">
        <v>31</v>
      </c>
      <c r="D49">
        <f t="shared" si="0"/>
        <v>113</v>
      </c>
      <c r="E49">
        <v>28</v>
      </c>
      <c r="F49">
        <v>47</v>
      </c>
      <c r="G49">
        <v>38</v>
      </c>
      <c r="H49" s="5">
        <f t="shared" si="1"/>
        <v>37.666666666666664</v>
      </c>
      <c r="I49" s="6">
        <f t="shared" si="2"/>
        <v>90.333333333333485</v>
      </c>
      <c r="J49" s="6">
        <f t="shared" si="3"/>
        <v>9.5043849529221767</v>
      </c>
      <c r="K49" s="5">
        <f t="shared" si="4"/>
        <v>3.6451612903225805</v>
      </c>
    </row>
    <row r="50" spans="1:11" x14ac:dyDescent="0.25">
      <c r="A50" s="7">
        <v>48</v>
      </c>
      <c r="B50" t="s">
        <v>470</v>
      </c>
      <c r="C50">
        <v>20</v>
      </c>
      <c r="D50">
        <f t="shared" si="0"/>
        <v>66</v>
      </c>
      <c r="E50">
        <v>31</v>
      </c>
      <c r="F50">
        <v>35</v>
      </c>
      <c r="H50" s="5">
        <f t="shared" si="1"/>
        <v>33</v>
      </c>
      <c r="I50" s="6">
        <f t="shared" si="2"/>
        <v>8</v>
      </c>
      <c r="J50" s="6">
        <f t="shared" si="3"/>
        <v>2.8284271247461903</v>
      </c>
      <c r="K50" s="5">
        <f t="shared" si="4"/>
        <v>3.3</v>
      </c>
    </row>
    <row r="51" spans="1:11" x14ac:dyDescent="0.25">
      <c r="A51" s="7">
        <v>49</v>
      </c>
      <c r="B51" t="s">
        <v>471</v>
      </c>
      <c r="C51">
        <v>32</v>
      </c>
      <c r="D51">
        <f t="shared" si="0"/>
        <v>127</v>
      </c>
      <c r="E51">
        <v>23</v>
      </c>
      <c r="F51">
        <v>46</v>
      </c>
      <c r="G51">
        <v>58</v>
      </c>
      <c r="H51" s="5">
        <f t="shared" si="1"/>
        <v>42.333333333333336</v>
      </c>
      <c r="I51" s="6">
        <f t="shared" si="2"/>
        <v>316.33333333333348</v>
      </c>
      <c r="J51" s="6">
        <f t="shared" si="3"/>
        <v>17.785762095938804</v>
      </c>
      <c r="K51" s="5">
        <f t="shared" si="4"/>
        <v>3.96875</v>
      </c>
    </row>
    <row r="52" spans="1:11" x14ac:dyDescent="0.25">
      <c r="A52" s="7">
        <v>50</v>
      </c>
      <c r="B52" t="s">
        <v>472</v>
      </c>
      <c r="C52">
        <v>20</v>
      </c>
      <c r="D52">
        <f t="shared" si="0"/>
        <v>73</v>
      </c>
      <c r="E52">
        <v>38</v>
      </c>
      <c r="F52">
        <v>35</v>
      </c>
      <c r="H52" s="5">
        <f t="shared" si="1"/>
        <v>36.5</v>
      </c>
      <c r="I52" s="6">
        <f t="shared" si="2"/>
        <v>4.5</v>
      </c>
      <c r="J52" s="6">
        <f t="shared" si="3"/>
        <v>2.1213203435596424</v>
      </c>
      <c r="K52" s="5">
        <f t="shared" si="4"/>
        <v>3.65</v>
      </c>
    </row>
    <row r="53" spans="1:11" x14ac:dyDescent="0.25">
      <c r="A53" s="7">
        <v>51</v>
      </c>
      <c r="B53" t="s">
        <v>473</v>
      </c>
      <c r="C53">
        <v>31</v>
      </c>
      <c r="D53">
        <f t="shared" si="0"/>
        <v>129</v>
      </c>
      <c r="E53">
        <v>35</v>
      </c>
      <c r="F53">
        <v>37</v>
      </c>
      <c r="G53">
        <v>57</v>
      </c>
      <c r="H53" s="5">
        <f t="shared" si="1"/>
        <v>43</v>
      </c>
      <c r="I53" s="6">
        <f t="shared" si="2"/>
        <v>148</v>
      </c>
      <c r="J53" s="6">
        <f t="shared" si="3"/>
        <v>12.165525060596439</v>
      </c>
      <c r="K53" s="5">
        <f t="shared" si="4"/>
        <v>4.161290322580645</v>
      </c>
    </row>
    <row r="54" spans="1:11" x14ac:dyDescent="0.25">
      <c r="A54" s="7">
        <v>52</v>
      </c>
      <c r="B54" t="s">
        <v>474</v>
      </c>
      <c r="C54">
        <v>19</v>
      </c>
      <c r="D54">
        <f t="shared" si="0"/>
        <v>70</v>
      </c>
      <c r="E54">
        <v>26</v>
      </c>
      <c r="F54">
        <v>44</v>
      </c>
      <c r="H54" s="5">
        <f t="shared" si="1"/>
        <v>35</v>
      </c>
      <c r="I54" s="6">
        <f t="shared" si="2"/>
        <v>162</v>
      </c>
      <c r="J54" s="6">
        <f t="shared" si="3"/>
        <v>12.727922061357855</v>
      </c>
      <c r="K54" s="5">
        <f t="shared" si="4"/>
        <v>3.6842105263157894</v>
      </c>
    </row>
    <row r="55" spans="1:11" x14ac:dyDescent="0.25">
      <c r="A55" s="7">
        <v>53</v>
      </c>
      <c r="B55" t="s">
        <v>475</v>
      </c>
      <c r="C55">
        <v>33</v>
      </c>
      <c r="D55">
        <f t="shared" si="0"/>
        <v>123</v>
      </c>
      <c r="E55">
        <v>49</v>
      </c>
      <c r="F55">
        <v>32</v>
      </c>
      <c r="G55">
        <v>42</v>
      </c>
      <c r="H55" s="5">
        <f t="shared" si="1"/>
        <v>41</v>
      </c>
      <c r="I55" s="6">
        <f t="shared" si="2"/>
        <v>73</v>
      </c>
      <c r="J55" s="6">
        <f t="shared" si="3"/>
        <v>8.5440037453175304</v>
      </c>
      <c r="K55" s="5">
        <f t="shared" si="4"/>
        <v>3.7272727272727271</v>
      </c>
    </row>
    <row r="56" spans="1:11" x14ac:dyDescent="0.25">
      <c r="A56" s="7">
        <v>54</v>
      </c>
      <c r="B56" t="s">
        <v>476</v>
      </c>
      <c r="C56">
        <v>20</v>
      </c>
      <c r="D56">
        <f t="shared" si="0"/>
        <v>84</v>
      </c>
      <c r="E56">
        <v>41</v>
      </c>
      <c r="F56">
        <v>43</v>
      </c>
      <c r="H56" s="5">
        <f t="shared" si="1"/>
        <v>42</v>
      </c>
      <c r="I56" s="6">
        <f t="shared" si="2"/>
        <v>2</v>
      </c>
      <c r="J56" s="6">
        <f t="shared" si="3"/>
        <v>1.4142135623730951</v>
      </c>
      <c r="K56" s="5">
        <f t="shared" si="4"/>
        <v>4.2</v>
      </c>
    </row>
    <row r="57" spans="1:11" x14ac:dyDescent="0.25">
      <c r="A57" s="7">
        <v>55</v>
      </c>
      <c r="B57" t="s">
        <v>477</v>
      </c>
      <c r="C57">
        <v>16</v>
      </c>
      <c r="D57">
        <f t="shared" si="0"/>
        <v>62</v>
      </c>
      <c r="E57">
        <v>35</v>
      </c>
      <c r="F57">
        <v>27</v>
      </c>
      <c r="H57" s="5">
        <f t="shared" si="1"/>
        <v>31</v>
      </c>
      <c r="I57" s="6">
        <f t="shared" si="2"/>
        <v>32</v>
      </c>
      <c r="J57" s="6">
        <f t="shared" si="3"/>
        <v>5.6568542494923806</v>
      </c>
      <c r="K57" s="5">
        <f t="shared" si="4"/>
        <v>3.875</v>
      </c>
    </row>
    <row r="58" spans="1:11" x14ac:dyDescent="0.25">
      <c r="A58" s="7">
        <v>56</v>
      </c>
      <c r="B58" t="s">
        <v>478</v>
      </c>
      <c r="C58">
        <v>33</v>
      </c>
      <c r="D58">
        <f t="shared" si="0"/>
        <v>114</v>
      </c>
      <c r="E58">
        <v>28</v>
      </c>
      <c r="F58">
        <v>43</v>
      </c>
      <c r="G58">
        <v>43</v>
      </c>
      <c r="H58" s="5">
        <f t="shared" si="1"/>
        <v>38</v>
      </c>
      <c r="I58" s="6">
        <f t="shared" si="2"/>
        <v>75</v>
      </c>
      <c r="J58" s="6">
        <f t="shared" si="3"/>
        <v>8.6602540378443873</v>
      </c>
      <c r="K58" s="5">
        <f t="shared" si="4"/>
        <v>3.4545454545454546</v>
      </c>
    </row>
    <row r="59" spans="1:11" x14ac:dyDescent="0.25">
      <c r="A59" s="7">
        <v>57</v>
      </c>
      <c r="B59" t="s">
        <v>479</v>
      </c>
      <c r="C59">
        <v>23</v>
      </c>
      <c r="D59">
        <f t="shared" si="0"/>
        <v>90</v>
      </c>
      <c r="E59">
        <v>32</v>
      </c>
      <c r="F59">
        <v>58</v>
      </c>
      <c r="H59" s="5">
        <f t="shared" si="1"/>
        <v>45</v>
      </c>
      <c r="I59" s="6">
        <f t="shared" si="2"/>
        <v>338</v>
      </c>
      <c r="J59" s="6">
        <f t="shared" si="3"/>
        <v>18.384776310850235</v>
      </c>
      <c r="K59" s="5">
        <f t="shared" si="4"/>
        <v>3.9130434782608696</v>
      </c>
    </row>
    <row r="60" spans="1:11" x14ac:dyDescent="0.25">
      <c r="A60" s="7">
        <v>58</v>
      </c>
      <c r="B60" t="s">
        <v>480</v>
      </c>
      <c r="C60">
        <v>21</v>
      </c>
      <c r="D60">
        <f t="shared" si="0"/>
        <v>78</v>
      </c>
      <c r="E60">
        <v>47</v>
      </c>
      <c r="F60">
        <v>31</v>
      </c>
      <c r="H60" s="5">
        <f t="shared" si="1"/>
        <v>39</v>
      </c>
      <c r="I60" s="6">
        <f t="shared" si="2"/>
        <v>128</v>
      </c>
      <c r="J60" s="6">
        <f t="shared" si="3"/>
        <v>11.313708498984761</v>
      </c>
      <c r="K60" s="5">
        <f t="shared" si="4"/>
        <v>3.7142857142857144</v>
      </c>
    </row>
    <row r="61" spans="1:11" x14ac:dyDescent="0.25">
      <c r="A61" s="7">
        <v>59</v>
      </c>
      <c r="B61" t="s">
        <v>481</v>
      </c>
      <c r="C61">
        <v>22</v>
      </c>
      <c r="D61">
        <f t="shared" si="0"/>
        <v>83</v>
      </c>
      <c r="E61">
        <v>45</v>
      </c>
      <c r="F61">
        <v>38</v>
      </c>
      <c r="H61" s="5">
        <f t="shared" si="1"/>
        <v>41.5</v>
      </c>
      <c r="I61" s="6">
        <f t="shared" si="2"/>
        <v>24.5</v>
      </c>
      <c r="J61" s="6">
        <f t="shared" si="3"/>
        <v>4.9497474683058327</v>
      </c>
      <c r="K61" s="5">
        <f t="shared" si="4"/>
        <v>3.7727272727272729</v>
      </c>
    </row>
    <row r="62" spans="1:11" x14ac:dyDescent="0.25">
      <c r="A62" s="7">
        <v>61</v>
      </c>
      <c r="B62" t="s">
        <v>482</v>
      </c>
      <c r="C62">
        <v>21</v>
      </c>
      <c r="D62">
        <f t="shared" si="0"/>
        <v>87</v>
      </c>
      <c r="E62">
        <v>31</v>
      </c>
      <c r="F62">
        <v>56</v>
      </c>
      <c r="H62" s="5">
        <f t="shared" si="1"/>
        <v>43.5</v>
      </c>
      <c r="I62" s="6">
        <f t="shared" si="2"/>
        <v>312.5</v>
      </c>
      <c r="J62" s="6">
        <f t="shared" si="3"/>
        <v>17.677669529663689</v>
      </c>
      <c r="K62" s="5">
        <f t="shared" si="4"/>
        <v>4.1428571428571432</v>
      </c>
    </row>
    <row r="63" spans="1:11" s="17" customFormat="1" ht="5.25" customHeight="1" x14ac:dyDescent="0.25">
      <c r="A63" s="16"/>
      <c r="H63" s="18"/>
      <c r="I63" s="19"/>
      <c r="J63" s="19"/>
      <c r="K63" s="19"/>
    </row>
    <row r="64" spans="1:11" ht="15.75" thickBot="1" x14ac:dyDescent="0.3"/>
    <row r="65" spans="2:11" x14ac:dyDescent="0.25">
      <c r="B65" s="20"/>
      <c r="C65" s="23" t="s">
        <v>29</v>
      </c>
      <c r="D65" s="24"/>
      <c r="E65" s="24"/>
      <c r="F65" s="25">
        <f>AVERAGE(D3:D62)</f>
        <v>93.266666666666666</v>
      </c>
      <c r="H65" s="5"/>
      <c r="K65" s="3"/>
    </row>
    <row r="66" spans="2:11" x14ac:dyDescent="0.25">
      <c r="B66" s="20"/>
      <c r="C66" s="8" t="s">
        <v>217</v>
      </c>
      <c r="D66" s="21"/>
      <c r="E66" s="21"/>
      <c r="F66" s="9">
        <f>_xlfn.VAR.S(D3:D62)</f>
        <v>556.91073446327687</v>
      </c>
    </row>
    <row r="67" spans="2:11" x14ac:dyDescent="0.25">
      <c r="B67" s="20"/>
      <c r="C67" s="26" t="s">
        <v>31</v>
      </c>
      <c r="D67" s="27"/>
      <c r="E67" s="27"/>
      <c r="F67" s="28">
        <f>_xlfn.STDEV.S(D3:D62)</f>
        <v>23.598956215546416</v>
      </c>
      <c r="H67" s="3"/>
      <c r="I67" s="4"/>
    </row>
    <row r="68" spans="2:11" x14ac:dyDescent="0.25">
      <c r="B68" s="20"/>
      <c r="C68" s="8" t="s">
        <v>36</v>
      </c>
      <c r="D68" s="21"/>
      <c r="E68" s="21"/>
      <c r="F68" s="10">
        <f>COUNT(A3:A62)</f>
        <v>60</v>
      </c>
    </row>
    <row r="69" spans="2:11" x14ac:dyDescent="0.25">
      <c r="B69" s="21"/>
      <c r="C69" s="8" t="s">
        <v>73</v>
      </c>
      <c r="D69" s="21"/>
      <c r="E69" s="21"/>
      <c r="F69" s="10">
        <f>SUM(D3:D62)</f>
        <v>5596</v>
      </c>
      <c r="H69" s="3"/>
    </row>
    <row r="70" spans="2:11" x14ac:dyDescent="0.25">
      <c r="B70" s="20"/>
      <c r="C70" s="12"/>
      <c r="D70" s="21"/>
      <c r="E70" s="21"/>
      <c r="F70" s="13"/>
    </row>
    <row r="71" spans="2:11" x14ac:dyDescent="0.25">
      <c r="B71" s="20"/>
      <c r="C71" s="26" t="s">
        <v>30</v>
      </c>
      <c r="D71" s="27"/>
      <c r="E71" s="27"/>
      <c r="F71" s="29">
        <f>AVERAGE(E3:G62)</f>
        <v>38.593103448275862</v>
      </c>
      <c r="G71" s="130"/>
    </row>
    <row r="72" spans="2:11" x14ac:dyDescent="0.25">
      <c r="B72" s="20"/>
      <c r="C72" s="8" t="s">
        <v>33</v>
      </c>
      <c r="D72" s="21"/>
      <c r="E72" s="21"/>
      <c r="F72" s="9">
        <f>_xlfn.VAR.S(E3:G62)</f>
        <v>87.812452107279668</v>
      </c>
      <c r="G72" s="130"/>
    </row>
    <row r="73" spans="2:11" x14ac:dyDescent="0.25">
      <c r="B73" s="20"/>
      <c r="C73" s="26" t="s">
        <v>34</v>
      </c>
      <c r="D73" s="27"/>
      <c r="E73" s="27"/>
      <c r="F73" s="28">
        <f>_xlfn.STDEV.S(E3:G62)</f>
        <v>9.370829851580897</v>
      </c>
      <c r="G73" s="130"/>
    </row>
    <row r="74" spans="2:11" x14ac:dyDescent="0.25">
      <c r="B74" s="21"/>
      <c r="C74" s="8" t="s">
        <v>72</v>
      </c>
      <c r="D74" s="21"/>
      <c r="E74" s="21"/>
      <c r="F74" s="10">
        <f>COUNT(E3:F62)</f>
        <v>120</v>
      </c>
      <c r="G74" s="130"/>
    </row>
    <row r="75" spans="2:11" x14ac:dyDescent="0.25">
      <c r="B75" s="20"/>
      <c r="C75" s="8"/>
      <c r="D75" s="21"/>
      <c r="E75" s="21"/>
      <c r="F75" s="10"/>
      <c r="G75" s="131"/>
    </row>
    <row r="76" spans="2:11" ht="15" customHeight="1" x14ac:dyDescent="0.25">
      <c r="C76" s="8" t="s">
        <v>71</v>
      </c>
      <c r="D76" s="21"/>
      <c r="E76" s="21"/>
      <c r="F76" s="10">
        <f>SUM(C3:C62)</f>
        <v>1446</v>
      </c>
      <c r="G76" s="130"/>
    </row>
    <row r="77" spans="2:11" x14ac:dyDescent="0.25">
      <c r="C77" s="8" t="s">
        <v>123</v>
      </c>
      <c r="D77" s="21"/>
      <c r="E77" s="21"/>
      <c r="F77" s="11">
        <f>F76/F68</f>
        <v>24.1</v>
      </c>
      <c r="G77" s="130"/>
    </row>
    <row r="78" spans="2:11" x14ac:dyDescent="0.25">
      <c r="C78" s="26" t="s">
        <v>74</v>
      </c>
      <c r="D78" s="27"/>
      <c r="E78" s="27"/>
      <c r="F78" s="29">
        <f>F69/F76</f>
        <v>3.8699861687413555</v>
      </c>
      <c r="G78" s="130"/>
    </row>
    <row r="79" spans="2:11" x14ac:dyDescent="0.25">
      <c r="C79" s="8" t="s">
        <v>75</v>
      </c>
      <c r="D79" s="21"/>
      <c r="E79" s="21"/>
      <c r="F79" s="11">
        <f>_xlfn.VAR.S(K3:K62)</f>
        <v>0.10651260266929986</v>
      </c>
      <c r="G79" s="130"/>
    </row>
    <row r="80" spans="2:11" ht="15.75" thickBot="1" x14ac:dyDescent="0.3">
      <c r="C80" s="126" t="s">
        <v>76</v>
      </c>
      <c r="D80" s="128"/>
      <c r="E80" s="128"/>
      <c r="F80" s="129">
        <f>_xlfn.STDEV.S(K3:K62)</f>
        <v>0.32636268577963973</v>
      </c>
      <c r="G80" s="130"/>
    </row>
    <row r="81" spans="3:6" x14ac:dyDescent="0.25">
      <c r="C81" s="21"/>
      <c r="D81" s="21"/>
      <c r="E81" s="21"/>
      <c r="F81" s="21"/>
    </row>
    <row r="82" spans="3:6" x14ac:dyDescent="0.25">
      <c r="C82" s="20"/>
      <c r="D82" s="21"/>
      <c r="E82" s="21"/>
      <c r="F82" s="125"/>
    </row>
  </sheetData>
  <sheetProtection algorithmName="SHA-512" hashValue="Bq8582szH4PpiA1LCSxAvrnZeJhi03nBMC5Xyy/7tkOhSteS7M9BXydJmqY1eGBzA/ZQEvVVN6E5BFSpsNU39A==" saltValue="D2bQ8XXyHcZWEjHPfVkzrQ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7142-08A7-4435-A3B1-FFC7903CC280}">
  <sheetPr>
    <tabColor theme="5" tint="0.59999389629810485"/>
  </sheetPr>
  <dimension ref="A1:L82"/>
  <sheetViews>
    <sheetView zoomScale="90" zoomScaleNormal="90" zoomScaleSheetLayoutView="90" workbookViewId="0">
      <pane xSplit="1" ySplit="2" topLeftCell="B3" activePane="bottomRight" state="frozen"/>
      <selection activeCell="I10" sqref="I10"/>
      <selection pane="topRight" activeCell="I10" sqref="I10"/>
      <selection pane="bottomLeft" activeCell="I10" sqref="I10"/>
      <selection pane="bottomRight"/>
    </sheetView>
  </sheetViews>
  <sheetFormatPr baseColWidth="10" defaultRowHeight="15" outlineLevelCol="1" x14ac:dyDescent="0.25"/>
  <cols>
    <col min="2" max="2" width="44.85546875" hidden="1" customWidth="1" outlineLevel="1"/>
    <col min="3" max="3" width="20.28515625" customWidth="1" collapsed="1"/>
    <col min="4" max="4" width="17.7109375" customWidth="1"/>
    <col min="5" max="7" width="13.42578125" customWidth="1" outlineLevel="1"/>
    <col min="8" max="8" width="14.85546875" customWidth="1"/>
    <col min="9" max="9" width="17.140625" customWidth="1"/>
    <col min="10" max="11" width="16.85546875" customWidth="1"/>
    <col min="12" max="12" width="14.85546875" customWidth="1"/>
  </cols>
  <sheetData>
    <row r="1" spans="1:12" x14ac:dyDescent="0.25">
      <c r="A1" s="2" t="s">
        <v>360</v>
      </c>
      <c r="D1" s="2" t="s">
        <v>16</v>
      </c>
      <c r="L1" s="2"/>
    </row>
    <row r="2" spans="1:12" s="1" customFormat="1" ht="28.5" customHeight="1" x14ac:dyDescent="0.25">
      <c r="A2" s="1" t="s">
        <v>0</v>
      </c>
      <c r="B2" s="1" t="s">
        <v>9</v>
      </c>
      <c r="C2" s="1" t="s">
        <v>272</v>
      </c>
      <c r="D2" s="1" t="s">
        <v>17</v>
      </c>
      <c r="E2" s="1" t="s">
        <v>1</v>
      </c>
      <c r="F2" s="1" t="s">
        <v>2</v>
      </c>
      <c r="G2" s="1" t="s">
        <v>3</v>
      </c>
      <c r="H2" s="1" t="s">
        <v>6</v>
      </c>
      <c r="I2" s="1" t="s">
        <v>7</v>
      </c>
      <c r="J2" s="1" t="s">
        <v>8</v>
      </c>
      <c r="K2" s="1" t="s">
        <v>70</v>
      </c>
    </row>
    <row r="3" spans="1:12" x14ac:dyDescent="0.25">
      <c r="A3" s="7">
        <v>1</v>
      </c>
      <c r="B3" t="s">
        <v>483</v>
      </c>
      <c r="C3">
        <v>33</v>
      </c>
      <c r="D3">
        <f t="shared" ref="D3:D62" si="0">SUM(E3:G3)</f>
        <v>129</v>
      </c>
      <c r="E3">
        <v>46</v>
      </c>
      <c r="F3">
        <v>52</v>
      </c>
      <c r="G3">
        <v>31</v>
      </c>
      <c r="H3" s="5">
        <f>IFERROR(AVERAGE(E3:G3),"n/a")</f>
        <v>43</v>
      </c>
      <c r="I3" s="6">
        <f>IFERROR(_xlfn.VAR.S(E3:G3),"n/a")</f>
        <v>117</v>
      </c>
      <c r="J3" s="6">
        <f>IFERROR(_xlfn.STDEV.S(E3:G3),"n/a")</f>
        <v>10.816653826391969</v>
      </c>
      <c r="K3" s="5">
        <f>IFERROR(D3/C3,"n/a")</f>
        <v>3.9090909090909092</v>
      </c>
    </row>
    <row r="4" spans="1:12" x14ac:dyDescent="0.25">
      <c r="A4" s="7">
        <v>2</v>
      </c>
      <c r="B4" t="s">
        <v>484</v>
      </c>
      <c r="C4">
        <v>32</v>
      </c>
      <c r="D4">
        <f t="shared" si="0"/>
        <v>143</v>
      </c>
      <c r="E4">
        <v>36</v>
      </c>
      <c r="F4">
        <v>45</v>
      </c>
      <c r="G4">
        <v>62</v>
      </c>
      <c r="H4" s="5">
        <f t="shared" ref="H4:H62" si="1">IFERROR(AVERAGE(E4:G4),"n/a")</f>
        <v>47.666666666666664</v>
      </c>
      <c r="I4" s="6">
        <f t="shared" ref="I4:I62" si="2">IFERROR(_xlfn.VAR.S(E4:G4),"n/a")</f>
        <v>174.33333333333348</v>
      </c>
      <c r="J4" s="6">
        <f t="shared" ref="J4:J62" si="3">IFERROR(_xlfn.STDEV.S(E4:G4),"n/a")</f>
        <v>13.203534880225579</v>
      </c>
      <c r="K4" s="5">
        <f t="shared" ref="K4:K62" si="4">IFERROR(D4/C4,"n/a")</f>
        <v>4.46875</v>
      </c>
    </row>
    <row r="5" spans="1:12" x14ac:dyDescent="0.25">
      <c r="A5" s="7">
        <v>3</v>
      </c>
      <c r="B5" t="s">
        <v>485</v>
      </c>
      <c r="C5">
        <v>20</v>
      </c>
      <c r="D5">
        <f t="shared" si="0"/>
        <v>73</v>
      </c>
      <c r="E5">
        <v>39</v>
      </c>
      <c r="F5">
        <v>34</v>
      </c>
      <c r="H5" s="5">
        <f t="shared" si="1"/>
        <v>36.5</v>
      </c>
      <c r="I5" s="6">
        <f t="shared" si="2"/>
        <v>12.5</v>
      </c>
      <c r="J5" s="6">
        <f t="shared" si="3"/>
        <v>3.5355339059327378</v>
      </c>
      <c r="K5" s="5">
        <f t="shared" si="4"/>
        <v>3.65</v>
      </c>
    </row>
    <row r="6" spans="1:12" x14ac:dyDescent="0.25">
      <c r="A6" s="7">
        <v>4</v>
      </c>
      <c r="B6" t="s">
        <v>486</v>
      </c>
      <c r="C6">
        <v>18</v>
      </c>
      <c r="D6">
        <f t="shared" si="0"/>
        <v>67</v>
      </c>
      <c r="E6">
        <v>29</v>
      </c>
      <c r="F6">
        <v>38</v>
      </c>
      <c r="H6" s="5">
        <f t="shared" si="1"/>
        <v>33.5</v>
      </c>
      <c r="I6" s="6">
        <f t="shared" si="2"/>
        <v>40.5</v>
      </c>
      <c r="J6" s="6">
        <f t="shared" si="3"/>
        <v>6.3639610306789276</v>
      </c>
      <c r="K6" s="5">
        <f t="shared" si="4"/>
        <v>3.7222222222222223</v>
      </c>
    </row>
    <row r="7" spans="1:12" x14ac:dyDescent="0.25">
      <c r="A7" s="7">
        <v>5</v>
      </c>
      <c r="B7" t="s">
        <v>363</v>
      </c>
      <c r="C7">
        <v>34</v>
      </c>
      <c r="D7">
        <f t="shared" si="0"/>
        <v>135</v>
      </c>
      <c r="E7">
        <v>45</v>
      </c>
      <c r="F7">
        <v>50</v>
      </c>
      <c r="G7">
        <v>40</v>
      </c>
      <c r="H7" s="5">
        <f t="shared" si="1"/>
        <v>45</v>
      </c>
      <c r="I7" s="6">
        <f t="shared" si="2"/>
        <v>25</v>
      </c>
      <c r="J7" s="6">
        <f t="shared" si="3"/>
        <v>5</v>
      </c>
      <c r="K7" s="5">
        <f t="shared" si="4"/>
        <v>3.9705882352941178</v>
      </c>
    </row>
    <row r="8" spans="1:12" x14ac:dyDescent="0.25">
      <c r="A8" s="7">
        <v>6</v>
      </c>
      <c r="B8" t="s">
        <v>487</v>
      </c>
      <c r="C8">
        <v>17</v>
      </c>
      <c r="D8">
        <f t="shared" si="0"/>
        <v>65</v>
      </c>
      <c r="E8">
        <v>31</v>
      </c>
      <c r="F8">
        <v>34</v>
      </c>
      <c r="H8" s="5">
        <f t="shared" si="1"/>
        <v>32.5</v>
      </c>
      <c r="I8" s="6">
        <f t="shared" si="2"/>
        <v>4.5</v>
      </c>
      <c r="J8" s="6">
        <f t="shared" si="3"/>
        <v>2.1213203435596424</v>
      </c>
      <c r="K8" s="5">
        <f t="shared" si="4"/>
        <v>3.8235294117647061</v>
      </c>
    </row>
    <row r="9" spans="1:12" x14ac:dyDescent="0.25">
      <c r="A9" s="7">
        <v>7</v>
      </c>
      <c r="B9" t="s">
        <v>488</v>
      </c>
      <c r="C9">
        <v>18</v>
      </c>
      <c r="D9">
        <f t="shared" si="0"/>
        <v>58</v>
      </c>
      <c r="E9">
        <v>34</v>
      </c>
      <c r="F9">
        <v>24</v>
      </c>
      <c r="H9" s="5">
        <f t="shared" si="1"/>
        <v>29</v>
      </c>
      <c r="I9" s="6">
        <f t="shared" si="2"/>
        <v>50</v>
      </c>
      <c r="J9" s="6">
        <f t="shared" si="3"/>
        <v>7.0710678118654755</v>
      </c>
      <c r="K9" s="5">
        <f t="shared" si="4"/>
        <v>3.2222222222222223</v>
      </c>
    </row>
    <row r="10" spans="1:12" x14ac:dyDescent="0.25">
      <c r="A10" s="7">
        <v>8</v>
      </c>
      <c r="B10" t="s">
        <v>489</v>
      </c>
      <c r="C10">
        <v>30</v>
      </c>
      <c r="D10">
        <f t="shared" si="0"/>
        <v>108</v>
      </c>
      <c r="E10">
        <v>31</v>
      </c>
      <c r="F10">
        <v>23</v>
      </c>
      <c r="G10">
        <v>54</v>
      </c>
      <c r="H10" s="5">
        <f t="shared" si="1"/>
        <v>36</v>
      </c>
      <c r="I10" s="6">
        <f t="shared" si="2"/>
        <v>259</v>
      </c>
      <c r="J10" s="6">
        <f t="shared" si="3"/>
        <v>16.093476939431081</v>
      </c>
      <c r="K10" s="5">
        <f t="shared" si="4"/>
        <v>3.6</v>
      </c>
    </row>
    <row r="11" spans="1:12" x14ac:dyDescent="0.25">
      <c r="A11" s="7">
        <v>9</v>
      </c>
      <c r="B11" t="s">
        <v>490</v>
      </c>
      <c r="C11">
        <v>20</v>
      </c>
      <c r="D11">
        <f t="shared" si="0"/>
        <v>83</v>
      </c>
      <c r="E11">
        <v>35</v>
      </c>
      <c r="F11">
        <v>48</v>
      </c>
      <c r="H11" s="5">
        <f t="shared" si="1"/>
        <v>41.5</v>
      </c>
      <c r="I11" s="6">
        <f t="shared" si="2"/>
        <v>84.5</v>
      </c>
      <c r="J11" s="6">
        <f t="shared" si="3"/>
        <v>9.1923881554251174</v>
      </c>
      <c r="K11" s="5">
        <f t="shared" si="4"/>
        <v>4.1500000000000004</v>
      </c>
    </row>
    <row r="12" spans="1:12" x14ac:dyDescent="0.25">
      <c r="A12" s="7">
        <v>10</v>
      </c>
      <c r="B12" t="s">
        <v>491</v>
      </c>
      <c r="C12">
        <v>25</v>
      </c>
      <c r="D12">
        <f t="shared" si="0"/>
        <v>88</v>
      </c>
      <c r="E12">
        <v>46</v>
      </c>
      <c r="F12">
        <v>42</v>
      </c>
      <c r="H12" s="5">
        <f t="shared" si="1"/>
        <v>44</v>
      </c>
      <c r="I12" s="6">
        <f t="shared" si="2"/>
        <v>8</v>
      </c>
      <c r="J12" s="6">
        <f t="shared" si="3"/>
        <v>2.8284271247461903</v>
      </c>
      <c r="K12" s="5">
        <f t="shared" si="4"/>
        <v>3.52</v>
      </c>
    </row>
    <row r="13" spans="1:12" x14ac:dyDescent="0.25">
      <c r="A13" s="7">
        <v>11</v>
      </c>
      <c r="B13" t="s">
        <v>492</v>
      </c>
      <c r="C13">
        <v>25</v>
      </c>
      <c r="D13">
        <f t="shared" si="0"/>
        <v>92</v>
      </c>
      <c r="E13">
        <v>50</v>
      </c>
      <c r="F13">
        <v>42</v>
      </c>
      <c r="H13" s="5">
        <f t="shared" si="1"/>
        <v>46</v>
      </c>
      <c r="I13" s="6">
        <f t="shared" si="2"/>
        <v>32</v>
      </c>
      <c r="J13" s="6">
        <f t="shared" si="3"/>
        <v>5.6568542494923806</v>
      </c>
      <c r="K13" s="5">
        <f t="shared" si="4"/>
        <v>3.68</v>
      </c>
    </row>
    <row r="14" spans="1:12" x14ac:dyDescent="0.25">
      <c r="A14" s="7">
        <v>12</v>
      </c>
      <c r="B14" t="s">
        <v>493</v>
      </c>
      <c r="C14">
        <v>22</v>
      </c>
      <c r="D14">
        <f t="shared" si="0"/>
        <v>83</v>
      </c>
      <c r="E14">
        <v>33</v>
      </c>
      <c r="F14">
        <v>50</v>
      </c>
      <c r="H14" s="5">
        <f t="shared" si="1"/>
        <v>41.5</v>
      </c>
      <c r="I14" s="6">
        <f t="shared" si="2"/>
        <v>144.5</v>
      </c>
      <c r="J14" s="6">
        <f t="shared" si="3"/>
        <v>12.020815280171307</v>
      </c>
      <c r="K14" s="5">
        <f t="shared" si="4"/>
        <v>3.7727272727272729</v>
      </c>
    </row>
    <row r="15" spans="1:12" x14ac:dyDescent="0.25">
      <c r="A15" s="7">
        <v>13</v>
      </c>
      <c r="B15" t="s">
        <v>494</v>
      </c>
      <c r="C15">
        <v>23</v>
      </c>
      <c r="D15">
        <f t="shared" si="0"/>
        <v>103</v>
      </c>
      <c r="E15">
        <v>46</v>
      </c>
      <c r="F15">
        <v>57</v>
      </c>
      <c r="H15" s="5">
        <f t="shared" si="1"/>
        <v>51.5</v>
      </c>
      <c r="I15" s="6">
        <f t="shared" si="2"/>
        <v>60.5</v>
      </c>
      <c r="J15" s="6">
        <f t="shared" si="3"/>
        <v>7.7781745930520225</v>
      </c>
      <c r="K15" s="5">
        <f t="shared" si="4"/>
        <v>4.4782608695652177</v>
      </c>
    </row>
    <row r="16" spans="1:12" x14ac:dyDescent="0.25">
      <c r="A16" s="7">
        <v>14</v>
      </c>
      <c r="B16" t="s">
        <v>495</v>
      </c>
      <c r="C16">
        <v>28</v>
      </c>
      <c r="D16">
        <f t="shared" si="0"/>
        <v>116</v>
      </c>
      <c r="E16">
        <v>37</v>
      </c>
      <c r="F16">
        <v>42</v>
      </c>
      <c r="G16">
        <v>37</v>
      </c>
      <c r="H16" s="5">
        <f t="shared" si="1"/>
        <v>38.666666666666664</v>
      </c>
      <c r="I16" s="6">
        <f t="shared" si="2"/>
        <v>8.3333333333333321</v>
      </c>
      <c r="J16" s="6">
        <f t="shared" si="3"/>
        <v>2.8867513459481287</v>
      </c>
      <c r="K16" s="5">
        <f t="shared" si="4"/>
        <v>4.1428571428571432</v>
      </c>
    </row>
    <row r="17" spans="1:11" x14ac:dyDescent="0.25">
      <c r="A17" s="7">
        <v>15</v>
      </c>
      <c r="B17" t="s">
        <v>496</v>
      </c>
      <c r="C17">
        <v>18</v>
      </c>
      <c r="D17">
        <f t="shared" si="0"/>
        <v>74</v>
      </c>
      <c r="E17">
        <v>39</v>
      </c>
      <c r="F17">
        <v>35</v>
      </c>
      <c r="H17" s="5">
        <f t="shared" si="1"/>
        <v>37</v>
      </c>
      <c r="I17" s="6">
        <f t="shared" si="2"/>
        <v>8</v>
      </c>
      <c r="J17" s="6">
        <f t="shared" si="3"/>
        <v>2.8284271247461903</v>
      </c>
      <c r="K17" s="5">
        <f t="shared" si="4"/>
        <v>4.1111111111111107</v>
      </c>
    </row>
    <row r="18" spans="1:11" x14ac:dyDescent="0.25">
      <c r="A18" s="7">
        <v>16</v>
      </c>
      <c r="B18" t="s">
        <v>497</v>
      </c>
      <c r="C18">
        <v>31</v>
      </c>
      <c r="D18">
        <f t="shared" si="0"/>
        <v>111</v>
      </c>
      <c r="E18">
        <v>41</v>
      </c>
      <c r="F18">
        <v>33</v>
      </c>
      <c r="G18">
        <v>37</v>
      </c>
      <c r="H18" s="5">
        <f t="shared" si="1"/>
        <v>37</v>
      </c>
      <c r="I18" s="6">
        <f t="shared" si="2"/>
        <v>16</v>
      </c>
      <c r="J18" s="6">
        <f t="shared" si="3"/>
        <v>4</v>
      </c>
      <c r="K18" s="5">
        <f t="shared" si="4"/>
        <v>3.5806451612903225</v>
      </c>
    </row>
    <row r="19" spans="1:11" x14ac:dyDescent="0.25">
      <c r="A19" s="7">
        <v>17</v>
      </c>
      <c r="B19" t="s">
        <v>498</v>
      </c>
      <c r="C19">
        <v>27</v>
      </c>
      <c r="D19">
        <f t="shared" si="0"/>
        <v>91</v>
      </c>
      <c r="E19">
        <v>33</v>
      </c>
      <c r="F19">
        <v>35</v>
      </c>
      <c r="G19">
        <v>23</v>
      </c>
      <c r="H19" s="5">
        <f t="shared" si="1"/>
        <v>30.333333333333332</v>
      </c>
      <c r="I19" s="6">
        <f t="shared" si="2"/>
        <v>41.333333333333258</v>
      </c>
      <c r="J19" s="6">
        <f t="shared" si="3"/>
        <v>6.4291005073286307</v>
      </c>
      <c r="K19" s="5">
        <f t="shared" si="4"/>
        <v>3.3703703703703702</v>
      </c>
    </row>
    <row r="20" spans="1:11" x14ac:dyDescent="0.25">
      <c r="A20" s="7">
        <v>18</v>
      </c>
      <c r="B20" t="s">
        <v>499</v>
      </c>
      <c r="C20">
        <v>27</v>
      </c>
      <c r="D20">
        <f t="shared" si="0"/>
        <v>104</v>
      </c>
      <c r="E20">
        <v>34</v>
      </c>
      <c r="F20">
        <v>47</v>
      </c>
      <c r="G20">
        <v>23</v>
      </c>
      <c r="H20" s="5">
        <f t="shared" si="1"/>
        <v>34.666666666666664</v>
      </c>
      <c r="I20" s="6">
        <f t="shared" si="2"/>
        <v>144.33333333333326</v>
      </c>
      <c r="J20" s="6">
        <f t="shared" si="3"/>
        <v>12.013880860626729</v>
      </c>
      <c r="K20" s="5">
        <f t="shared" si="4"/>
        <v>3.8518518518518516</v>
      </c>
    </row>
    <row r="21" spans="1:11" x14ac:dyDescent="0.25">
      <c r="A21" s="7">
        <v>19</v>
      </c>
      <c r="B21" t="s">
        <v>500</v>
      </c>
      <c r="C21">
        <v>20</v>
      </c>
      <c r="D21">
        <f t="shared" si="0"/>
        <v>85</v>
      </c>
      <c r="E21">
        <v>42</v>
      </c>
      <c r="F21">
        <v>43</v>
      </c>
      <c r="H21" s="5">
        <f t="shared" si="1"/>
        <v>42.5</v>
      </c>
      <c r="I21" s="6">
        <f t="shared" si="2"/>
        <v>0.5</v>
      </c>
      <c r="J21" s="6">
        <f t="shared" si="3"/>
        <v>0.70710678118654757</v>
      </c>
      <c r="K21" s="5">
        <f t="shared" si="4"/>
        <v>4.25</v>
      </c>
    </row>
    <row r="22" spans="1:11" x14ac:dyDescent="0.25">
      <c r="A22" s="7">
        <v>20</v>
      </c>
      <c r="B22" t="s">
        <v>501</v>
      </c>
      <c r="C22">
        <v>17</v>
      </c>
      <c r="D22">
        <f t="shared" si="0"/>
        <v>57</v>
      </c>
      <c r="E22">
        <v>24</v>
      </c>
      <c r="F22">
        <v>33</v>
      </c>
      <c r="H22" s="5">
        <f t="shared" si="1"/>
        <v>28.5</v>
      </c>
      <c r="I22" s="6">
        <f t="shared" si="2"/>
        <v>40.5</v>
      </c>
      <c r="J22" s="6">
        <f t="shared" si="3"/>
        <v>6.3639610306789276</v>
      </c>
      <c r="K22" s="5">
        <f t="shared" si="4"/>
        <v>3.3529411764705883</v>
      </c>
    </row>
    <row r="23" spans="1:11" x14ac:dyDescent="0.25">
      <c r="A23" s="7">
        <v>21</v>
      </c>
      <c r="B23" t="s">
        <v>502</v>
      </c>
      <c r="C23">
        <v>33</v>
      </c>
      <c r="D23">
        <f t="shared" si="0"/>
        <v>138</v>
      </c>
      <c r="E23">
        <v>59</v>
      </c>
      <c r="F23">
        <v>35</v>
      </c>
      <c r="G23">
        <v>44</v>
      </c>
      <c r="H23" s="5">
        <f t="shared" si="1"/>
        <v>46</v>
      </c>
      <c r="I23" s="6">
        <f t="shared" si="2"/>
        <v>147</v>
      </c>
      <c r="J23" s="6">
        <f t="shared" si="3"/>
        <v>12.124355652982141</v>
      </c>
      <c r="K23" s="5">
        <f t="shared" si="4"/>
        <v>4.1818181818181817</v>
      </c>
    </row>
    <row r="24" spans="1:11" x14ac:dyDescent="0.25">
      <c r="A24" s="7">
        <v>22</v>
      </c>
      <c r="B24" t="s">
        <v>503</v>
      </c>
      <c r="C24">
        <v>35</v>
      </c>
      <c r="D24">
        <f t="shared" si="0"/>
        <v>136</v>
      </c>
      <c r="E24">
        <v>29</v>
      </c>
      <c r="F24">
        <v>51</v>
      </c>
      <c r="G24">
        <v>56</v>
      </c>
      <c r="H24" s="5">
        <f t="shared" si="1"/>
        <v>45.333333333333336</v>
      </c>
      <c r="I24" s="6">
        <f t="shared" si="2"/>
        <v>206.33333333333348</v>
      </c>
      <c r="J24" s="6">
        <f t="shared" si="3"/>
        <v>14.364307617610168</v>
      </c>
      <c r="K24" s="5">
        <f t="shared" si="4"/>
        <v>3.8857142857142857</v>
      </c>
    </row>
    <row r="25" spans="1:11" x14ac:dyDescent="0.25">
      <c r="A25" s="7">
        <v>23</v>
      </c>
      <c r="B25" t="s">
        <v>504</v>
      </c>
      <c r="C25">
        <v>16</v>
      </c>
      <c r="D25">
        <f t="shared" si="0"/>
        <v>56</v>
      </c>
      <c r="E25">
        <v>33</v>
      </c>
      <c r="F25">
        <v>23</v>
      </c>
      <c r="H25" s="5">
        <f t="shared" si="1"/>
        <v>28</v>
      </c>
      <c r="I25" s="6">
        <f t="shared" si="2"/>
        <v>50</v>
      </c>
      <c r="J25" s="6">
        <f t="shared" si="3"/>
        <v>7.0710678118654755</v>
      </c>
      <c r="K25" s="5">
        <f t="shared" si="4"/>
        <v>3.5</v>
      </c>
    </row>
    <row r="26" spans="1:11" x14ac:dyDescent="0.25">
      <c r="A26" s="7">
        <v>24</v>
      </c>
      <c r="B26" t="s">
        <v>505</v>
      </c>
      <c r="C26">
        <v>20</v>
      </c>
      <c r="D26">
        <f t="shared" si="0"/>
        <v>81</v>
      </c>
      <c r="E26">
        <v>52</v>
      </c>
      <c r="F26">
        <v>29</v>
      </c>
      <c r="H26" s="5">
        <f t="shared" si="1"/>
        <v>40.5</v>
      </c>
      <c r="I26" s="6">
        <f t="shared" si="2"/>
        <v>264.5</v>
      </c>
      <c r="J26" s="6">
        <f t="shared" si="3"/>
        <v>16.263455967290593</v>
      </c>
      <c r="K26" s="5">
        <f t="shared" si="4"/>
        <v>4.05</v>
      </c>
    </row>
    <row r="27" spans="1:11" x14ac:dyDescent="0.25">
      <c r="A27" s="7">
        <v>25</v>
      </c>
      <c r="B27" t="s">
        <v>506</v>
      </c>
      <c r="C27">
        <v>30</v>
      </c>
      <c r="D27">
        <f t="shared" si="0"/>
        <v>138</v>
      </c>
      <c r="E27">
        <v>57</v>
      </c>
      <c r="F27">
        <v>39</v>
      </c>
      <c r="G27">
        <v>42</v>
      </c>
      <c r="H27" s="5">
        <f t="shared" si="1"/>
        <v>46</v>
      </c>
      <c r="I27" s="6">
        <f t="shared" si="2"/>
        <v>93</v>
      </c>
      <c r="J27" s="6">
        <f t="shared" si="3"/>
        <v>9.6436507609929549</v>
      </c>
      <c r="K27" s="5">
        <f t="shared" si="4"/>
        <v>4.5999999999999996</v>
      </c>
    </row>
    <row r="28" spans="1:11" x14ac:dyDescent="0.25">
      <c r="A28" s="7">
        <v>26</v>
      </c>
      <c r="B28" t="s">
        <v>507</v>
      </c>
      <c r="C28">
        <v>22</v>
      </c>
      <c r="D28">
        <f t="shared" si="0"/>
        <v>75</v>
      </c>
      <c r="E28">
        <v>24</v>
      </c>
      <c r="F28">
        <v>51</v>
      </c>
      <c r="H28" s="5">
        <f t="shared" si="1"/>
        <v>37.5</v>
      </c>
      <c r="I28" s="6">
        <f t="shared" si="2"/>
        <v>364.5</v>
      </c>
      <c r="J28" s="6">
        <f t="shared" si="3"/>
        <v>19.091883092036785</v>
      </c>
      <c r="K28" s="5">
        <f t="shared" si="4"/>
        <v>3.4090909090909092</v>
      </c>
    </row>
    <row r="29" spans="1:11" x14ac:dyDescent="0.25">
      <c r="A29" s="7">
        <v>27</v>
      </c>
      <c r="B29" t="s">
        <v>508</v>
      </c>
      <c r="C29">
        <v>38</v>
      </c>
      <c r="D29">
        <f t="shared" si="0"/>
        <v>142</v>
      </c>
      <c r="E29">
        <v>49</v>
      </c>
      <c r="F29">
        <v>43</v>
      </c>
      <c r="G29">
        <v>50</v>
      </c>
      <c r="H29" s="5">
        <f t="shared" si="1"/>
        <v>47.333333333333336</v>
      </c>
      <c r="I29" s="6">
        <f t="shared" si="2"/>
        <v>14.333333333333336</v>
      </c>
      <c r="J29" s="6">
        <f t="shared" si="3"/>
        <v>3.7859388972001828</v>
      </c>
      <c r="K29" s="5">
        <f t="shared" si="4"/>
        <v>3.736842105263158</v>
      </c>
    </row>
    <row r="30" spans="1:11" x14ac:dyDescent="0.25">
      <c r="A30" s="7">
        <v>28</v>
      </c>
      <c r="B30" t="s">
        <v>509</v>
      </c>
      <c r="C30">
        <v>15</v>
      </c>
      <c r="D30">
        <f t="shared" si="0"/>
        <v>51</v>
      </c>
      <c r="E30">
        <v>27</v>
      </c>
      <c r="F30">
        <v>24</v>
      </c>
      <c r="H30" s="5">
        <f t="shared" si="1"/>
        <v>25.5</v>
      </c>
      <c r="I30" s="6">
        <f t="shared" si="2"/>
        <v>4.5</v>
      </c>
      <c r="J30" s="6">
        <f t="shared" si="3"/>
        <v>2.1213203435596424</v>
      </c>
      <c r="K30" s="5">
        <f t="shared" si="4"/>
        <v>3.4</v>
      </c>
    </row>
    <row r="31" spans="1:11" x14ac:dyDescent="0.25">
      <c r="A31" s="7">
        <v>29</v>
      </c>
      <c r="B31" t="s">
        <v>510</v>
      </c>
      <c r="C31">
        <v>22</v>
      </c>
      <c r="D31">
        <f t="shared" si="0"/>
        <v>80</v>
      </c>
      <c r="E31">
        <v>33</v>
      </c>
      <c r="F31">
        <v>47</v>
      </c>
      <c r="H31" s="5">
        <f t="shared" si="1"/>
        <v>40</v>
      </c>
      <c r="I31" s="6">
        <f t="shared" si="2"/>
        <v>98</v>
      </c>
      <c r="J31" s="6">
        <f t="shared" si="3"/>
        <v>9.8994949366116654</v>
      </c>
      <c r="K31" s="5">
        <f t="shared" si="4"/>
        <v>3.6363636363636362</v>
      </c>
    </row>
    <row r="32" spans="1:11" x14ac:dyDescent="0.25">
      <c r="A32" s="7">
        <v>30</v>
      </c>
      <c r="B32" t="s">
        <v>511</v>
      </c>
      <c r="C32">
        <v>23</v>
      </c>
      <c r="D32">
        <f t="shared" si="0"/>
        <v>68</v>
      </c>
      <c r="E32">
        <v>29</v>
      </c>
      <c r="F32">
        <v>20</v>
      </c>
      <c r="G32">
        <v>19</v>
      </c>
      <c r="H32" s="5">
        <f t="shared" si="1"/>
        <v>22.666666666666668</v>
      </c>
      <c r="I32" s="6">
        <f t="shared" si="2"/>
        <v>30.333333333333371</v>
      </c>
      <c r="J32" s="6">
        <f t="shared" si="3"/>
        <v>5.5075705472861056</v>
      </c>
      <c r="K32" s="5">
        <f t="shared" si="4"/>
        <v>2.9565217391304346</v>
      </c>
    </row>
    <row r="33" spans="1:11" x14ac:dyDescent="0.25">
      <c r="A33" s="7">
        <v>31</v>
      </c>
      <c r="B33" t="s">
        <v>2372</v>
      </c>
      <c r="C33">
        <v>31</v>
      </c>
      <c r="D33">
        <f t="shared" si="0"/>
        <v>119</v>
      </c>
      <c r="E33">
        <v>27</v>
      </c>
      <c r="F33">
        <v>50</v>
      </c>
      <c r="G33">
        <v>42</v>
      </c>
      <c r="H33" s="5">
        <f t="shared" si="1"/>
        <v>39.666666666666664</v>
      </c>
      <c r="I33" s="6">
        <f t="shared" si="2"/>
        <v>136.33333333333348</v>
      </c>
      <c r="J33" s="6">
        <f t="shared" si="3"/>
        <v>11.676186592091335</v>
      </c>
      <c r="K33" s="5">
        <f t="shared" si="4"/>
        <v>3.838709677419355</v>
      </c>
    </row>
    <row r="34" spans="1:11" x14ac:dyDescent="0.25">
      <c r="A34" s="7">
        <v>32</v>
      </c>
      <c r="B34" t="s">
        <v>2373</v>
      </c>
      <c r="C34">
        <v>18</v>
      </c>
      <c r="D34">
        <f t="shared" si="0"/>
        <v>61</v>
      </c>
      <c r="E34">
        <v>34</v>
      </c>
      <c r="F34">
        <v>27</v>
      </c>
      <c r="H34" s="5">
        <f t="shared" si="1"/>
        <v>30.5</v>
      </c>
      <c r="I34" s="6">
        <f t="shared" si="2"/>
        <v>24.5</v>
      </c>
      <c r="J34" s="6">
        <f t="shared" si="3"/>
        <v>4.9497474683058327</v>
      </c>
      <c r="K34" s="5">
        <f t="shared" si="4"/>
        <v>3.3888888888888888</v>
      </c>
    </row>
    <row r="35" spans="1:11" x14ac:dyDescent="0.25">
      <c r="A35" s="7">
        <v>33</v>
      </c>
      <c r="B35" t="s">
        <v>2374</v>
      </c>
      <c r="C35">
        <v>19</v>
      </c>
      <c r="D35">
        <f t="shared" si="0"/>
        <v>72</v>
      </c>
      <c r="E35">
        <v>27</v>
      </c>
      <c r="F35">
        <v>45</v>
      </c>
      <c r="H35" s="5">
        <f t="shared" si="1"/>
        <v>36</v>
      </c>
      <c r="I35" s="6">
        <f t="shared" si="2"/>
        <v>162</v>
      </c>
      <c r="J35" s="6">
        <f t="shared" si="3"/>
        <v>12.727922061357855</v>
      </c>
      <c r="K35" s="5">
        <f t="shared" si="4"/>
        <v>3.7894736842105261</v>
      </c>
    </row>
    <row r="36" spans="1:11" x14ac:dyDescent="0.25">
      <c r="A36" s="7">
        <v>34</v>
      </c>
      <c r="B36" t="s">
        <v>2375</v>
      </c>
      <c r="C36">
        <v>20</v>
      </c>
      <c r="D36">
        <f t="shared" si="0"/>
        <v>75</v>
      </c>
      <c r="E36">
        <v>28</v>
      </c>
      <c r="F36">
        <v>47</v>
      </c>
      <c r="H36" s="5">
        <f t="shared" si="1"/>
        <v>37.5</v>
      </c>
      <c r="I36" s="6">
        <f t="shared" si="2"/>
        <v>180.5</v>
      </c>
      <c r="J36" s="6">
        <f t="shared" si="3"/>
        <v>13.435028842544403</v>
      </c>
      <c r="K36" s="5">
        <f t="shared" si="4"/>
        <v>3.75</v>
      </c>
    </row>
    <row r="37" spans="1:11" x14ac:dyDescent="0.25">
      <c r="A37" s="7">
        <v>35</v>
      </c>
      <c r="B37" t="s">
        <v>2376</v>
      </c>
      <c r="C37">
        <v>31</v>
      </c>
      <c r="D37">
        <f t="shared" si="0"/>
        <v>119</v>
      </c>
      <c r="E37">
        <v>29</v>
      </c>
      <c r="F37">
        <v>40</v>
      </c>
      <c r="G37">
        <v>50</v>
      </c>
      <c r="H37" s="5">
        <f t="shared" si="1"/>
        <v>39.666666666666664</v>
      </c>
      <c r="I37" s="6">
        <f t="shared" si="2"/>
        <v>110.33333333333348</v>
      </c>
      <c r="J37" s="6">
        <f t="shared" si="3"/>
        <v>10.503967504392495</v>
      </c>
      <c r="K37" s="5">
        <f t="shared" si="4"/>
        <v>3.838709677419355</v>
      </c>
    </row>
    <row r="38" spans="1:11" x14ac:dyDescent="0.25">
      <c r="A38" s="7">
        <v>36</v>
      </c>
      <c r="B38" t="s">
        <v>2377</v>
      </c>
      <c r="C38">
        <v>19</v>
      </c>
      <c r="D38">
        <f t="shared" si="0"/>
        <v>78</v>
      </c>
      <c r="E38">
        <v>37</v>
      </c>
      <c r="F38">
        <v>41</v>
      </c>
      <c r="H38" s="5">
        <f t="shared" si="1"/>
        <v>39</v>
      </c>
      <c r="I38" s="6">
        <f t="shared" si="2"/>
        <v>8</v>
      </c>
      <c r="J38" s="6">
        <f t="shared" si="3"/>
        <v>2.8284271247461903</v>
      </c>
      <c r="K38" s="5">
        <f t="shared" si="4"/>
        <v>4.1052631578947372</v>
      </c>
    </row>
    <row r="39" spans="1:11" x14ac:dyDescent="0.25">
      <c r="A39" s="7">
        <v>37</v>
      </c>
      <c r="B39" t="s">
        <v>2378</v>
      </c>
      <c r="C39">
        <v>30</v>
      </c>
      <c r="D39">
        <f t="shared" si="0"/>
        <v>119</v>
      </c>
      <c r="E39">
        <v>52</v>
      </c>
      <c r="F39">
        <v>32</v>
      </c>
      <c r="G39">
        <v>35</v>
      </c>
      <c r="H39" s="5">
        <f t="shared" si="1"/>
        <v>39.666666666666664</v>
      </c>
      <c r="I39" s="6">
        <f t="shared" si="2"/>
        <v>116.33333333333348</v>
      </c>
      <c r="J39" s="6">
        <f t="shared" si="3"/>
        <v>10.785793124908965</v>
      </c>
      <c r="K39" s="5">
        <f t="shared" si="4"/>
        <v>3.9666666666666668</v>
      </c>
    </row>
    <row r="40" spans="1:11" x14ac:dyDescent="0.25">
      <c r="A40" s="7">
        <v>38</v>
      </c>
      <c r="B40" t="s">
        <v>2379</v>
      </c>
      <c r="C40">
        <v>18</v>
      </c>
      <c r="D40">
        <f t="shared" si="0"/>
        <v>80</v>
      </c>
      <c r="E40">
        <v>47</v>
      </c>
      <c r="F40">
        <v>33</v>
      </c>
      <c r="H40" s="5">
        <f t="shared" si="1"/>
        <v>40</v>
      </c>
      <c r="I40" s="6">
        <f t="shared" si="2"/>
        <v>98</v>
      </c>
      <c r="J40" s="6">
        <f t="shared" si="3"/>
        <v>9.8994949366116654</v>
      </c>
      <c r="K40" s="5">
        <f t="shared" si="4"/>
        <v>4.4444444444444446</v>
      </c>
    </row>
    <row r="41" spans="1:11" x14ac:dyDescent="0.25">
      <c r="A41" s="7">
        <v>39</v>
      </c>
      <c r="B41" t="s">
        <v>2380</v>
      </c>
      <c r="C41">
        <v>26</v>
      </c>
      <c r="D41">
        <f t="shared" si="0"/>
        <v>116</v>
      </c>
      <c r="E41">
        <v>39</v>
      </c>
      <c r="F41">
        <v>29</v>
      </c>
      <c r="G41">
        <v>48</v>
      </c>
      <c r="H41" s="5">
        <f t="shared" si="1"/>
        <v>38.666666666666664</v>
      </c>
      <c r="I41" s="6">
        <f t="shared" si="2"/>
        <v>90.333333333333485</v>
      </c>
      <c r="J41" s="6">
        <f t="shared" si="3"/>
        <v>9.5043849529221767</v>
      </c>
      <c r="K41" s="5">
        <f t="shared" si="4"/>
        <v>4.4615384615384617</v>
      </c>
    </row>
    <row r="42" spans="1:11" x14ac:dyDescent="0.25">
      <c r="A42" s="7">
        <v>40</v>
      </c>
      <c r="B42" s="134" t="s">
        <v>2381</v>
      </c>
      <c r="C42">
        <v>31</v>
      </c>
      <c r="D42">
        <f t="shared" si="0"/>
        <v>134</v>
      </c>
      <c r="E42">
        <v>42</v>
      </c>
      <c r="F42">
        <v>49</v>
      </c>
      <c r="G42">
        <v>43</v>
      </c>
      <c r="H42" s="5">
        <f t="shared" si="1"/>
        <v>44.666666666666664</v>
      </c>
      <c r="I42" s="6">
        <f t="shared" si="2"/>
        <v>14.333333333333336</v>
      </c>
      <c r="J42" s="6">
        <f t="shared" si="3"/>
        <v>3.7859388972001828</v>
      </c>
      <c r="K42" s="5">
        <f t="shared" si="4"/>
        <v>4.32258064516129</v>
      </c>
    </row>
    <row r="43" spans="1:11" x14ac:dyDescent="0.25">
      <c r="A43" s="7">
        <v>41</v>
      </c>
      <c r="B43" t="s">
        <v>2382</v>
      </c>
      <c r="C43">
        <v>23</v>
      </c>
      <c r="D43">
        <f t="shared" si="0"/>
        <v>92</v>
      </c>
      <c r="E43">
        <v>48</v>
      </c>
      <c r="F43">
        <v>44</v>
      </c>
      <c r="H43" s="5">
        <f t="shared" si="1"/>
        <v>46</v>
      </c>
      <c r="I43" s="6">
        <f t="shared" si="2"/>
        <v>8</v>
      </c>
      <c r="J43" s="6">
        <f t="shared" si="3"/>
        <v>2.8284271247461903</v>
      </c>
      <c r="K43" s="5">
        <f t="shared" si="4"/>
        <v>4</v>
      </c>
    </row>
    <row r="44" spans="1:11" x14ac:dyDescent="0.25">
      <c r="A44" s="7">
        <v>42</v>
      </c>
      <c r="B44" t="s">
        <v>2383</v>
      </c>
      <c r="C44">
        <v>22</v>
      </c>
      <c r="D44">
        <f t="shared" si="0"/>
        <v>78</v>
      </c>
      <c r="E44">
        <v>36</v>
      </c>
      <c r="F44">
        <v>42</v>
      </c>
      <c r="H44" s="5">
        <f t="shared" si="1"/>
        <v>39</v>
      </c>
      <c r="I44" s="6">
        <f t="shared" si="2"/>
        <v>18</v>
      </c>
      <c r="J44" s="6">
        <f t="shared" si="3"/>
        <v>4.2426406871192848</v>
      </c>
      <c r="K44" s="5">
        <f t="shared" si="4"/>
        <v>3.5454545454545454</v>
      </c>
    </row>
    <row r="45" spans="1:11" x14ac:dyDescent="0.25">
      <c r="A45" s="7">
        <v>43</v>
      </c>
      <c r="B45" t="s">
        <v>2384</v>
      </c>
      <c r="C45">
        <v>21</v>
      </c>
      <c r="D45">
        <f t="shared" si="0"/>
        <v>74</v>
      </c>
      <c r="E45">
        <v>26</v>
      </c>
      <c r="F45">
        <v>48</v>
      </c>
      <c r="H45" s="5">
        <f t="shared" si="1"/>
        <v>37</v>
      </c>
      <c r="I45" s="6">
        <f t="shared" si="2"/>
        <v>242</v>
      </c>
      <c r="J45" s="6">
        <f t="shared" si="3"/>
        <v>15.556349186104045</v>
      </c>
      <c r="K45" s="5">
        <f t="shared" si="4"/>
        <v>3.5238095238095237</v>
      </c>
    </row>
    <row r="46" spans="1:11" x14ac:dyDescent="0.25">
      <c r="A46" s="7">
        <v>44</v>
      </c>
      <c r="B46" t="s">
        <v>2385</v>
      </c>
      <c r="C46">
        <v>31</v>
      </c>
      <c r="D46">
        <f t="shared" si="0"/>
        <v>108</v>
      </c>
      <c r="E46">
        <v>32</v>
      </c>
      <c r="F46">
        <v>41</v>
      </c>
      <c r="G46">
        <v>35</v>
      </c>
      <c r="H46" s="5">
        <f t="shared" si="1"/>
        <v>36</v>
      </c>
      <c r="I46" s="6">
        <f t="shared" si="2"/>
        <v>21</v>
      </c>
      <c r="J46" s="6">
        <f t="shared" si="3"/>
        <v>4.5825756949558398</v>
      </c>
      <c r="K46" s="5">
        <f t="shared" si="4"/>
        <v>3.4838709677419355</v>
      </c>
    </row>
    <row r="47" spans="1:11" x14ac:dyDescent="0.25">
      <c r="A47" s="7">
        <v>45</v>
      </c>
      <c r="B47" t="s">
        <v>2386</v>
      </c>
      <c r="C47">
        <v>28</v>
      </c>
      <c r="D47">
        <f t="shared" si="0"/>
        <v>105</v>
      </c>
      <c r="E47">
        <v>29</v>
      </c>
      <c r="F47">
        <v>40</v>
      </c>
      <c r="G47">
        <v>36</v>
      </c>
      <c r="H47" s="5">
        <f t="shared" si="1"/>
        <v>35</v>
      </c>
      <c r="I47" s="6">
        <f t="shared" si="2"/>
        <v>31</v>
      </c>
      <c r="J47" s="6">
        <f t="shared" si="3"/>
        <v>5.5677643628300215</v>
      </c>
      <c r="K47" s="5">
        <f t="shared" si="4"/>
        <v>3.75</v>
      </c>
    </row>
    <row r="48" spans="1:11" x14ac:dyDescent="0.25">
      <c r="A48" s="7">
        <v>46</v>
      </c>
      <c r="B48" t="s">
        <v>2387</v>
      </c>
      <c r="C48">
        <v>22</v>
      </c>
      <c r="D48">
        <f t="shared" si="0"/>
        <v>80</v>
      </c>
      <c r="E48">
        <v>30</v>
      </c>
      <c r="F48">
        <v>50</v>
      </c>
      <c r="H48" s="5">
        <f t="shared" si="1"/>
        <v>40</v>
      </c>
      <c r="I48" s="6">
        <f t="shared" si="2"/>
        <v>200</v>
      </c>
      <c r="J48" s="6">
        <f t="shared" si="3"/>
        <v>14.142135623730951</v>
      </c>
      <c r="K48" s="5">
        <f t="shared" si="4"/>
        <v>3.6363636363636362</v>
      </c>
    </row>
    <row r="49" spans="1:11" x14ac:dyDescent="0.25">
      <c r="A49" s="7">
        <v>47</v>
      </c>
      <c r="B49" t="s">
        <v>2388</v>
      </c>
      <c r="C49">
        <v>19</v>
      </c>
      <c r="D49">
        <f t="shared" si="0"/>
        <v>76</v>
      </c>
      <c r="E49">
        <v>29</v>
      </c>
      <c r="F49">
        <v>47</v>
      </c>
      <c r="H49" s="5">
        <f t="shared" si="1"/>
        <v>38</v>
      </c>
      <c r="I49" s="6">
        <f t="shared" si="2"/>
        <v>162</v>
      </c>
      <c r="J49" s="6">
        <f t="shared" si="3"/>
        <v>12.727922061357855</v>
      </c>
      <c r="K49" s="5">
        <f t="shared" si="4"/>
        <v>4</v>
      </c>
    </row>
    <row r="50" spans="1:11" x14ac:dyDescent="0.25">
      <c r="A50" s="7">
        <v>48</v>
      </c>
      <c r="B50" t="s">
        <v>2389</v>
      </c>
      <c r="C50">
        <v>22</v>
      </c>
      <c r="D50">
        <f t="shared" si="0"/>
        <v>98</v>
      </c>
      <c r="E50">
        <v>56</v>
      </c>
      <c r="F50">
        <v>42</v>
      </c>
      <c r="H50" s="5">
        <f t="shared" si="1"/>
        <v>49</v>
      </c>
      <c r="I50" s="6">
        <f t="shared" si="2"/>
        <v>98</v>
      </c>
      <c r="J50" s="6">
        <f t="shared" si="3"/>
        <v>9.8994949366116654</v>
      </c>
      <c r="K50" s="5">
        <f t="shared" si="4"/>
        <v>4.4545454545454541</v>
      </c>
    </row>
    <row r="51" spans="1:11" x14ac:dyDescent="0.25">
      <c r="A51" s="7">
        <v>49</v>
      </c>
      <c r="B51" t="s">
        <v>2390</v>
      </c>
      <c r="C51">
        <v>22</v>
      </c>
      <c r="D51">
        <f t="shared" si="0"/>
        <v>96</v>
      </c>
      <c r="E51">
        <v>64</v>
      </c>
      <c r="F51">
        <v>32</v>
      </c>
      <c r="H51" s="5">
        <f t="shared" si="1"/>
        <v>48</v>
      </c>
      <c r="I51" s="6">
        <f t="shared" si="2"/>
        <v>512</v>
      </c>
      <c r="J51" s="6">
        <f t="shared" si="3"/>
        <v>22.627416997969522</v>
      </c>
      <c r="K51" s="5">
        <f t="shared" si="4"/>
        <v>4.3636363636363633</v>
      </c>
    </row>
    <row r="52" spans="1:11" x14ac:dyDescent="0.25">
      <c r="A52" s="7">
        <v>50</v>
      </c>
      <c r="B52" t="s">
        <v>2391</v>
      </c>
      <c r="C52">
        <v>34</v>
      </c>
      <c r="D52">
        <f t="shared" si="0"/>
        <v>138</v>
      </c>
      <c r="E52">
        <v>31</v>
      </c>
      <c r="F52">
        <v>48</v>
      </c>
      <c r="G52">
        <v>59</v>
      </c>
      <c r="H52" s="5">
        <f t="shared" si="1"/>
        <v>46</v>
      </c>
      <c r="I52" s="6">
        <f t="shared" si="2"/>
        <v>199</v>
      </c>
      <c r="J52" s="6">
        <f t="shared" si="3"/>
        <v>14.106735979665885</v>
      </c>
      <c r="K52" s="5">
        <f t="shared" si="4"/>
        <v>4.0588235294117645</v>
      </c>
    </row>
    <row r="53" spans="1:11" x14ac:dyDescent="0.25">
      <c r="A53" s="7">
        <v>51</v>
      </c>
      <c r="B53" t="s">
        <v>2392</v>
      </c>
      <c r="C53">
        <v>15</v>
      </c>
      <c r="D53">
        <f t="shared" si="0"/>
        <v>62</v>
      </c>
      <c r="E53">
        <v>27</v>
      </c>
      <c r="F53">
        <v>35</v>
      </c>
      <c r="H53" s="5">
        <f t="shared" si="1"/>
        <v>31</v>
      </c>
      <c r="I53" s="6">
        <f t="shared" si="2"/>
        <v>32</v>
      </c>
      <c r="J53" s="6">
        <f t="shared" si="3"/>
        <v>5.6568542494923806</v>
      </c>
      <c r="K53" s="5">
        <f t="shared" si="4"/>
        <v>4.1333333333333337</v>
      </c>
    </row>
    <row r="54" spans="1:11" x14ac:dyDescent="0.25">
      <c r="A54" s="7">
        <v>52</v>
      </c>
      <c r="B54" t="s">
        <v>2393</v>
      </c>
      <c r="C54">
        <v>20</v>
      </c>
      <c r="D54">
        <f t="shared" si="0"/>
        <v>86</v>
      </c>
      <c r="E54">
        <v>39</v>
      </c>
      <c r="F54">
        <v>47</v>
      </c>
      <c r="H54" s="5">
        <f t="shared" si="1"/>
        <v>43</v>
      </c>
      <c r="I54" s="6">
        <f t="shared" si="2"/>
        <v>32</v>
      </c>
      <c r="J54" s="6">
        <f t="shared" si="3"/>
        <v>5.6568542494923806</v>
      </c>
      <c r="K54" s="5">
        <f t="shared" si="4"/>
        <v>4.3</v>
      </c>
    </row>
    <row r="55" spans="1:11" x14ac:dyDescent="0.25">
      <c r="A55" s="7">
        <v>53</v>
      </c>
      <c r="B55" t="s">
        <v>2394</v>
      </c>
      <c r="C55">
        <v>22</v>
      </c>
      <c r="D55">
        <f t="shared" si="0"/>
        <v>71</v>
      </c>
      <c r="E55">
        <v>32</v>
      </c>
      <c r="F55">
        <v>39</v>
      </c>
      <c r="H55" s="5">
        <f t="shared" si="1"/>
        <v>35.5</v>
      </c>
      <c r="I55" s="6">
        <f t="shared" si="2"/>
        <v>24.5</v>
      </c>
      <c r="J55" s="6">
        <f t="shared" si="3"/>
        <v>4.9497474683058327</v>
      </c>
      <c r="K55" s="5">
        <f t="shared" si="4"/>
        <v>3.2272727272727271</v>
      </c>
    </row>
    <row r="56" spans="1:11" x14ac:dyDescent="0.25">
      <c r="A56" s="7">
        <v>54</v>
      </c>
      <c r="B56" t="s">
        <v>2395</v>
      </c>
      <c r="C56">
        <v>23</v>
      </c>
      <c r="D56">
        <f t="shared" si="0"/>
        <v>88</v>
      </c>
      <c r="E56">
        <v>48</v>
      </c>
      <c r="F56">
        <v>40</v>
      </c>
      <c r="H56" s="5">
        <f t="shared" si="1"/>
        <v>44</v>
      </c>
      <c r="I56" s="6">
        <f t="shared" si="2"/>
        <v>32</v>
      </c>
      <c r="J56" s="6">
        <f t="shared" si="3"/>
        <v>5.6568542494923806</v>
      </c>
      <c r="K56" s="5">
        <f t="shared" si="4"/>
        <v>3.8260869565217392</v>
      </c>
    </row>
    <row r="57" spans="1:11" x14ac:dyDescent="0.25">
      <c r="A57" s="7">
        <v>55</v>
      </c>
      <c r="B57" t="s">
        <v>2396</v>
      </c>
      <c r="C57">
        <v>23</v>
      </c>
      <c r="D57">
        <f t="shared" si="0"/>
        <v>105</v>
      </c>
      <c r="E57">
        <v>57</v>
      </c>
      <c r="F57">
        <v>48</v>
      </c>
      <c r="H57" s="5">
        <f t="shared" si="1"/>
        <v>52.5</v>
      </c>
      <c r="I57" s="6">
        <f t="shared" si="2"/>
        <v>40.5</v>
      </c>
      <c r="J57" s="6">
        <f t="shared" si="3"/>
        <v>6.3639610306789276</v>
      </c>
      <c r="K57" s="5">
        <f t="shared" si="4"/>
        <v>4.5652173913043477</v>
      </c>
    </row>
    <row r="58" spans="1:11" x14ac:dyDescent="0.25">
      <c r="A58" s="7">
        <v>56</v>
      </c>
      <c r="B58" t="s">
        <v>2397</v>
      </c>
      <c r="C58">
        <v>30</v>
      </c>
      <c r="D58">
        <f t="shared" si="0"/>
        <v>117</v>
      </c>
      <c r="E58">
        <v>35</v>
      </c>
      <c r="F58">
        <v>29</v>
      </c>
      <c r="G58">
        <v>53</v>
      </c>
      <c r="H58" s="5">
        <f t="shared" si="1"/>
        <v>39</v>
      </c>
      <c r="I58" s="6">
        <f t="shared" si="2"/>
        <v>156</v>
      </c>
      <c r="J58" s="6">
        <f t="shared" si="3"/>
        <v>12.489995996796797</v>
      </c>
      <c r="K58" s="5">
        <f t="shared" si="4"/>
        <v>3.9</v>
      </c>
    </row>
    <row r="59" spans="1:11" x14ac:dyDescent="0.25">
      <c r="A59" s="7">
        <v>57</v>
      </c>
      <c r="B59" t="s">
        <v>2398</v>
      </c>
      <c r="C59">
        <v>20</v>
      </c>
      <c r="D59">
        <f t="shared" si="0"/>
        <v>80</v>
      </c>
      <c r="E59">
        <v>38</v>
      </c>
      <c r="F59">
        <v>42</v>
      </c>
      <c r="H59" s="5">
        <f t="shared" si="1"/>
        <v>40</v>
      </c>
      <c r="I59" s="6">
        <f t="shared" si="2"/>
        <v>8</v>
      </c>
      <c r="J59" s="6">
        <f t="shared" si="3"/>
        <v>2.8284271247461903</v>
      </c>
      <c r="K59" s="5">
        <f t="shared" si="4"/>
        <v>4</v>
      </c>
    </row>
    <row r="60" spans="1:11" x14ac:dyDescent="0.25">
      <c r="A60" s="7">
        <v>58</v>
      </c>
      <c r="B60" t="s">
        <v>2399</v>
      </c>
      <c r="C60">
        <v>26</v>
      </c>
      <c r="D60">
        <f t="shared" si="0"/>
        <v>104</v>
      </c>
      <c r="E60">
        <v>47</v>
      </c>
      <c r="F60">
        <v>57</v>
      </c>
      <c r="H60" s="5">
        <f t="shared" si="1"/>
        <v>52</v>
      </c>
      <c r="I60" s="6">
        <f t="shared" si="2"/>
        <v>50</v>
      </c>
      <c r="J60" s="6">
        <f t="shared" si="3"/>
        <v>7.0710678118654755</v>
      </c>
      <c r="K60" s="5">
        <f t="shared" si="4"/>
        <v>4</v>
      </c>
    </row>
    <row r="61" spans="1:11" x14ac:dyDescent="0.25">
      <c r="A61" s="7">
        <v>59</v>
      </c>
      <c r="B61" t="s">
        <v>2400</v>
      </c>
      <c r="C61">
        <v>26</v>
      </c>
      <c r="D61">
        <f t="shared" si="0"/>
        <v>124</v>
      </c>
      <c r="E61">
        <v>57</v>
      </c>
      <c r="F61">
        <v>67</v>
      </c>
      <c r="H61" s="5">
        <f t="shared" si="1"/>
        <v>62</v>
      </c>
      <c r="I61" s="6">
        <f t="shared" si="2"/>
        <v>50</v>
      </c>
      <c r="J61" s="6">
        <f t="shared" si="3"/>
        <v>7.0710678118654755</v>
      </c>
      <c r="K61" s="5">
        <f t="shared" si="4"/>
        <v>4.7692307692307692</v>
      </c>
    </row>
    <row r="62" spans="1:11" x14ac:dyDescent="0.25">
      <c r="A62" s="7">
        <v>60</v>
      </c>
      <c r="B62" t="s">
        <v>2401</v>
      </c>
      <c r="C62">
        <v>22</v>
      </c>
      <c r="D62">
        <f t="shared" si="0"/>
        <v>93</v>
      </c>
      <c r="E62">
        <v>42</v>
      </c>
      <c r="F62">
        <v>51</v>
      </c>
      <c r="H62" s="5">
        <f t="shared" si="1"/>
        <v>46.5</v>
      </c>
      <c r="I62" s="6">
        <f t="shared" si="2"/>
        <v>40.5</v>
      </c>
      <c r="J62" s="6">
        <f t="shared" si="3"/>
        <v>6.3639610306789276</v>
      </c>
      <c r="K62" s="5">
        <f t="shared" si="4"/>
        <v>4.2272727272727275</v>
      </c>
    </row>
    <row r="63" spans="1:11" s="17" customFormat="1" ht="5.25" customHeight="1" x14ac:dyDescent="0.25">
      <c r="A63" s="16"/>
      <c r="H63" s="18"/>
      <c r="I63" s="19"/>
      <c r="J63" s="19"/>
      <c r="K63" s="19"/>
    </row>
    <row r="64" spans="1:11" ht="15.75" thickBot="1" x14ac:dyDescent="0.3"/>
    <row r="65" spans="2:11" x14ac:dyDescent="0.25">
      <c r="B65" s="20"/>
      <c r="C65" s="23" t="s">
        <v>29</v>
      </c>
      <c r="D65" s="24"/>
      <c r="E65" s="24"/>
      <c r="F65" s="25">
        <f>AVERAGE(D3:D62)</f>
        <v>94.63333333333334</v>
      </c>
      <c r="H65" s="5"/>
      <c r="K65" s="3"/>
    </row>
    <row r="66" spans="2:11" x14ac:dyDescent="0.25">
      <c r="B66" s="20"/>
      <c r="C66" s="8" t="s">
        <v>217</v>
      </c>
      <c r="D66" s="21"/>
      <c r="E66" s="21"/>
      <c r="F66" s="9">
        <f>_xlfn.VAR.S(D3:D62)</f>
        <v>640.91412429378556</v>
      </c>
    </row>
    <row r="67" spans="2:11" x14ac:dyDescent="0.25">
      <c r="B67" s="20"/>
      <c r="C67" s="26" t="s">
        <v>31</v>
      </c>
      <c r="D67" s="27"/>
      <c r="E67" s="27"/>
      <c r="F67" s="28">
        <f>_xlfn.STDEV.S(D3:D62)</f>
        <v>25.31628180230631</v>
      </c>
      <c r="H67" s="3"/>
      <c r="I67" s="4"/>
    </row>
    <row r="68" spans="2:11" x14ac:dyDescent="0.25">
      <c r="B68" s="20"/>
      <c r="C68" s="8" t="s">
        <v>36</v>
      </c>
      <c r="D68" s="21"/>
      <c r="E68" s="21"/>
      <c r="F68" s="10">
        <f>COUNT(A3:A62)</f>
        <v>60</v>
      </c>
    </row>
    <row r="69" spans="2:11" x14ac:dyDescent="0.25">
      <c r="B69" s="21"/>
      <c r="C69" s="8" t="s">
        <v>73</v>
      </c>
      <c r="D69" s="21"/>
      <c r="E69" s="21"/>
      <c r="F69" s="10">
        <f>SUM(D3:D62)</f>
        <v>5678</v>
      </c>
      <c r="H69" s="3"/>
    </row>
    <row r="70" spans="2:11" x14ac:dyDescent="0.25">
      <c r="B70" s="20"/>
      <c r="C70" s="12"/>
      <c r="D70" s="21"/>
      <c r="E70" s="21"/>
      <c r="F70" s="13"/>
    </row>
    <row r="71" spans="2:11" x14ac:dyDescent="0.25">
      <c r="B71" s="20"/>
      <c r="C71" s="26" t="s">
        <v>30</v>
      </c>
      <c r="D71" s="27"/>
      <c r="E71" s="27"/>
      <c r="F71" s="29">
        <f>AVERAGE(E3:G62)</f>
        <v>39.985915492957744</v>
      </c>
      <c r="G71" s="130"/>
    </row>
    <row r="72" spans="2:11" x14ac:dyDescent="0.25">
      <c r="B72" s="20"/>
      <c r="C72" s="8" t="s">
        <v>33</v>
      </c>
      <c r="D72" s="21"/>
      <c r="E72" s="21"/>
      <c r="F72" s="9">
        <f>_xlfn.VAR.S(E3:G62)</f>
        <v>101.88632504245331</v>
      </c>
      <c r="G72" s="130"/>
    </row>
    <row r="73" spans="2:11" x14ac:dyDescent="0.25">
      <c r="B73" s="20"/>
      <c r="C73" s="26" t="s">
        <v>34</v>
      </c>
      <c r="D73" s="27"/>
      <c r="E73" s="27"/>
      <c r="F73" s="28">
        <f>_xlfn.STDEV.S(E3:G62)</f>
        <v>10.093875620516298</v>
      </c>
      <c r="G73" s="130"/>
    </row>
    <row r="74" spans="2:11" x14ac:dyDescent="0.25">
      <c r="B74" s="21"/>
      <c r="C74" s="8" t="s">
        <v>72</v>
      </c>
      <c r="D74" s="21"/>
      <c r="E74" s="21"/>
      <c r="F74" s="10">
        <f>COUNT(E3:F62)</f>
        <v>120</v>
      </c>
      <c r="G74" s="130"/>
    </row>
    <row r="75" spans="2:11" x14ac:dyDescent="0.25">
      <c r="B75" s="20"/>
      <c r="C75" s="8"/>
      <c r="D75" s="21"/>
      <c r="E75" s="21"/>
      <c r="F75" s="10"/>
      <c r="G75" s="131"/>
    </row>
    <row r="76" spans="2:11" ht="15" customHeight="1" x14ac:dyDescent="0.25">
      <c r="C76" s="8" t="s">
        <v>71</v>
      </c>
      <c r="D76" s="21"/>
      <c r="E76" s="21"/>
      <c r="F76" s="10">
        <f>SUM(C3:C62)</f>
        <v>1453</v>
      </c>
      <c r="G76" s="130"/>
    </row>
    <row r="77" spans="2:11" x14ac:dyDescent="0.25">
      <c r="C77" s="8" t="s">
        <v>123</v>
      </c>
      <c r="D77" s="21"/>
      <c r="E77" s="21"/>
      <c r="F77" s="11">
        <f>F76/F68</f>
        <v>24.216666666666665</v>
      </c>
      <c r="G77" s="130"/>
    </row>
    <row r="78" spans="2:11" x14ac:dyDescent="0.25">
      <c r="C78" s="26" t="s">
        <v>74</v>
      </c>
      <c r="D78" s="27"/>
      <c r="E78" s="27"/>
      <c r="F78" s="29">
        <f>F69/F76</f>
        <v>3.9077770130763936</v>
      </c>
      <c r="G78" s="130"/>
    </row>
    <row r="79" spans="2:11" x14ac:dyDescent="0.25">
      <c r="C79" s="8" t="s">
        <v>75</v>
      </c>
      <c r="D79" s="21"/>
      <c r="E79" s="21"/>
      <c r="F79" s="11">
        <f>_xlfn.VAR.S(K3:K62)</f>
        <v>0.15185439007747117</v>
      </c>
      <c r="G79" s="130"/>
    </row>
    <row r="80" spans="2:11" ht="15.75" thickBot="1" x14ac:dyDescent="0.3">
      <c r="C80" s="126" t="s">
        <v>76</v>
      </c>
      <c r="D80" s="128"/>
      <c r="E80" s="128"/>
      <c r="F80" s="129">
        <f>_xlfn.STDEV.S(K3:K62)</f>
        <v>0.38968498826291881</v>
      </c>
      <c r="G80" s="130"/>
    </row>
    <row r="81" spans="3:6" x14ac:dyDescent="0.25">
      <c r="C81" s="21"/>
      <c r="D81" s="21"/>
      <c r="E81" s="21"/>
      <c r="F81" s="21"/>
    </row>
    <row r="82" spans="3:6" x14ac:dyDescent="0.25">
      <c r="C82" s="20"/>
      <c r="D82" s="21"/>
      <c r="E82" s="21"/>
      <c r="F82" s="125"/>
    </row>
  </sheetData>
  <sheetProtection algorithmName="SHA-512" hashValue="vEWtHRuVcOKPGUazeSJ53iu6pwOamNXjyowIw9anVzB/mCERX0f4tQO94UJbCB9KSU7aLMjGnfnKDrAji+CB0g==" saltValue="JtFvdN06UEIh8AJFntRlTQ==" spinCount="100000" sheet="1" objects="1" scenarios="1" sort="0" autoFilter="0"/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A949-46C0-4865-8E97-7C53C19BCF9C}">
  <sheetPr>
    <tabColor theme="9" tint="0.59999389629810485"/>
  </sheetPr>
  <dimension ref="A1:B440"/>
  <sheetViews>
    <sheetView zoomScale="90" zoomScaleNormal="90" workbookViewId="0">
      <selection sqref="A1:B1"/>
    </sheetView>
  </sheetViews>
  <sheetFormatPr baseColWidth="10" defaultRowHeight="15" x14ac:dyDescent="0.25"/>
  <cols>
    <col min="1" max="1" width="14.85546875" customWidth="1"/>
    <col min="2" max="2" width="13.7109375" customWidth="1"/>
  </cols>
  <sheetData>
    <row r="1" spans="1:2" x14ac:dyDescent="0.25">
      <c r="A1" s="196" t="s">
        <v>2425</v>
      </c>
      <c r="B1" s="196"/>
    </row>
    <row r="2" spans="1:2" x14ac:dyDescent="0.25">
      <c r="A2" s="33" t="s">
        <v>518</v>
      </c>
      <c r="B2" s="33" t="s">
        <v>825</v>
      </c>
    </row>
    <row r="3" spans="1:2" x14ac:dyDescent="0.25">
      <c r="A3">
        <v>21</v>
      </c>
      <c r="B3">
        <v>33</v>
      </c>
    </row>
    <row r="4" spans="1:2" x14ac:dyDescent="0.25">
      <c r="A4">
        <v>47</v>
      </c>
      <c r="B4">
        <v>32</v>
      </c>
    </row>
    <row r="5" spans="1:2" x14ac:dyDescent="0.25">
      <c r="A5">
        <v>39</v>
      </c>
      <c r="B5">
        <v>38</v>
      </c>
    </row>
    <row r="6" spans="1:2" x14ac:dyDescent="0.25">
      <c r="A6">
        <v>40</v>
      </c>
      <c r="B6">
        <v>45</v>
      </c>
    </row>
    <row r="7" spans="1:2" x14ac:dyDescent="0.25">
      <c r="A7">
        <v>25</v>
      </c>
      <c r="B7">
        <v>36</v>
      </c>
    </row>
    <row r="8" spans="1:2" x14ac:dyDescent="0.25">
      <c r="A8">
        <v>29</v>
      </c>
      <c r="B8">
        <v>29</v>
      </c>
    </row>
    <row r="9" spans="1:2" x14ac:dyDescent="0.25">
      <c r="A9">
        <v>51</v>
      </c>
      <c r="B9">
        <v>28</v>
      </c>
    </row>
    <row r="10" spans="1:2" x14ac:dyDescent="0.25">
      <c r="A10">
        <v>37</v>
      </c>
      <c r="B10">
        <v>36</v>
      </c>
    </row>
    <row r="11" spans="1:2" x14ac:dyDescent="0.25">
      <c r="A11">
        <v>27</v>
      </c>
      <c r="B11">
        <v>50</v>
      </c>
    </row>
    <row r="12" spans="1:2" x14ac:dyDescent="0.25">
      <c r="A12">
        <v>45</v>
      </c>
      <c r="B12">
        <v>43</v>
      </c>
    </row>
    <row r="13" spans="1:2" x14ac:dyDescent="0.25">
      <c r="A13">
        <v>45</v>
      </c>
      <c r="B13">
        <v>46</v>
      </c>
    </row>
    <row r="14" spans="1:2" x14ac:dyDescent="0.25">
      <c r="A14">
        <v>28</v>
      </c>
      <c r="B14">
        <v>28</v>
      </c>
    </row>
    <row r="15" spans="1:2" x14ac:dyDescent="0.25">
      <c r="A15">
        <v>51</v>
      </c>
      <c r="B15">
        <v>29</v>
      </c>
    </row>
    <row r="16" spans="1:2" x14ac:dyDescent="0.25">
      <c r="A16">
        <v>23</v>
      </c>
      <c r="B16">
        <v>48</v>
      </c>
    </row>
    <row r="17" spans="1:2" x14ac:dyDescent="0.25">
      <c r="A17">
        <v>54</v>
      </c>
      <c r="B17">
        <v>26</v>
      </c>
    </row>
    <row r="18" spans="1:2" x14ac:dyDescent="0.25">
      <c r="A18">
        <v>36</v>
      </c>
      <c r="B18">
        <v>26</v>
      </c>
    </row>
    <row r="19" spans="1:2" x14ac:dyDescent="0.25">
      <c r="A19">
        <v>23</v>
      </c>
      <c r="B19">
        <v>30</v>
      </c>
    </row>
    <row r="20" spans="1:2" x14ac:dyDescent="0.25">
      <c r="A20">
        <v>35</v>
      </c>
      <c r="B20">
        <v>33</v>
      </c>
    </row>
    <row r="21" spans="1:2" x14ac:dyDescent="0.25">
      <c r="A21">
        <v>29</v>
      </c>
      <c r="B21">
        <v>20</v>
      </c>
    </row>
    <row r="22" spans="1:2" x14ac:dyDescent="0.25">
      <c r="A22">
        <v>38</v>
      </c>
      <c r="B22">
        <v>30</v>
      </c>
    </row>
    <row r="23" spans="1:2" x14ac:dyDescent="0.25">
      <c r="A23">
        <v>38</v>
      </c>
      <c r="B23">
        <v>37</v>
      </c>
    </row>
    <row r="24" spans="1:2" x14ac:dyDescent="0.25">
      <c r="A24">
        <v>24</v>
      </c>
      <c r="B24">
        <v>43</v>
      </c>
    </row>
    <row r="25" spans="1:2" x14ac:dyDescent="0.25">
      <c r="A25">
        <v>39</v>
      </c>
      <c r="B25">
        <v>29</v>
      </c>
    </row>
    <row r="26" spans="1:2" x14ac:dyDescent="0.25">
      <c r="A26">
        <v>23</v>
      </c>
      <c r="B26">
        <v>58</v>
      </c>
    </row>
    <row r="27" spans="1:2" x14ac:dyDescent="0.25">
      <c r="A27">
        <v>63</v>
      </c>
      <c r="B27">
        <v>36</v>
      </c>
    </row>
    <row r="28" spans="1:2" x14ac:dyDescent="0.25">
      <c r="A28">
        <v>37</v>
      </c>
      <c r="B28">
        <v>39</v>
      </c>
    </row>
    <row r="29" spans="1:2" x14ac:dyDescent="0.25">
      <c r="A29">
        <v>33</v>
      </c>
      <c r="B29">
        <v>41</v>
      </c>
    </row>
    <row r="30" spans="1:2" x14ac:dyDescent="0.25">
      <c r="A30">
        <v>32</v>
      </c>
      <c r="B30">
        <v>33</v>
      </c>
    </row>
    <row r="31" spans="1:2" x14ac:dyDescent="0.25">
      <c r="A31">
        <v>33</v>
      </c>
      <c r="B31">
        <v>32</v>
      </c>
    </row>
    <row r="32" spans="1:2" x14ac:dyDescent="0.25">
      <c r="A32">
        <v>61</v>
      </c>
      <c r="B32">
        <v>29</v>
      </c>
    </row>
    <row r="33" spans="1:2" x14ac:dyDescent="0.25">
      <c r="A33">
        <v>41</v>
      </c>
      <c r="B33">
        <v>46</v>
      </c>
    </row>
    <row r="34" spans="1:2" x14ac:dyDescent="0.25">
      <c r="A34">
        <v>30</v>
      </c>
      <c r="B34">
        <v>46</v>
      </c>
    </row>
    <row r="35" spans="1:2" x14ac:dyDescent="0.25">
      <c r="A35">
        <v>39</v>
      </c>
      <c r="B35">
        <v>31</v>
      </c>
    </row>
    <row r="36" spans="1:2" x14ac:dyDescent="0.25">
      <c r="A36">
        <v>39</v>
      </c>
      <c r="B36">
        <v>40</v>
      </c>
    </row>
    <row r="37" spans="1:2" x14ac:dyDescent="0.25">
      <c r="A37">
        <v>39</v>
      </c>
      <c r="B37">
        <v>51</v>
      </c>
    </row>
    <row r="38" spans="1:2" x14ac:dyDescent="0.25">
      <c r="A38">
        <v>50</v>
      </c>
      <c r="B38">
        <v>29</v>
      </c>
    </row>
    <row r="39" spans="1:2" x14ac:dyDescent="0.25">
      <c r="A39">
        <v>29</v>
      </c>
      <c r="B39">
        <v>48</v>
      </c>
    </row>
    <row r="40" spans="1:2" x14ac:dyDescent="0.25">
      <c r="A40">
        <v>28</v>
      </c>
      <c r="B40">
        <v>39</v>
      </c>
    </row>
    <row r="41" spans="1:2" x14ac:dyDescent="0.25">
      <c r="A41">
        <v>36</v>
      </c>
      <c r="B41">
        <v>35</v>
      </c>
    </row>
    <row r="42" spans="1:2" x14ac:dyDescent="0.25">
      <c r="A42">
        <v>46</v>
      </c>
      <c r="B42">
        <v>31</v>
      </c>
    </row>
    <row r="43" spans="1:2" x14ac:dyDescent="0.25">
      <c r="A43">
        <v>52</v>
      </c>
      <c r="B43">
        <v>22</v>
      </c>
    </row>
    <row r="44" spans="1:2" x14ac:dyDescent="0.25">
      <c r="A44">
        <v>29</v>
      </c>
      <c r="B44">
        <v>53</v>
      </c>
    </row>
    <row r="45" spans="1:2" x14ac:dyDescent="0.25">
      <c r="A45">
        <v>20</v>
      </c>
      <c r="B45">
        <v>48</v>
      </c>
    </row>
    <row r="46" spans="1:2" x14ac:dyDescent="0.25">
      <c r="A46">
        <v>29</v>
      </c>
      <c r="B46">
        <v>30</v>
      </c>
    </row>
    <row r="47" spans="1:2" x14ac:dyDescent="0.25">
      <c r="A47">
        <v>41</v>
      </c>
      <c r="B47">
        <v>43</v>
      </c>
    </row>
    <row r="48" spans="1:2" x14ac:dyDescent="0.25">
      <c r="A48">
        <v>30</v>
      </c>
      <c r="B48">
        <v>33</v>
      </c>
    </row>
    <row r="49" spans="1:2" x14ac:dyDescent="0.25">
      <c r="A49">
        <v>34</v>
      </c>
      <c r="B49">
        <v>38</v>
      </c>
    </row>
    <row r="50" spans="1:2" x14ac:dyDescent="0.25">
      <c r="A50">
        <v>29</v>
      </c>
      <c r="B50">
        <v>30</v>
      </c>
    </row>
    <row r="51" spans="1:2" x14ac:dyDescent="0.25">
      <c r="A51">
        <v>51</v>
      </c>
      <c r="B51">
        <v>33</v>
      </c>
    </row>
    <row r="52" spans="1:2" x14ac:dyDescent="0.25">
      <c r="A52">
        <v>29</v>
      </c>
      <c r="B52">
        <v>38</v>
      </c>
    </row>
    <row r="53" spans="1:2" x14ac:dyDescent="0.25">
      <c r="A53">
        <v>42</v>
      </c>
      <c r="B53">
        <v>55</v>
      </c>
    </row>
    <row r="54" spans="1:2" x14ac:dyDescent="0.25">
      <c r="A54">
        <v>29</v>
      </c>
      <c r="B54">
        <v>49</v>
      </c>
    </row>
    <row r="55" spans="1:2" x14ac:dyDescent="0.25">
      <c r="A55">
        <v>58</v>
      </c>
      <c r="B55">
        <v>46</v>
      </c>
    </row>
    <row r="56" spans="1:2" x14ac:dyDescent="0.25">
      <c r="A56">
        <v>45</v>
      </c>
      <c r="B56">
        <v>44</v>
      </c>
    </row>
    <row r="57" spans="1:2" x14ac:dyDescent="0.25">
      <c r="A57">
        <v>30</v>
      </c>
      <c r="B57">
        <v>30</v>
      </c>
    </row>
    <row r="58" spans="1:2" x14ac:dyDescent="0.25">
      <c r="A58">
        <v>26</v>
      </c>
      <c r="B58">
        <v>45</v>
      </c>
    </row>
    <row r="59" spans="1:2" x14ac:dyDescent="0.25">
      <c r="A59">
        <v>53</v>
      </c>
      <c r="B59">
        <v>32</v>
      </c>
    </row>
    <row r="60" spans="1:2" x14ac:dyDescent="0.25">
      <c r="A60">
        <v>49</v>
      </c>
      <c r="B60">
        <v>37</v>
      </c>
    </row>
    <row r="61" spans="1:2" x14ac:dyDescent="0.25">
      <c r="A61">
        <v>29</v>
      </c>
      <c r="B61">
        <v>24</v>
      </c>
    </row>
    <row r="62" spans="1:2" x14ac:dyDescent="0.25">
      <c r="A62">
        <v>23</v>
      </c>
      <c r="B62">
        <v>29</v>
      </c>
    </row>
    <row r="63" spans="1:2" x14ac:dyDescent="0.25">
      <c r="A63">
        <v>49</v>
      </c>
      <c r="B63">
        <v>38</v>
      </c>
    </row>
    <row r="64" spans="1:2" x14ac:dyDescent="0.25">
      <c r="A64">
        <v>34</v>
      </c>
      <c r="B64">
        <v>42</v>
      </c>
    </row>
    <row r="65" spans="1:2" x14ac:dyDescent="0.25">
      <c r="A65">
        <v>24</v>
      </c>
      <c r="B65">
        <v>29</v>
      </c>
    </row>
    <row r="66" spans="1:2" x14ac:dyDescent="0.25">
      <c r="A66">
        <v>52</v>
      </c>
      <c r="B66">
        <v>33</v>
      </c>
    </row>
    <row r="67" spans="1:2" x14ac:dyDescent="0.25">
      <c r="A67">
        <v>32</v>
      </c>
      <c r="B67">
        <v>36</v>
      </c>
    </row>
    <row r="68" spans="1:2" x14ac:dyDescent="0.25">
      <c r="A68">
        <v>21</v>
      </c>
      <c r="B68">
        <v>26</v>
      </c>
    </row>
    <row r="69" spans="1:2" x14ac:dyDescent="0.25">
      <c r="A69">
        <v>28</v>
      </c>
      <c r="B69">
        <v>38</v>
      </c>
    </row>
    <row r="70" spans="1:2" x14ac:dyDescent="0.25">
      <c r="A70">
        <v>43</v>
      </c>
      <c r="B70">
        <v>36</v>
      </c>
    </row>
    <row r="71" spans="1:2" x14ac:dyDescent="0.25">
      <c r="A71">
        <v>44</v>
      </c>
      <c r="B71">
        <v>36</v>
      </c>
    </row>
    <row r="72" spans="1:2" x14ac:dyDescent="0.25">
      <c r="A72">
        <v>31</v>
      </c>
      <c r="B72">
        <v>30</v>
      </c>
    </row>
    <row r="73" spans="1:2" x14ac:dyDescent="0.25">
      <c r="A73">
        <v>22</v>
      </c>
      <c r="B73">
        <v>41</v>
      </c>
    </row>
    <row r="74" spans="1:2" x14ac:dyDescent="0.25">
      <c r="A74">
        <v>43</v>
      </c>
      <c r="B74">
        <v>30</v>
      </c>
    </row>
    <row r="75" spans="1:2" x14ac:dyDescent="0.25">
      <c r="A75">
        <v>21</v>
      </c>
      <c r="B75">
        <v>46</v>
      </c>
    </row>
    <row r="76" spans="1:2" x14ac:dyDescent="0.25">
      <c r="A76">
        <v>51</v>
      </c>
      <c r="B76">
        <v>42</v>
      </c>
    </row>
    <row r="77" spans="1:2" x14ac:dyDescent="0.25">
      <c r="A77">
        <v>37</v>
      </c>
      <c r="B77">
        <v>23</v>
      </c>
    </row>
    <row r="78" spans="1:2" x14ac:dyDescent="0.25">
      <c r="A78">
        <v>33</v>
      </c>
      <c r="B78">
        <v>18</v>
      </c>
    </row>
    <row r="79" spans="1:2" x14ac:dyDescent="0.25">
      <c r="A79">
        <v>45</v>
      </c>
      <c r="B79">
        <v>35</v>
      </c>
    </row>
    <row r="80" spans="1:2" x14ac:dyDescent="0.25">
      <c r="A80">
        <v>46</v>
      </c>
      <c r="B80">
        <v>29</v>
      </c>
    </row>
    <row r="81" spans="1:2" x14ac:dyDescent="0.25">
      <c r="A81">
        <v>34</v>
      </c>
      <c r="B81">
        <v>47</v>
      </c>
    </row>
    <row r="82" spans="1:2" x14ac:dyDescent="0.25">
      <c r="A82">
        <v>35</v>
      </c>
      <c r="B82">
        <v>28</v>
      </c>
    </row>
    <row r="83" spans="1:2" x14ac:dyDescent="0.25">
      <c r="A83">
        <v>24</v>
      </c>
      <c r="B83">
        <v>33</v>
      </c>
    </row>
    <row r="84" spans="1:2" x14ac:dyDescent="0.25">
      <c r="A84">
        <v>38</v>
      </c>
      <c r="B84">
        <v>34</v>
      </c>
    </row>
    <row r="85" spans="1:2" x14ac:dyDescent="0.25">
      <c r="A85">
        <v>33</v>
      </c>
      <c r="B85">
        <v>28</v>
      </c>
    </row>
    <row r="86" spans="1:2" x14ac:dyDescent="0.25">
      <c r="A86">
        <v>46</v>
      </c>
      <c r="B86">
        <v>32</v>
      </c>
    </row>
    <row r="87" spans="1:2" x14ac:dyDescent="0.25">
      <c r="A87">
        <v>39</v>
      </c>
      <c r="B87">
        <v>27</v>
      </c>
    </row>
    <row r="88" spans="1:2" x14ac:dyDescent="0.25">
      <c r="A88">
        <v>36</v>
      </c>
      <c r="B88">
        <v>34</v>
      </c>
    </row>
    <row r="89" spans="1:2" x14ac:dyDescent="0.25">
      <c r="A89">
        <v>54</v>
      </c>
      <c r="B89">
        <v>45</v>
      </c>
    </row>
    <row r="90" spans="1:2" x14ac:dyDescent="0.25">
      <c r="A90">
        <v>24</v>
      </c>
      <c r="B90">
        <v>55</v>
      </c>
    </row>
    <row r="91" spans="1:2" x14ac:dyDescent="0.25">
      <c r="A91">
        <v>25</v>
      </c>
      <c r="B91">
        <v>26</v>
      </c>
    </row>
    <row r="92" spans="1:2" x14ac:dyDescent="0.25">
      <c r="A92">
        <v>29</v>
      </c>
      <c r="B92">
        <v>36</v>
      </c>
    </row>
    <row r="93" spans="1:2" x14ac:dyDescent="0.25">
      <c r="A93">
        <v>39</v>
      </c>
      <c r="B93">
        <v>45</v>
      </c>
    </row>
    <row r="94" spans="1:2" x14ac:dyDescent="0.25">
      <c r="A94">
        <v>34</v>
      </c>
      <c r="B94">
        <v>25</v>
      </c>
    </row>
    <row r="95" spans="1:2" x14ac:dyDescent="0.25">
      <c r="A95">
        <v>39</v>
      </c>
      <c r="B95">
        <v>39</v>
      </c>
    </row>
    <row r="96" spans="1:2" x14ac:dyDescent="0.25">
      <c r="A96">
        <v>28</v>
      </c>
      <c r="B96">
        <v>46</v>
      </c>
    </row>
    <row r="97" spans="1:2" x14ac:dyDescent="0.25">
      <c r="A97">
        <v>51</v>
      </c>
      <c r="B97">
        <v>48</v>
      </c>
    </row>
    <row r="98" spans="1:2" x14ac:dyDescent="0.25">
      <c r="A98">
        <v>34</v>
      </c>
      <c r="B98">
        <v>38</v>
      </c>
    </row>
    <row r="99" spans="1:2" x14ac:dyDescent="0.25">
      <c r="A99">
        <v>33</v>
      </c>
      <c r="B99">
        <v>31</v>
      </c>
    </row>
    <row r="100" spans="1:2" x14ac:dyDescent="0.25">
      <c r="A100">
        <v>31</v>
      </c>
      <c r="B100">
        <v>26</v>
      </c>
    </row>
    <row r="101" spans="1:2" x14ac:dyDescent="0.25">
      <c r="A101">
        <v>25</v>
      </c>
      <c r="B101">
        <v>36</v>
      </c>
    </row>
    <row r="102" spans="1:2" x14ac:dyDescent="0.25">
      <c r="A102">
        <v>34</v>
      </c>
      <c r="B102">
        <v>39</v>
      </c>
    </row>
    <row r="103" spans="1:2" x14ac:dyDescent="0.25">
      <c r="A103">
        <v>42</v>
      </c>
      <c r="B103">
        <v>35</v>
      </c>
    </row>
    <row r="104" spans="1:2" x14ac:dyDescent="0.25">
      <c r="A104">
        <v>34</v>
      </c>
      <c r="B104">
        <v>37</v>
      </c>
    </row>
    <row r="105" spans="1:2" x14ac:dyDescent="0.25">
      <c r="A105">
        <v>29</v>
      </c>
      <c r="B105">
        <v>33</v>
      </c>
    </row>
    <row r="106" spans="1:2" x14ac:dyDescent="0.25">
      <c r="A106">
        <v>55</v>
      </c>
      <c r="B106">
        <v>17</v>
      </c>
    </row>
    <row r="107" spans="1:2" x14ac:dyDescent="0.25">
      <c r="A107">
        <v>35</v>
      </c>
      <c r="B107">
        <v>38</v>
      </c>
    </row>
    <row r="108" spans="1:2" x14ac:dyDescent="0.25">
      <c r="A108">
        <v>21</v>
      </c>
      <c r="B108">
        <v>48</v>
      </c>
    </row>
    <row r="109" spans="1:2" x14ac:dyDescent="0.25">
      <c r="A109">
        <v>41</v>
      </c>
      <c r="B109">
        <v>27</v>
      </c>
    </row>
    <row r="110" spans="1:2" x14ac:dyDescent="0.25">
      <c r="A110">
        <v>29</v>
      </c>
      <c r="B110">
        <v>45</v>
      </c>
    </row>
    <row r="111" spans="1:2" x14ac:dyDescent="0.25">
      <c r="A111">
        <v>31</v>
      </c>
      <c r="B111">
        <v>28</v>
      </c>
    </row>
    <row r="112" spans="1:2" x14ac:dyDescent="0.25">
      <c r="A112">
        <v>38</v>
      </c>
      <c r="B112">
        <v>31</v>
      </c>
    </row>
    <row r="113" spans="1:2" x14ac:dyDescent="0.25">
      <c r="A113">
        <v>48</v>
      </c>
      <c r="B113">
        <v>23</v>
      </c>
    </row>
    <row r="114" spans="1:2" x14ac:dyDescent="0.25">
      <c r="A114">
        <v>36</v>
      </c>
      <c r="B114">
        <v>38</v>
      </c>
    </row>
    <row r="115" spans="1:2" x14ac:dyDescent="0.25">
      <c r="A115">
        <v>26</v>
      </c>
      <c r="B115">
        <v>35</v>
      </c>
    </row>
    <row r="116" spans="1:2" x14ac:dyDescent="0.25">
      <c r="A116">
        <v>39</v>
      </c>
      <c r="B116">
        <v>26</v>
      </c>
    </row>
    <row r="117" spans="1:2" x14ac:dyDescent="0.25">
      <c r="A117">
        <v>55</v>
      </c>
      <c r="B117">
        <v>49</v>
      </c>
    </row>
    <row r="118" spans="1:2" x14ac:dyDescent="0.25">
      <c r="A118">
        <v>50</v>
      </c>
      <c r="B118">
        <v>41</v>
      </c>
    </row>
    <row r="119" spans="1:2" x14ac:dyDescent="0.25">
      <c r="A119">
        <v>66</v>
      </c>
      <c r="B119">
        <v>35</v>
      </c>
    </row>
    <row r="120" spans="1:2" x14ac:dyDescent="0.25">
      <c r="A120">
        <v>34</v>
      </c>
      <c r="B120">
        <v>28</v>
      </c>
    </row>
    <row r="121" spans="1:2" x14ac:dyDescent="0.25">
      <c r="A121">
        <v>39</v>
      </c>
      <c r="B121">
        <v>32</v>
      </c>
    </row>
    <row r="122" spans="1:2" x14ac:dyDescent="0.25">
      <c r="A122">
        <v>58</v>
      </c>
      <c r="B122">
        <v>47</v>
      </c>
    </row>
    <row r="123" spans="1:2" x14ac:dyDescent="0.25">
      <c r="A123">
        <v>58</v>
      </c>
      <c r="B123">
        <v>45</v>
      </c>
    </row>
    <row r="124" spans="1:2" x14ac:dyDescent="0.25">
      <c r="A124">
        <v>57</v>
      </c>
      <c r="B124">
        <v>31</v>
      </c>
    </row>
    <row r="125" spans="1:2" x14ac:dyDescent="0.25">
      <c r="A125">
        <v>35</v>
      </c>
      <c r="B125">
        <v>46</v>
      </c>
    </row>
    <row r="126" spans="1:2" x14ac:dyDescent="0.25">
      <c r="A126">
        <v>38</v>
      </c>
      <c r="B126">
        <v>36</v>
      </c>
    </row>
    <row r="127" spans="1:2" x14ac:dyDescent="0.25">
      <c r="A127">
        <v>39</v>
      </c>
      <c r="B127">
        <v>39</v>
      </c>
    </row>
    <row r="128" spans="1:2" x14ac:dyDescent="0.25">
      <c r="A128">
        <v>32</v>
      </c>
      <c r="B128">
        <v>29</v>
      </c>
    </row>
    <row r="129" spans="1:2" x14ac:dyDescent="0.25">
      <c r="A129">
        <v>34</v>
      </c>
      <c r="B129">
        <v>45</v>
      </c>
    </row>
    <row r="130" spans="1:2" x14ac:dyDescent="0.25">
      <c r="A130">
        <v>44</v>
      </c>
      <c r="B130">
        <v>31</v>
      </c>
    </row>
    <row r="131" spans="1:2" x14ac:dyDescent="0.25">
      <c r="A131">
        <v>33</v>
      </c>
      <c r="B131">
        <v>34</v>
      </c>
    </row>
    <row r="132" spans="1:2" x14ac:dyDescent="0.25">
      <c r="A132">
        <v>27</v>
      </c>
      <c r="B132">
        <v>31</v>
      </c>
    </row>
    <row r="133" spans="1:2" x14ac:dyDescent="0.25">
      <c r="A133">
        <v>42</v>
      </c>
      <c r="B133">
        <v>35</v>
      </c>
    </row>
    <row r="134" spans="1:2" x14ac:dyDescent="0.25">
      <c r="A134">
        <v>34</v>
      </c>
      <c r="B134">
        <v>46</v>
      </c>
    </row>
    <row r="135" spans="1:2" x14ac:dyDescent="0.25">
      <c r="A135">
        <v>32</v>
      </c>
      <c r="B135">
        <v>50</v>
      </c>
    </row>
    <row r="136" spans="1:2" x14ac:dyDescent="0.25">
      <c r="A136">
        <v>43</v>
      </c>
      <c r="B136">
        <v>33</v>
      </c>
    </row>
    <row r="137" spans="1:2" x14ac:dyDescent="0.25">
      <c r="A137">
        <v>32</v>
      </c>
      <c r="B137">
        <v>46</v>
      </c>
    </row>
    <row r="138" spans="1:2" x14ac:dyDescent="0.25">
      <c r="A138">
        <v>58</v>
      </c>
      <c r="B138">
        <v>37</v>
      </c>
    </row>
    <row r="139" spans="1:2" x14ac:dyDescent="0.25">
      <c r="A139">
        <v>33</v>
      </c>
      <c r="B139">
        <v>39</v>
      </c>
    </row>
    <row r="140" spans="1:2" x14ac:dyDescent="0.25">
      <c r="A140">
        <v>57</v>
      </c>
      <c r="B140">
        <v>41</v>
      </c>
    </row>
    <row r="141" spans="1:2" x14ac:dyDescent="0.25">
      <c r="A141">
        <v>30</v>
      </c>
      <c r="B141">
        <v>33</v>
      </c>
    </row>
    <row r="142" spans="1:2" x14ac:dyDescent="0.25">
      <c r="A142">
        <v>26</v>
      </c>
      <c r="B142">
        <v>34</v>
      </c>
    </row>
    <row r="143" spans="1:2" x14ac:dyDescent="0.25">
      <c r="A143">
        <v>37</v>
      </c>
      <c r="B143">
        <v>42</v>
      </c>
    </row>
    <row r="144" spans="1:2" x14ac:dyDescent="0.25">
      <c r="A144">
        <v>32</v>
      </c>
      <c r="B144">
        <v>24</v>
      </c>
    </row>
    <row r="145" spans="1:2" x14ac:dyDescent="0.25">
      <c r="A145">
        <v>31</v>
      </c>
      <c r="B145">
        <v>59</v>
      </c>
    </row>
    <row r="146" spans="1:2" x14ac:dyDescent="0.25">
      <c r="A146">
        <v>46</v>
      </c>
      <c r="B146">
        <v>29</v>
      </c>
    </row>
    <row r="147" spans="1:2" x14ac:dyDescent="0.25">
      <c r="A147">
        <v>34</v>
      </c>
      <c r="B147">
        <v>33</v>
      </c>
    </row>
    <row r="148" spans="1:2" x14ac:dyDescent="0.25">
      <c r="A148">
        <v>47</v>
      </c>
      <c r="B148">
        <v>52</v>
      </c>
    </row>
    <row r="149" spans="1:2" x14ac:dyDescent="0.25">
      <c r="A149">
        <v>53</v>
      </c>
      <c r="B149">
        <v>57</v>
      </c>
    </row>
    <row r="150" spans="1:2" x14ac:dyDescent="0.25">
      <c r="A150">
        <v>23</v>
      </c>
      <c r="B150">
        <v>24</v>
      </c>
    </row>
    <row r="151" spans="1:2" x14ac:dyDescent="0.25">
      <c r="A151">
        <v>40</v>
      </c>
      <c r="B151">
        <v>49</v>
      </c>
    </row>
    <row r="152" spans="1:2" x14ac:dyDescent="0.25">
      <c r="A152">
        <v>55</v>
      </c>
      <c r="B152">
        <v>27</v>
      </c>
    </row>
    <row r="153" spans="1:2" x14ac:dyDescent="0.25">
      <c r="A153">
        <v>36</v>
      </c>
      <c r="B153">
        <v>33</v>
      </c>
    </row>
    <row r="154" spans="1:2" x14ac:dyDescent="0.25">
      <c r="A154">
        <v>31</v>
      </c>
      <c r="B154">
        <v>29</v>
      </c>
    </row>
    <row r="155" spans="1:2" x14ac:dyDescent="0.25">
      <c r="A155">
        <v>58</v>
      </c>
      <c r="B155">
        <v>27</v>
      </c>
    </row>
    <row r="156" spans="1:2" x14ac:dyDescent="0.25">
      <c r="A156">
        <v>34</v>
      </c>
      <c r="B156">
        <v>34</v>
      </c>
    </row>
    <row r="157" spans="1:2" x14ac:dyDescent="0.25">
      <c r="A157">
        <v>29</v>
      </c>
      <c r="B157">
        <v>27</v>
      </c>
    </row>
    <row r="158" spans="1:2" x14ac:dyDescent="0.25">
      <c r="A158">
        <v>30</v>
      </c>
      <c r="B158">
        <v>28</v>
      </c>
    </row>
    <row r="159" spans="1:2" x14ac:dyDescent="0.25">
      <c r="A159">
        <v>24</v>
      </c>
      <c r="B159">
        <v>29</v>
      </c>
    </row>
    <row r="160" spans="1:2" x14ac:dyDescent="0.25">
      <c r="A160">
        <v>24</v>
      </c>
      <c r="B160">
        <v>37</v>
      </c>
    </row>
    <row r="161" spans="1:2" x14ac:dyDescent="0.25">
      <c r="A161">
        <v>35</v>
      </c>
      <c r="B161">
        <v>52</v>
      </c>
    </row>
    <row r="162" spans="1:2" x14ac:dyDescent="0.25">
      <c r="A162">
        <v>29</v>
      </c>
      <c r="B162">
        <v>47</v>
      </c>
    </row>
    <row r="163" spans="1:2" x14ac:dyDescent="0.25">
      <c r="A163">
        <v>35</v>
      </c>
      <c r="B163">
        <v>39</v>
      </c>
    </row>
    <row r="164" spans="1:2" x14ac:dyDescent="0.25">
      <c r="A164">
        <v>54</v>
      </c>
      <c r="B164">
        <v>42</v>
      </c>
    </row>
    <row r="165" spans="1:2" x14ac:dyDescent="0.25">
      <c r="A165">
        <v>37</v>
      </c>
      <c r="B165">
        <v>48</v>
      </c>
    </row>
    <row r="166" spans="1:2" x14ac:dyDescent="0.25">
      <c r="A166">
        <v>51</v>
      </c>
      <c r="B166">
        <v>36</v>
      </c>
    </row>
    <row r="167" spans="1:2" x14ac:dyDescent="0.25">
      <c r="A167">
        <v>48</v>
      </c>
      <c r="B167">
        <v>26</v>
      </c>
    </row>
    <row r="168" spans="1:2" x14ac:dyDescent="0.25">
      <c r="A168">
        <v>39</v>
      </c>
      <c r="B168">
        <v>32</v>
      </c>
    </row>
    <row r="169" spans="1:2" x14ac:dyDescent="0.25">
      <c r="A169">
        <v>38</v>
      </c>
      <c r="B169">
        <v>29</v>
      </c>
    </row>
    <row r="170" spans="1:2" x14ac:dyDescent="0.25">
      <c r="A170">
        <v>22</v>
      </c>
      <c r="B170">
        <v>30</v>
      </c>
    </row>
    <row r="171" spans="1:2" x14ac:dyDescent="0.25">
      <c r="A171">
        <v>42</v>
      </c>
      <c r="B171">
        <v>29</v>
      </c>
    </row>
    <row r="172" spans="1:2" x14ac:dyDescent="0.25">
      <c r="A172">
        <v>26</v>
      </c>
      <c r="B172">
        <v>56</v>
      </c>
    </row>
    <row r="173" spans="1:2" x14ac:dyDescent="0.25">
      <c r="A173">
        <v>33</v>
      </c>
      <c r="B173">
        <v>64</v>
      </c>
    </row>
    <row r="174" spans="1:2" x14ac:dyDescent="0.25">
      <c r="A174">
        <v>30</v>
      </c>
      <c r="B174">
        <v>31</v>
      </c>
    </row>
    <row r="175" spans="1:2" x14ac:dyDescent="0.25">
      <c r="A175">
        <v>45</v>
      </c>
      <c r="B175">
        <v>27</v>
      </c>
    </row>
    <row r="176" spans="1:2" x14ac:dyDescent="0.25">
      <c r="A176">
        <v>33</v>
      </c>
      <c r="B176">
        <v>39</v>
      </c>
    </row>
    <row r="177" spans="1:2" x14ac:dyDescent="0.25">
      <c r="A177">
        <v>51</v>
      </c>
      <c r="B177">
        <v>32</v>
      </c>
    </row>
    <row r="178" spans="1:2" x14ac:dyDescent="0.25">
      <c r="A178">
        <v>39</v>
      </c>
      <c r="B178">
        <v>48</v>
      </c>
    </row>
    <row r="179" spans="1:2" x14ac:dyDescent="0.25">
      <c r="A179">
        <v>31</v>
      </c>
      <c r="B179">
        <v>57</v>
      </c>
    </row>
    <row r="180" spans="1:2" x14ac:dyDescent="0.25">
      <c r="A180">
        <v>40</v>
      </c>
      <c r="B180">
        <v>35</v>
      </c>
    </row>
    <row r="181" spans="1:2" x14ac:dyDescent="0.25">
      <c r="A181">
        <v>30</v>
      </c>
      <c r="B181">
        <v>38</v>
      </c>
    </row>
    <row r="182" spans="1:2" x14ac:dyDescent="0.25">
      <c r="A182">
        <v>42</v>
      </c>
      <c r="B182">
        <v>47</v>
      </c>
    </row>
    <row r="183" spans="1:2" x14ac:dyDescent="0.25">
      <c r="A183">
        <v>29</v>
      </c>
      <c r="B183">
        <v>57</v>
      </c>
    </row>
    <row r="184" spans="1:2" x14ac:dyDescent="0.25">
      <c r="A184">
        <v>40</v>
      </c>
      <c r="B184">
        <v>42</v>
      </c>
    </row>
    <row r="185" spans="1:2" x14ac:dyDescent="0.25">
      <c r="B185">
        <v>40</v>
      </c>
    </row>
    <row r="186" spans="1:2" x14ac:dyDescent="0.25">
      <c r="B186">
        <v>57</v>
      </c>
    </row>
    <row r="187" spans="1:2" x14ac:dyDescent="0.25">
      <c r="B187">
        <v>41</v>
      </c>
    </row>
    <row r="188" spans="1:2" x14ac:dyDescent="0.25">
      <c r="B188">
        <v>55</v>
      </c>
    </row>
    <row r="189" spans="1:2" x14ac:dyDescent="0.25">
      <c r="B189">
        <v>42</v>
      </c>
    </row>
    <row r="190" spans="1:2" x14ac:dyDescent="0.25">
      <c r="B190">
        <v>41</v>
      </c>
    </row>
    <row r="191" spans="1:2" x14ac:dyDescent="0.25">
      <c r="B191">
        <v>59</v>
      </c>
    </row>
    <row r="192" spans="1:2" x14ac:dyDescent="0.25">
      <c r="B192">
        <v>46</v>
      </c>
    </row>
    <row r="193" spans="2:2" x14ac:dyDescent="0.25">
      <c r="B193">
        <v>45</v>
      </c>
    </row>
    <row r="194" spans="2:2" x14ac:dyDescent="0.25">
      <c r="B194">
        <v>33</v>
      </c>
    </row>
    <row r="195" spans="2:2" x14ac:dyDescent="0.25">
      <c r="B195">
        <v>55</v>
      </c>
    </row>
    <row r="196" spans="2:2" x14ac:dyDescent="0.25">
      <c r="B196">
        <v>41</v>
      </c>
    </row>
    <row r="197" spans="2:2" x14ac:dyDescent="0.25">
      <c r="B197">
        <v>22</v>
      </c>
    </row>
    <row r="198" spans="2:2" x14ac:dyDescent="0.25">
      <c r="B198">
        <v>53</v>
      </c>
    </row>
    <row r="199" spans="2:2" x14ac:dyDescent="0.25">
      <c r="B199">
        <v>47</v>
      </c>
    </row>
    <row r="200" spans="2:2" x14ac:dyDescent="0.25">
      <c r="B200">
        <v>30</v>
      </c>
    </row>
    <row r="201" spans="2:2" x14ac:dyDescent="0.25">
      <c r="B201">
        <v>45</v>
      </c>
    </row>
    <row r="202" spans="2:2" x14ac:dyDescent="0.25">
      <c r="B202">
        <v>35</v>
      </c>
    </row>
    <row r="203" spans="2:2" x14ac:dyDescent="0.25">
      <c r="B203">
        <v>34</v>
      </c>
    </row>
    <row r="204" spans="2:2" x14ac:dyDescent="0.25">
      <c r="B204">
        <v>80</v>
      </c>
    </row>
    <row r="205" spans="2:2" x14ac:dyDescent="0.25">
      <c r="B205">
        <v>67</v>
      </c>
    </row>
    <row r="206" spans="2:2" x14ac:dyDescent="0.25">
      <c r="B206">
        <v>27</v>
      </c>
    </row>
    <row r="207" spans="2:2" x14ac:dyDescent="0.25">
      <c r="B207">
        <v>33</v>
      </c>
    </row>
    <row r="208" spans="2:2" x14ac:dyDescent="0.25">
      <c r="B208">
        <v>44</v>
      </c>
    </row>
    <row r="209" spans="2:2" x14ac:dyDescent="0.25">
      <c r="B209">
        <v>37</v>
      </c>
    </row>
    <row r="210" spans="2:2" x14ac:dyDescent="0.25">
      <c r="B210">
        <v>41</v>
      </c>
    </row>
    <row r="211" spans="2:2" x14ac:dyDescent="0.25">
      <c r="B211">
        <v>32</v>
      </c>
    </row>
    <row r="212" spans="2:2" x14ac:dyDescent="0.25">
      <c r="B212">
        <v>27</v>
      </c>
    </row>
    <row r="213" spans="2:2" x14ac:dyDescent="0.25">
      <c r="B213">
        <v>35</v>
      </c>
    </row>
    <row r="214" spans="2:2" x14ac:dyDescent="0.25">
      <c r="B214">
        <v>47</v>
      </c>
    </row>
    <row r="215" spans="2:2" x14ac:dyDescent="0.25">
      <c r="B215">
        <v>36</v>
      </c>
    </row>
    <row r="216" spans="2:2" x14ac:dyDescent="0.25">
      <c r="B216">
        <v>40</v>
      </c>
    </row>
    <row r="217" spans="2:2" x14ac:dyDescent="0.25">
      <c r="B217">
        <v>46</v>
      </c>
    </row>
    <row r="218" spans="2:2" x14ac:dyDescent="0.25">
      <c r="B218">
        <v>34</v>
      </c>
    </row>
    <row r="219" spans="2:2" x14ac:dyDescent="0.25">
      <c r="B219">
        <v>55</v>
      </c>
    </row>
    <row r="220" spans="2:2" x14ac:dyDescent="0.25">
      <c r="B220">
        <v>36</v>
      </c>
    </row>
    <row r="221" spans="2:2" x14ac:dyDescent="0.25">
      <c r="B221">
        <v>35</v>
      </c>
    </row>
    <row r="222" spans="2:2" x14ac:dyDescent="0.25">
      <c r="B222">
        <v>30</v>
      </c>
    </row>
    <row r="223" spans="2:2" x14ac:dyDescent="0.25">
      <c r="B223">
        <v>64</v>
      </c>
    </row>
    <row r="224" spans="2:2" x14ac:dyDescent="0.25">
      <c r="B224">
        <v>34</v>
      </c>
    </row>
    <row r="225" spans="2:2" x14ac:dyDescent="0.25">
      <c r="B225">
        <v>30</v>
      </c>
    </row>
    <row r="226" spans="2:2" x14ac:dyDescent="0.25">
      <c r="B226">
        <v>37</v>
      </c>
    </row>
    <row r="227" spans="2:2" x14ac:dyDescent="0.25">
      <c r="B227">
        <v>29</v>
      </c>
    </row>
    <row r="228" spans="2:2" x14ac:dyDescent="0.25">
      <c r="B228">
        <v>28</v>
      </c>
    </row>
    <row r="229" spans="2:2" x14ac:dyDescent="0.25">
      <c r="B229">
        <v>37</v>
      </c>
    </row>
    <row r="230" spans="2:2" x14ac:dyDescent="0.25">
      <c r="B230">
        <v>24</v>
      </c>
    </row>
    <row r="231" spans="2:2" x14ac:dyDescent="0.25">
      <c r="B231">
        <v>44</v>
      </c>
    </row>
    <row r="232" spans="2:2" x14ac:dyDescent="0.25">
      <c r="B232">
        <v>43</v>
      </c>
    </row>
    <row r="233" spans="2:2" x14ac:dyDescent="0.25">
      <c r="B233">
        <v>59</v>
      </c>
    </row>
    <row r="234" spans="2:2" x14ac:dyDescent="0.25">
      <c r="B234">
        <v>25</v>
      </c>
    </row>
    <row r="235" spans="2:2" x14ac:dyDescent="0.25">
      <c r="B235">
        <v>41</v>
      </c>
    </row>
    <row r="236" spans="2:2" x14ac:dyDescent="0.25">
      <c r="B236">
        <v>35</v>
      </c>
    </row>
    <row r="237" spans="2:2" x14ac:dyDescent="0.25">
      <c r="B237">
        <v>55</v>
      </c>
    </row>
    <row r="238" spans="2:2" x14ac:dyDescent="0.25">
      <c r="B238">
        <v>48</v>
      </c>
    </row>
    <row r="239" spans="2:2" x14ac:dyDescent="0.25">
      <c r="B239">
        <v>28</v>
      </c>
    </row>
    <row r="240" spans="2:2" x14ac:dyDescent="0.25">
      <c r="B240">
        <v>49</v>
      </c>
    </row>
    <row r="241" spans="2:2" x14ac:dyDescent="0.25">
      <c r="B241">
        <v>62</v>
      </c>
    </row>
    <row r="242" spans="2:2" x14ac:dyDescent="0.25">
      <c r="B242">
        <v>56</v>
      </c>
    </row>
    <row r="243" spans="2:2" x14ac:dyDescent="0.25">
      <c r="B243">
        <v>44</v>
      </c>
    </row>
    <row r="244" spans="2:2" x14ac:dyDescent="0.25">
      <c r="B244">
        <v>61</v>
      </c>
    </row>
    <row r="245" spans="2:2" x14ac:dyDescent="0.25">
      <c r="B245">
        <v>35</v>
      </c>
    </row>
    <row r="246" spans="2:2" x14ac:dyDescent="0.25">
      <c r="B246">
        <v>58</v>
      </c>
    </row>
    <row r="247" spans="2:2" x14ac:dyDescent="0.25">
      <c r="B247">
        <v>33</v>
      </c>
    </row>
    <row r="248" spans="2:2" x14ac:dyDescent="0.25">
      <c r="B248">
        <v>38</v>
      </c>
    </row>
    <row r="249" spans="2:2" x14ac:dyDescent="0.25">
      <c r="B249">
        <v>46</v>
      </c>
    </row>
    <row r="250" spans="2:2" x14ac:dyDescent="0.25">
      <c r="B250">
        <v>34</v>
      </c>
    </row>
    <row r="251" spans="2:2" x14ac:dyDescent="0.25">
      <c r="B251">
        <v>31</v>
      </c>
    </row>
    <row r="252" spans="2:2" x14ac:dyDescent="0.25">
      <c r="B252">
        <v>30</v>
      </c>
    </row>
    <row r="253" spans="2:2" x14ac:dyDescent="0.25">
      <c r="B253">
        <v>40</v>
      </c>
    </row>
    <row r="254" spans="2:2" x14ac:dyDescent="0.25">
      <c r="B254">
        <v>54</v>
      </c>
    </row>
    <row r="255" spans="2:2" x14ac:dyDescent="0.25">
      <c r="B255">
        <v>51</v>
      </c>
    </row>
    <row r="256" spans="2:2" x14ac:dyDescent="0.25">
      <c r="B256">
        <v>47</v>
      </c>
    </row>
    <row r="257" spans="2:2" x14ac:dyDescent="0.25">
      <c r="B257">
        <v>40</v>
      </c>
    </row>
    <row r="258" spans="2:2" x14ac:dyDescent="0.25">
      <c r="B258">
        <v>37</v>
      </c>
    </row>
    <row r="259" spans="2:2" x14ac:dyDescent="0.25">
      <c r="B259">
        <v>23</v>
      </c>
    </row>
    <row r="260" spans="2:2" x14ac:dyDescent="0.25">
      <c r="B260">
        <v>52</v>
      </c>
    </row>
    <row r="261" spans="2:2" x14ac:dyDescent="0.25">
      <c r="B261">
        <v>33</v>
      </c>
    </row>
    <row r="262" spans="2:2" x14ac:dyDescent="0.25">
      <c r="B262">
        <v>31</v>
      </c>
    </row>
    <row r="263" spans="2:2" x14ac:dyDescent="0.25">
      <c r="B263">
        <v>31</v>
      </c>
    </row>
    <row r="264" spans="2:2" x14ac:dyDescent="0.25">
      <c r="B264">
        <v>48</v>
      </c>
    </row>
    <row r="265" spans="2:2" x14ac:dyDescent="0.25">
      <c r="B265">
        <v>38</v>
      </c>
    </row>
    <row r="266" spans="2:2" x14ac:dyDescent="0.25">
      <c r="B266">
        <v>41</v>
      </c>
    </row>
    <row r="267" spans="2:2" x14ac:dyDescent="0.25">
      <c r="B267">
        <v>45</v>
      </c>
    </row>
    <row r="268" spans="2:2" x14ac:dyDescent="0.25">
      <c r="B268">
        <v>41</v>
      </c>
    </row>
    <row r="269" spans="2:2" x14ac:dyDescent="0.25">
      <c r="B269">
        <v>44</v>
      </c>
    </row>
    <row r="270" spans="2:2" x14ac:dyDescent="0.25">
      <c r="B270">
        <v>47</v>
      </c>
    </row>
    <row r="271" spans="2:2" x14ac:dyDescent="0.25">
      <c r="B271">
        <v>50</v>
      </c>
    </row>
    <row r="272" spans="2:2" x14ac:dyDescent="0.25">
      <c r="B272">
        <v>32</v>
      </c>
    </row>
    <row r="273" spans="2:2" x14ac:dyDescent="0.25">
      <c r="B273">
        <v>26</v>
      </c>
    </row>
    <row r="274" spans="2:2" x14ac:dyDescent="0.25">
      <c r="B274">
        <v>34</v>
      </c>
    </row>
    <row r="275" spans="2:2" x14ac:dyDescent="0.25">
      <c r="B275">
        <v>48</v>
      </c>
    </row>
    <row r="276" spans="2:2" x14ac:dyDescent="0.25">
      <c r="B276">
        <v>30</v>
      </c>
    </row>
    <row r="277" spans="2:2" x14ac:dyDescent="0.25">
      <c r="B277">
        <v>68</v>
      </c>
    </row>
    <row r="278" spans="2:2" x14ac:dyDescent="0.25">
      <c r="B278">
        <v>35</v>
      </c>
    </row>
    <row r="279" spans="2:2" x14ac:dyDescent="0.25">
      <c r="B279">
        <v>56</v>
      </c>
    </row>
    <row r="280" spans="2:2" x14ac:dyDescent="0.25">
      <c r="B280">
        <v>31</v>
      </c>
    </row>
    <row r="281" spans="2:2" x14ac:dyDescent="0.25">
      <c r="B281">
        <v>31</v>
      </c>
    </row>
    <row r="282" spans="2:2" x14ac:dyDescent="0.25">
      <c r="B282">
        <v>34</v>
      </c>
    </row>
    <row r="283" spans="2:2" x14ac:dyDescent="0.25">
      <c r="B283">
        <v>36</v>
      </c>
    </row>
    <row r="284" spans="2:2" x14ac:dyDescent="0.25">
      <c r="B284">
        <v>31</v>
      </c>
    </row>
    <row r="285" spans="2:2" x14ac:dyDescent="0.25">
      <c r="B285">
        <v>62</v>
      </c>
    </row>
    <row r="286" spans="2:2" x14ac:dyDescent="0.25">
      <c r="B286">
        <v>66</v>
      </c>
    </row>
    <row r="287" spans="2:2" x14ac:dyDescent="0.25">
      <c r="B287">
        <v>34</v>
      </c>
    </row>
    <row r="288" spans="2:2" x14ac:dyDescent="0.25">
      <c r="B288">
        <v>28</v>
      </c>
    </row>
    <row r="289" spans="2:2" x14ac:dyDescent="0.25">
      <c r="B289">
        <v>51</v>
      </c>
    </row>
    <row r="290" spans="2:2" x14ac:dyDescent="0.25">
      <c r="B290">
        <v>39</v>
      </c>
    </row>
    <row r="291" spans="2:2" x14ac:dyDescent="0.25">
      <c r="B291">
        <v>45</v>
      </c>
    </row>
    <row r="292" spans="2:2" x14ac:dyDescent="0.25">
      <c r="B292">
        <v>32</v>
      </c>
    </row>
    <row r="293" spans="2:2" x14ac:dyDescent="0.25">
      <c r="B293">
        <v>47</v>
      </c>
    </row>
    <row r="294" spans="2:2" x14ac:dyDescent="0.25">
      <c r="B294">
        <v>35</v>
      </c>
    </row>
    <row r="295" spans="2:2" x14ac:dyDescent="0.25">
      <c r="B295">
        <v>46</v>
      </c>
    </row>
    <row r="296" spans="2:2" x14ac:dyDescent="0.25">
      <c r="B296">
        <v>35</v>
      </c>
    </row>
    <row r="297" spans="2:2" x14ac:dyDescent="0.25">
      <c r="B297">
        <v>37</v>
      </c>
    </row>
    <row r="298" spans="2:2" x14ac:dyDescent="0.25">
      <c r="B298">
        <v>44</v>
      </c>
    </row>
    <row r="299" spans="2:2" x14ac:dyDescent="0.25">
      <c r="B299">
        <v>32</v>
      </c>
    </row>
    <row r="300" spans="2:2" x14ac:dyDescent="0.25">
      <c r="B300">
        <v>43</v>
      </c>
    </row>
    <row r="301" spans="2:2" x14ac:dyDescent="0.25">
      <c r="B301">
        <v>27</v>
      </c>
    </row>
    <row r="302" spans="2:2" x14ac:dyDescent="0.25">
      <c r="B302">
        <v>43</v>
      </c>
    </row>
    <row r="303" spans="2:2" x14ac:dyDescent="0.25">
      <c r="B303">
        <v>58</v>
      </c>
    </row>
    <row r="304" spans="2:2" x14ac:dyDescent="0.25">
      <c r="B304">
        <v>31</v>
      </c>
    </row>
    <row r="305" spans="2:2" x14ac:dyDescent="0.25">
      <c r="B305">
        <v>38</v>
      </c>
    </row>
    <row r="306" spans="2:2" x14ac:dyDescent="0.25">
      <c r="B306">
        <v>56</v>
      </c>
    </row>
    <row r="307" spans="2:2" x14ac:dyDescent="0.25">
      <c r="B307">
        <v>52</v>
      </c>
    </row>
    <row r="308" spans="2:2" x14ac:dyDescent="0.25">
      <c r="B308">
        <v>45</v>
      </c>
    </row>
    <row r="309" spans="2:2" x14ac:dyDescent="0.25">
      <c r="B309">
        <v>34</v>
      </c>
    </row>
    <row r="310" spans="2:2" x14ac:dyDescent="0.25">
      <c r="B310">
        <v>38</v>
      </c>
    </row>
    <row r="311" spans="2:2" x14ac:dyDescent="0.25">
      <c r="B311">
        <v>50</v>
      </c>
    </row>
    <row r="312" spans="2:2" x14ac:dyDescent="0.25">
      <c r="B312">
        <v>34</v>
      </c>
    </row>
    <row r="313" spans="2:2" x14ac:dyDescent="0.25">
      <c r="B313">
        <v>24</v>
      </c>
    </row>
    <row r="314" spans="2:2" x14ac:dyDescent="0.25">
      <c r="B314">
        <v>23</v>
      </c>
    </row>
    <row r="315" spans="2:2" x14ac:dyDescent="0.25">
      <c r="B315">
        <v>48</v>
      </c>
    </row>
    <row r="316" spans="2:2" x14ac:dyDescent="0.25">
      <c r="B316">
        <v>42</v>
      </c>
    </row>
    <row r="317" spans="2:2" x14ac:dyDescent="0.25">
      <c r="B317">
        <v>42</v>
      </c>
    </row>
    <row r="318" spans="2:2" x14ac:dyDescent="0.25">
      <c r="B318">
        <v>50</v>
      </c>
    </row>
    <row r="319" spans="2:2" x14ac:dyDescent="0.25">
      <c r="B319">
        <v>57</v>
      </c>
    </row>
    <row r="320" spans="2:2" x14ac:dyDescent="0.25">
      <c r="B320">
        <v>42</v>
      </c>
    </row>
    <row r="321" spans="2:2" x14ac:dyDescent="0.25">
      <c r="B321">
        <v>35</v>
      </c>
    </row>
    <row r="322" spans="2:2" x14ac:dyDescent="0.25">
      <c r="B322">
        <v>33</v>
      </c>
    </row>
    <row r="323" spans="2:2" x14ac:dyDescent="0.25">
      <c r="B323">
        <v>35</v>
      </c>
    </row>
    <row r="324" spans="2:2" x14ac:dyDescent="0.25">
      <c r="B324">
        <v>47</v>
      </c>
    </row>
    <row r="325" spans="2:2" x14ac:dyDescent="0.25">
      <c r="B325">
        <v>43</v>
      </c>
    </row>
    <row r="326" spans="2:2" x14ac:dyDescent="0.25">
      <c r="B326">
        <v>33</v>
      </c>
    </row>
    <row r="327" spans="2:2" x14ac:dyDescent="0.25">
      <c r="B327">
        <v>35</v>
      </c>
    </row>
    <row r="328" spans="2:2" x14ac:dyDescent="0.25">
      <c r="B328">
        <v>51</v>
      </c>
    </row>
    <row r="329" spans="2:2" x14ac:dyDescent="0.25">
      <c r="B329">
        <v>23</v>
      </c>
    </row>
    <row r="330" spans="2:2" x14ac:dyDescent="0.25">
      <c r="B330">
        <v>29</v>
      </c>
    </row>
    <row r="331" spans="2:2" x14ac:dyDescent="0.25">
      <c r="B331">
        <v>39</v>
      </c>
    </row>
    <row r="332" spans="2:2" x14ac:dyDescent="0.25">
      <c r="B332">
        <v>51</v>
      </c>
    </row>
    <row r="333" spans="2:2" x14ac:dyDescent="0.25">
      <c r="B333">
        <v>43</v>
      </c>
    </row>
    <row r="334" spans="2:2" x14ac:dyDescent="0.25">
      <c r="B334">
        <v>24</v>
      </c>
    </row>
    <row r="335" spans="2:2" x14ac:dyDescent="0.25">
      <c r="B335">
        <v>47</v>
      </c>
    </row>
    <row r="336" spans="2:2" x14ac:dyDescent="0.25">
      <c r="B336">
        <v>20</v>
      </c>
    </row>
    <row r="337" spans="2:2" x14ac:dyDescent="0.25">
      <c r="B337">
        <v>50</v>
      </c>
    </row>
    <row r="338" spans="2:2" x14ac:dyDescent="0.25">
      <c r="B338">
        <v>27</v>
      </c>
    </row>
    <row r="339" spans="2:2" x14ac:dyDescent="0.25">
      <c r="B339">
        <v>45</v>
      </c>
    </row>
    <row r="340" spans="2:2" x14ac:dyDescent="0.25">
      <c r="B340">
        <v>47</v>
      </c>
    </row>
    <row r="341" spans="2:2" x14ac:dyDescent="0.25">
      <c r="B341">
        <v>40</v>
      </c>
    </row>
    <row r="342" spans="2:2" x14ac:dyDescent="0.25">
      <c r="B342">
        <v>41</v>
      </c>
    </row>
    <row r="343" spans="2:2" x14ac:dyDescent="0.25">
      <c r="B343">
        <v>32</v>
      </c>
    </row>
    <row r="344" spans="2:2" x14ac:dyDescent="0.25">
      <c r="B344">
        <v>33</v>
      </c>
    </row>
    <row r="345" spans="2:2" x14ac:dyDescent="0.25">
      <c r="B345">
        <v>29</v>
      </c>
    </row>
    <row r="346" spans="2:2" x14ac:dyDescent="0.25">
      <c r="B346">
        <v>49</v>
      </c>
    </row>
    <row r="347" spans="2:2" x14ac:dyDescent="0.25">
      <c r="B347">
        <v>44</v>
      </c>
    </row>
    <row r="348" spans="2:2" x14ac:dyDescent="0.25">
      <c r="B348">
        <v>42</v>
      </c>
    </row>
    <row r="349" spans="2:2" x14ac:dyDescent="0.25">
      <c r="B349">
        <v>48</v>
      </c>
    </row>
    <row r="350" spans="2:2" x14ac:dyDescent="0.25">
      <c r="B350">
        <v>41</v>
      </c>
    </row>
    <row r="351" spans="2:2" x14ac:dyDescent="0.25">
      <c r="B351">
        <v>40</v>
      </c>
    </row>
    <row r="352" spans="2:2" x14ac:dyDescent="0.25">
      <c r="B352">
        <v>50</v>
      </c>
    </row>
    <row r="353" spans="2:2" x14ac:dyDescent="0.25">
      <c r="B353">
        <v>47</v>
      </c>
    </row>
    <row r="354" spans="2:2" x14ac:dyDescent="0.25">
      <c r="B354">
        <v>42</v>
      </c>
    </row>
    <row r="355" spans="2:2" x14ac:dyDescent="0.25">
      <c r="B355">
        <v>32</v>
      </c>
    </row>
    <row r="356" spans="2:2" x14ac:dyDescent="0.25">
      <c r="B356">
        <v>48</v>
      </c>
    </row>
    <row r="357" spans="2:2" x14ac:dyDescent="0.25">
      <c r="B357">
        <v>35</v>
      </c>
    </row>
    <row r="358" spans="2:2" x14ac:dyDescent="0.25">
      <c r="B358">
        <v>47</v>
      </c>
    </row>
    <row r="359" spans="2:2" x14ac:dyDescent="0.25">
      <c r="B359">
        <v>39</v>
      </c>
    </row>
    <row r="360" spans="2:2" x14ac:dyDescent="0.25">
      <c r="B360">
        <v>40</v>
      </c>
    </row>
    <row r="361" spans="2:2" x14ac:dyDescent="0.25">
      <c r="B361">
        <v>48</v>
      </c>
    </row>
    <row r="362" spans="2:2" x14ac:dyDescent="0.25">
      <c r="B362">
        <v>29</v>
      </c>
    </row>
    <row r="363" spans="2:2" x14ac:dyDescent="0.25">
      <c r="B363">
        <v>42</v>
      </c>
    </row>
    <row r="364" spans="2:2" x14ac:dyDescent="0.25">
      <c r="B364">
        <v>57</v>
      </c>
    </row>
    <row r="365" spans="2:2" x14ac:dyDescent="0.25">
      <c r="B365">
        <v>67</v>
      </c>
    </row>
    <row r="366" spans="2:2" x14ac:dyDescent="0.25">
      <c r="B366">
        <v>51</v>
      </c>
    </row>
    <row r="367" spans="2:2" x14ac:dyDescent="0.25">
      <c r="B367">
        <v>32</v>
      </c>
    </row>
    <row r="368" spans="2:2" x14ac:dyDescent="0.25">
      <c r="B368">
        <v>53</v>
      </c>
    </row>
    <row r="369" spans="2:2" x14ac:dyDescent="0.25">
      <c r="B369">
        <v>47</v>
      </c>
    </row>
    <row r="370" spans="2:2" x14ac:dyDescent="0.25">
      <c r="B370">
        <v>32</v>
      </c>
    </row>
    <row r="371" spans="2:2" x14ac:dyDescent="0.25">
      <c r="B371">
        <v>38</v>
      </c>
    </row>
    <row r="372" spans="2:2" x14ac:dyDescent="0.25">
      <c r="B372">
        <v>42</v>
      </c>
    </row>
    <row r="373" spans="2:2" x14ac:dyDescent="0.25">
      <c r="B373">
        <v>33</v>
      </c>
    </row>
    <row r="374" spans="2:2" x14ac:dyDescent="0.25">
      <c r="B374">
        <v>45</v>
      </c>
    </row>
    <row r="375" spans="2:2" x14ac:dyDescent="0.25">
      <c r="B375">
        <v>39</v>
      </c>
    </row>
    <row r="376" spans="2:2" x14ac:dyDescent="0.25">
      <c r="B376">
        <v>30</v>
      </c>
    </row>
    <row r="377" spans="2:2" x14ac:dyDescent="0.25">
      <c r="B377">
        <v>39</v>
      </c>
    </row>
    <row r="378" spans="2:2" x14ac:dyDescent="0.25">
      <c r="B378">
        <v>30</v>
      </c>
    </row>
    <row r="379" spans="2:2" x14ac:dyDescent="0.25">
      <c r="B379">
        <v>48</v>
      </c>
    </row>
    <row r="380" spans="2:2" x14ac:dyDescent="0.25">
      <c r="B380">
        <v>67</v>
      </c>
    </row>
    <row r="381" spans="2:2" x14ac:dyDescent="0.25">
      <c r="B381">
        <v>40</v>
      </c>
    </row>
    <row r="382" spans="2:2" x14ac:dyDescent="0.25">
      <c r="B382">
        <v>31</v>
      </c>
    </row>
    <row r="383" spans="2:2" x14ac:dyDescent="0.25">
      <c r="B383">
        <v>39</v>
      </c>
    </row>
    <row r="384" spans="2:2" x14ac:dyDescent="0.25">
      <c r="B384">
        <v>40</v>
      </c>
    </row>
    <row r="385" spans="2:2" x14ac:dyDescent="0.25">
      <c r="B385">
        <v>55</v>
      </c>
    </row>
    <row r="386" spans="2:2" x14ac:dyDescent="0.25">
      <c r="B386">
        <v>43</v>
      </c>
    </row>
    <row r="387" spans="2:2" x14ac:dyDescent="0.25">
      <c r="B387">
        <v>57</v>
      </c>
    </row>
    <row r="388" spans="2:2" x14ac:dyDescent="0.25">
      <c r="B388">
        <v>38</v>
      </c>
    </row>
    <row r="389" spans="2:2" x14ac:dyDescent="0.25">
      <c r="B389">
        <v>41</v>
      </c>
    </row>
    <row r="390" spans="2:2" x14ac:dyDescent="0.25">
      <c r="B390">
        <v>47</v>
      </c>
    </row>
    <row r="391" spans="2:2" x14ac:dyDescent="0.25">
      <c r="B391">
        <v>46</v>
      </c>
    </row>
    <row r="392" spans="2:2" x14ac:dyDescent="0.25">
      <c r="B392">
        <v>45</v>
      </c>
    </row>
    <row r="393" spans="2:2" x14ac:dyDescent="0.25">
      <c r="B393">
        <v>40</v>
      </c>
    </row>
    <row r="394" spans="2:2" x14ac:dyDescent="0.25">
      <c r="B394">
        <v>51</v>
      </c>
    </row>
    <row r="395" spans="2:2" x14ac:dyDescent="0.25">
      <c r="B395">
        <v>34</v>
      </c>
    </row>
    <row r="396" spans="2:2" x14ac:dyDescent="0.25">
      <c r="B396">
        <v>43</v>
      </c>
    </row>
    <row r="397" spans="2:2" x14ac:dyDescent="0.25">
      <c r="B397">
        <v>43</v>
      </c>
    </row>
    <row r="398" spans="2:2" x14ac:dyDescent="0.25">
      <c r="B398">
        <v>35</v>
      </c>
    </row>
    <row r="399" spans="2:2" x14ac:dyDescent="0.25">
      <c r="B399">
        <v>50</v>
      </c>
    </row>
    <row r="400" spans="2:2" x14ac:dyDescent="0.25">
      <c r="B400">
        <v>49</v>
      </c>
    </row>
    <row r="401" spans="2:2" x14ac:dyDescent="0.25">
      <c r="B401">
        <v>34</v>
      </c>
    </row>
    <row r="402" spans="2:2" x14ac:dyDescent="0.25">
      <c r="B402">
        <v>39</v>
      </c>
    </row>
    <row r="403" spans="2:2" x14ac:dyDescent="0.25">
      <c r="B403">
        <v>41</v>
      </c>
    </row>
    <row r="404" spans="2:2" x14ac:dyDescent="0.25">
      <c r="B404">
        <v>31</v>
      </c>
    </row>
    <row r="405" spans="2:2" x14ac:dyDescent="0.25">
      <c r="B405">
        <v>51</v>
      </c>
    </row>
    <row r="406" spans="2:2" x14ac:dyDescent="0.25">
      <c r="B406">
        <v>37</v>
      </c>
    </row>
    <row r="407" spans="2:2" x14ac:dyDescent="0.25">
      <c r="B407">
        <v>42</v>
      </c>
    </row>
    <row r="408" spans="2:2" x14ac:dyDescent="0.25">
      <c r="B408">
        <v>42</v>
      </c>
    </row>
    <row r="409" spans="2:2" x14ac:dyDescent="0.25">
      <c r="B409">
        <v>42</v>
      </c>
    </row>
    <row r="410" spans="2:2" x14ac:dyDescent="0.25">
      <c r="B410">
        <v>34</v>
      </c>
    </row>
    <row r="411" spans="2:2" x14ac:dyDescent="0.25">
      <c r="B411">
        <v>47</v>
      </c>
    </row>
    <row r="412" spans="2:2" x14ac:dyDescent="0.25">
      <c r="B412">
        <v>48</v>
      </c>
    </row>
    <row r="413" spans="2:2" x14ac:dyDescent="0.25">
      <c r="B413">
        <v>44</v>
      </c>
    </row>
    <row r="414" spans="2:2" x14ac:dyDescent="0.25">
      <c r="B414">
        <v>38</v>
      </c>
    </row>
    <row r="415" spans="2:2" x14ac:dyDescent="0.25">
      <c r="B415">
        <v>58</v>
      </c>
    </row>
    <row r="416" spans="2:2" x14ac:dyDescent="0.25">
      <c r="B416">
        <v>57</v>
      </c>
    </row>
    <row r="417" spans="2:2" x14ac:dyDescent="0.25">
      <c r="B417">
        <v>42</v>
      </c>
    </row>
    <row r="418" spans="2:2" x14ac:dyDescent="0.25">
      <c r="B418">
        <v>43</v>
      </c>
    </row>
    <row r="419" spans="2:2" x14ac:dyDescent="0.25">
      <c r="B419">
        <v>31</v>
      </c>
    </row>
    <row r="420" spans="2:2" x14ac:dyDescent="0.25">
      <c r="B420">
        <v>62</v>
      </c>
    </row>
    <row r="421" spans="2:2" x14ac:dyDescent="0.25">
      <c r="B421">
        <v>40</v>
      </c>
    </row>
    <row r="422" spans="2:2" x14ac:dyDescent="0.25">
      <c r="B422">
        <v>54</v>
      </c>
    </row>
    <row r="423" spans="2:2" x14ac:dyDescent="0.25">
      <c r="B423">
        <v>37</v>
      </c>
    </row>
    <row r="424" spans="2:2" x14ac:dyDescent="0.25">
      <c r="B424">
        <v>37</v>
      </c>
    </row>
    <row r="425" spans="2:2" x14ac:dyDescent="0.25">
      <c r="B425">
        <v>23</v>
      </c>
    </row>
    <row r="426" spans="2:2" x14ac:dyDescent="0.25">
      <c r="B426">
        <v>23</v>
      </c>
    </row>
    <row r="427" spans="2:2" x14ac:dyDescent="0.25">
      <c r="B427">
        <v>44</v>
      </c>
    </row>
    <row r="428" spans="2:2" x14ac:dyDescent="0.25">
      <c r="B428">
        <v>56</v>
      </c>
    </row>
    <row r="429" spans="2:2" x14ac:dyDescent="0.25">
      <c r="B429">
        <v>42</v>
      </c>
    </row>
    <row r="430" spans="2:2" x14ac:dyDescent="0.25">
      <c r="B430">
        <v>50</v>
      </c>
    </row>
    <row r="431" spans="2:2" x14ac:dyDescent="0.25">
      <c r="B431">
        <v>19</v>
      </c>
    </row>
    <row r="432" spans="2:2" x14ac:dyDescent="0.25">
      <c r="B432">
        <v>42</v>
      </c>
    </row>
    <row r="433" spans="2:2" x14ac:dyDescent="0.25">
      <c r="B433">
        <v>50</v>
      </c>
    </row>
    <row r="434" spans="2:2" x14ac:dyDescent="0.25">
      <c r="B434">
        <v>35</v>
      </c>
    </row>
    <row r="435" spans="2:2" x14ac:dyDescent="0.25">
      <c r="B435">
        <v>48</v>
      </c>
    </row>
    <row r="436" spans="2:2" x14ac:dyDescent="0.25">
      <c r="B436">
        <v>43</v>
      </c>
    </row>
    <row r="437" spans="2:2" x14ac:dyDescent="0.25">
      <c r="B437">
        <v>35</v>
      </c>
    </row>
    <row r="438" spans="2:2" x14ac:dyDescent="0.25">
      <c r="B438">
        <v>36</v>
      </c>
    </row>
    <row r="439" spans="2:2" x14ac:dyDescent="0.25">
      <c r="B439">
        <v>59</v>
      </c>
    </row>
    <row r="440" spans="2:2" x14ac:dyDescent="0.25">
      <c r="B440">
        <v>53</v>
      </c>
    </row>
  </sheetData>
  <sheetProtection algorithmName="SHA-512" hashValue="cigBMKycBJIhHHAgE6JGzlLdRjzkdUtY+TUdtmJVo8klV+jgJr2R0jp7t2vTPtFkRv4nCi+ajtLcoBGFgW0JLQ==" saltValue="WzSZco/uFWMdaWJ+BTnSqw==" spinCount="100000" sheet="1" objects="1" scenarios="1"/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B73B-C488-45D6-B4E7-0D727BC2E48D}">
  <sheetPr>
    <tabColor rgb="FF92D050"/>
  </sheetPr>
  <dimension ref="A1:X185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RowHeight="15" outlineLevelRow="1" outlineLevelCol="1" x14ac:dyDescent="0.25"/>
  <cols>
    <col min="1" max="1" width="14.28515625" customWidth="1"/>
    <col min="3" max="3" width="11.42578125" style="33"/>
    <col min="4" max="4" width="44.85546875" hidden="1" customWidth="1" outlineLevel="1"/>
    <col min="5" max="5" width="18.28515625" customWidth="1" collapsed="1"/>
    <col min="6" max="6" width="17.85546875" customWidth="1"/>
    <col min="7" max="11" width="14" customWidth="1" outlineLevel="1"/>
    <col min="12" max="12" width="14" customWidth="1"/>
    <col min="13" max="13" width="16.85546875" customWidth="1"/>
    <col min="14" max="14" width="16.42578125" customWidth="1"/>
    <col min="15" max="15" width="17.42578125" customWidth="1"/>
    <col min="16" max="16" width="15" customWidth="1"/>
    <col min="17" max="17" width="20.28515625" customWidth="1"/>
    <col min="18" max="18" width="21" customWidth="1" outlineLevel="1"/>
  </cols>
  <sheetData>
    <row r="1" spans="1:24" x14ac:dyDescent="0.25">
      <c r="F1" s="2" t="s">
        <v>16</v>
      </c>
      <c r="P1" s="2" t="s">
        <v>12</v>
      </c>
    </row>
    <row r="2" spans="1:24" ht="28.5" hidden="1" customHeight="1" outlineLevel="1" x14ac:dyDescent="0.25">
      <c r="A2" s="30" t="s">
        <v>211</v>
      </c>
      <c r="B2" s="30" t="s">
        <v>211</v>
      </c>
      <c r="C2" s="34"/>
      <c r="D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1"/>
    </row>
    <row r="3" spans="1:24" hidden="1" outlineLevel="1" x14ac:dyDescent="0.25">
      <c r="A3" t="s">
        <v>213</v>
      </c>
      <c r="B3" t="s">
        <v>214</v>
      </c>
      <c r="F3" s="2"/>
      <c r="P3" s="2"/>
      <c r="T3" s="70"/>
    </row>
    <row r="4" spans="1:24" hidden="1" outlineLevel="1" x14ac:dyDescent="0.25">
      <c r="A4" t="s">
        <v>214</v>
      </c>
      <c r="B4" t="s">
        <v>213</v>
      </c>
      <c r="F4" s="2"/>
      <c r="P4" s="2"/>
    </row>
    <row r="5" spans="1:24" ht="28.5" customHeight="1" collapsed="1" x14ac:dyDescent="0.25">
      <c r="A5" s="30" t="s">
        <v>211</v>
      </c>
      <c r="B5" s="30" t="s">
        <v>212</v>
      </c>
      <c r="C5" s="34" t="s">
        <v>0</v>
      </c>
      <c r="D5" s="1" t="s">
        <v>9</v>
      </c>
      <c r="E5" s="1" t="s">
        <v>69</v>
      </c>
      <c r="F5" s="1" t="s">
        <v>17</v>
      </c>
      <c r="G5" s="1" t="s">
        <v>1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70</v>
      </c>
      <c r="P5" s="1" t="s">
        <v>11</v>
      </c>
      <c r="Q5" s="1" t="s">
        <v>215</v>
      </c>
      <c r="R5" s="31" t="s">
        <v>216</v>
      </c>
      <c r="S5" s="1"/>
    </row>
    <row r="6" spans="1:24" x14ac:dyDescent="0.25">
      <c r="A6" t="s">
        <v>213</v>
      </c>
      <c r="B6">
        <v>2017</v>
      </c>
      <c r="C6" s="33">
        <v>1</v>
      </c>
      <c r="D6" t="s">
        <v>54</v>
      </c>
      <c r="E6">
        <f>4+2+3+4+3+4+2+4</f>
        <v>26</v>
      </c>
      <c r="F6">
        <f>SUM(G6:K6)</f>
        <v>109</v>
      </c>
      <c r="G6">
        <v>21</v>
      </c>
      <c r="H6">
        <v>33</v>
      </c>
      <c r="I6">
        <v>33</v>
      </c>
      <c r="J6">
        <v>22</v>
      </c>
      <c r="L6" s="5">
        <f>IFERROR(AVERAGE(G6:K6),"n/a")</f>
        <v>27.25</v>
      </c>
      <c r="M6" s="6">
        <f>IFERROR(_xlfn.VAR.S(G6:K6),"n/a")</f>
        <v>44.25</v>
      </c>
      <c r="N6" s="6">
        <f>IFERROR(_xlfn.STDEV.S(G6:K6),"n/a")</f>
        <v>6.6520673478250352</v>
      </c>
      <c r="O6" s="5">
        <f>F6/E6</f>
        <v>4.1923076923076925</v>
      </c>
      <c r="P6">
        <v>0</v>
      </c>
      <c r="Q6">
        <f>IF(A6="NextGen Finals",1,0)</f>
        <v>1</v>
      </c>
      <c r="R6" s="32" t="str">
        <f>_xlfn.CONCAT(A6,B6,C6)</f>
        <v>NextGen Finals20171</v>
      </c>
      <c r="T6" s="84"/>
      <c r="U6" s="84"/>
      <c r="V6" s="85"/>
      <c r="W6" s="85"/>
      <c r="X6" s="85"/>
    </row>
    <row r="7" spans="1:24" x14ac:dyDescent="0.25">
      <c r="A7" t="s">
        <v>213</v>
      </c>
      <c r="B7">
        <v>2017</v>
      </c>
      <c r="C7" s="33">
        <v>2</v>
      </c>
      <c r="D7" t="s">
        <v>55</v>
      </c>
      <c r="E7">
        <f>4+1+3+4+3+4+1+4</f>
        <v>24</v>
      </c>
      <c r="F7">
        <f t="shared" ref="F7:F20" si="0">SUM(G7:K7)</f>
        <v>99</v>
      </c>
      <c r="G7">
        <v>16</v>
      </c>
      <c r="H7">
        <v>34</v>
      </c>
      <c r="I7">
        <v>28</v>
      </c>
      <c r="J7">
        <v>21</v>
      </c>
      <c r="L7" s="5">
        <f t="shared" ref="L7:L20" si="1">IFERROR(AVERAGE(G7:K7),"n/a")</f>
        <v>24.75</v>
      </c>
      <c r="M7" s="6">
        <f t="shared" ref="M7:M70" si="2">IFERROR(_xlfn.VAR.S(G7:K7),"n/a")</f>
        <v>62.25</v>
      </c>
      <c r="N7" s="6">
        <f t="shared" ref="N7:N70" si="3">IFERROR(_xlfn.STDEV.S(G7:K7),"n/a")</f>
        <v>7.8898669190297497</v>
      </c>
      <c r="O7" s="5">
        <f t="shared" ref="O7:O20" si="4">F7/E7</f>
        <v>4.125</v>
      </c>
      <c r="P7">
        <v>0</v>
      </c>
      <c r="Q7">
        <f t="shared" ref="Q7:Q70" si="5">IF(A7="NextGen Finals",1,0)</f>
        <v>1</v>
      </c>
      <c r="R7" s="32" t="str">
        <f t="shared" ref="R7:R70" si="6">_xlfn.CONCAT(A7,B7,C7)</f>
        <v>NextGen Finals20172</v>
      </c>
      <c r="T7" s="84"/>
      <c r="U7" s="84"/>
      <c r="V7" s="82"/>
      <c r="W7" s="78"/>
      <c r="X7" s="83"/>
    </row>
    <row r="8" spans="1:24" x14ac:dyDescent="0.25">
      <c r="A8" t="s">
        <v>213</v>
      </c>
      <c r="B8">
        <v>2017</v>
      </c>
      <c r="C8" s="33">
        <v>3</v>
      </c>
      <c r="D8" t="s">
        <v>56</v>
      </c>
      <c r="E8">
        <f>4+3+4+1+4+3</f>
        <v>19</v>
      </c>
      <c r="F8">
        <f t="shared" si="0"/>
        <v>79</v>
      </c>
      <c r="G8">
        <v>27</v>
      </c>
      <c r="H8">
        <v>20</v>
      </c>
      <c r="I8">
        <v>32</v>
      </c>
      <c r="L8" s="5">
        <f t="shared" si="1"/>
        <v>26.333333333333332</v>
      </c>
      <c r="M8" s="6">
        <f t="shared" si="2"/>
        <v>36.333333333333258</v>
      </c>
      <c r="N8" s="6">
        <f t="shared" si="3"/>
        <v>6.0277137733417021</v>
      </c>
      <c r="O8" s="5">
        <f t="shared" si="4"/>
        <v>4.1578947368421053</v>
      </c>
      <c r="P8">
        <v>1</v>
      </c>
      <c r="Q8">
        <f t="shared" si="5"/>
        <v>1</v>
      </c>
      <c r="R8" s="32" t="str">
        <f t="shared" si="6"/>
        <v>NextGen Finals20173</v>
      </c>
      <c r="T8" s="84"/>
      <c r="U8" s="84"/>
      <c r="V8" s="82"/>
      <c r="W8" s="78"/>
      <c r="X8" s="83"/>
    </row>
    <row r="9" spans="1:24" x14ac:dyDescent="0.25">
      <c r="A9" t="s">
        <v>213</v>
      </c>
      <c r="B9">
        <v>2017</v>
      </c>
      <c r="C9" s="33">
        <v>4</v>
      </c>
      <c r="D9" t="s">
        <v>57</v>
      </c>
      <c r="E9">
        <f>1+4+4+0+4+3+0+4+4+3</f>
        <v>27</v>
      </c>
      <c r="F9">
        <f t="shared" si="0"/>
        <v>109</v>
      </c>
      <c r="G9">
        <v>14</v>
      </c>
      <c r="H9">
        <v>15</v>
      </c>
      <c r="I9">
        <v>34</v>
      </c>
      <c r="J9">
        <v>17</v>
      </c>
      <c r="K9">
        <v>29</v>
      </c>
      <c r="L9" s="5">
        <f t="shared" si="1"/>
        <v>21.8</v>
      </c>
      <c r="M9" s="6">
        <f t="shared" si="2"/>
        <v>82.700000000000045</v>
      </c>
      <c r="N9" s="6">
        <f t="shared" si="3"/>
        <v>9.0939540355117288</v>
      </c>
      <c r="O9" s="5">
        <f t="shared" si="4"/>
        <v>4.0370370370370372</v>
      </c>
      <c r="P9">
        <v>1</v>
      </c>
      <c r="Q9">
        <f t="shared" si="5"/>
        <v>1</v>
      </c>
      <c r="R9" s="32" t="str">
        <f t="shared" si="6"/>
        <v>NextGen Finals20174</v>
      </c>
      <c r="T9" s="84"/>
      <c r="U9" s="84"/>
      <c r="V9" s="82"/>
      <c r="W9" s="78"/>
      <c r="X9" s="83"/>
    </row>
    <row r="10" spans="1:24" x14ac:dyDescent="0.25">
      <c r="A10" t="s">
        <v>213</v>
      </c>
      <c r="B10">
        <v>2017</v>
      </c>
      <c r="C10" s="33">
        <v>5</v>
      </c>
      <c r="D10" t="s">
        <v>58</v>
      </c>
      <c r="E10">
        <v>18</v>
      </c>
      <c r="F10">
        <f t="shared" si="0"/>
        <v>61</v>
      </c>
      <c r="G10">
        <v>14</v>
      </c>
      <c r="H10">
        <v>27</v>
      </c>
      <c r="I10">
        <v>20</v>
      </c>
      <c r="L10" s="5">
        <f t="shared" si="1"/>
        <v>20.333333333333332</v>
      </c>
      <c r="M10" s="6">
        <f t="shared" si="2"/>
        <v>42.333333333333371</v>
      </c>
      <c r="N10" s="6">
        <f t="shared" si="3"/>
        <v>6.5064070986477143</v>
      </c>
      <c r="O10" s="5">
        <f t="shared" si="4"/>
        <v>3.3888888888888888</v>
      </c>
      <c r="P10">
        <v>1</v>
      </c>
      <c r="Q10">
        <f t="shared" si="5"/>
        <v>1</v>
      </c>
      <c r="R10" s="32" t="str">
        <f t="shared" si="6"/>
        <v>NextGen Finals20175</v>
      </c>
      <c r="T10" s="84"/>
      <c r="U10" s="84"/>
      <c r="V10" s="82"/>
      <c r="W10" s="78"/>
      <c r="X10" s="83"/>
    </row>
    <row r="11" spans="1:24" x14ac:dyDescent="0.25">
      <c r="A11" t="s">
        <v>213</v>
      </c>
      <c r="B11">
        <v>2017</v>
      </c>
      <c r="C11" s="33">
        <v>6</v>
      </c>
      <c r="D11" t="s">
        <v>59</v>
      </c>
      <c r="E11">
        <v>16</v>
      </c>
      <c r="F11">
        <f t="shared" si="0"/>
        <v>71</v>
      </c>
      <c r="G11">
        <v>16</v>
      </c>
      <c r="H11">
        <v>22</v>
      </c>
      <c r="I11">
        <v>33</v>
      </c>
      <c r="L11" s="5">
        <f t="shared" si="1"/>
        <v>23.666666666666668</v>
      </c>
      <c r="M11" s="6">
        <f t="shared" si="2"/>
        <v>74.333333333333371</v>
      </c>
      <c r="N11" s="6">
        <f t="shared" si="3"/>
        <v>8.6216781042517106</v>
      </c>
      <c r="O11" s="5">
        <f t="shared" si="4"/>
        <v>4.4375</v>
      </c>
      <c r="P11">
        <v>0</v>
      </c>
      <c r="Q11">
        <f t="shared" si="5"/>
        <v>1</v>
      </c>
      <c r="R11" s="32" t="str">
        <f t="shared" si="6"/>
        <v>NextGen Finals20176</v>
      </c>
      <c r="T11" s="84"/>
      <c r="U11" s="84"/>
      <c r="V11" s="82"/>
      <c r="W11" s="78"/>
      <c r="X11" s="83"/>
    </row>
    <row r="12" spans="1:24" x14ac:dyDescent="0.25">
      <c r="A12" t="s">
        <v>213</v>
      </c>
      <c r="B12">
        <v>2017</v>
      </c>
      <c r="C12" s="33">
        <v>7</v>
      </c>
      <c r="D12" t="s">
        <v>60</v>
      </c>
      <c r="E12">
        <v>24</v>
      </c>
      <c r="F12">
        <f t="shared" si="0"/>
        <v>92</v>
      </c>
      <c r="G12">
        <v>14</v>
      </c>
      <c r="H12">
        <v>16</v>
      </c>
      <c r="I12">
        <v>34</v>
      </c>
      <c r="J12">
        <v>28</v>
      </c>
      <c r="L12" s="5">
        <f t="shared" si="1"/>
        <v>23</v>
      </c>
      <c r="M12" s="6">
        <f t="shared" si="2"/>
        <v>92</v>
      </c>
      <c r="N12" s="6">
        <f t="shared" si="3"/>
        <v>9.5916630466254382</v>
      </c>
      <c r="O12" s="5">
        <f t="shared" si="4"/>
        <v>3.8333333333333335</v>
      </c>
      <c r="P12">
        <v>1</v>
      </c>
      <c r="Q12">
        <f t="shared" si="5"/>
        <v>1</v>
      </c>
      <c r="R12" s="32" t="str">
        <f t="shared" si="6"/>
        <v>NextGen Finals20177</v>
      </c>
      <c r="T12" s="84"/>
      <c r="U12" s="84"/>
      <c r="V12" s="82"/>
      <c r="W12" s="78"/>
      <c r="X12" s="83"/>
    </row>
    <row r="13" spans="1:24" x14ac:dyDescent="0.25">
      <c r="A13" t="s">
        <v>213</v>
      </c>
      <c r="B13">
        <v>2017</v>
      </c>
      <c r="C13" s="33">
        <v>8</v>
      </c>
      <c r="D13" t="s">
        <v>61</v>
      </c>
      <c r="E13">
        <v>24</v>
      </c>
      <c r="F13">
        <f t="shared" si="0"/>
        <v>96</v>
      </c>
      <c r="G13">
        <v>30</v>
      </c>
      <c r="H13">
        <v>23</v>
      </c>
      <c r="I13">
        <v>19</v>
      </c>
      <c r="J13">
        <v>24</v>
      </c>
      <c r="L13" s="5">
        <f t="shared" si="1"/>
        <v>24</v>
      </c>
      <c r="M13" s="6">
        <f t="shared" si="2"/>
        <v>20.666666666666668</v>
      </c>
      <c r="N13" s="6">
        <f t="shared" si="3"/>
        <v>4.5460605656619517</v>
      </c>
      <c r="O13" s="5">
        <f t="shared" si="4"/>
        <v>4</v>
      </c>
      <c r="P13">
        <v>1</v>
      </c>
      <c r="Q13">
        <f t="shared" si="5"/>
        <v>1</v>
      </c>
      <c r="R13" s="32" t="str">
        <f t="shared" si="6"/>
        <v>NextGen Finals20178</v>
      </c>
      <c r="T13" s="84"/>
      <c r="U13" s="21"/>
      <c r="V13" s="82"/>
      <c r="W13" s="78"/>
      <c r="X13" s="83"/>
    </row>
    <row r="14" spans="1:24" x14ac:dyDescent="0.25">
      <c r="A14" t="s">
        <v>213</v>
      </c>
      <c r="B14">
        <v>2017</v>
      </c>
      <c r="C14" s="33">
        <v>9</v>
      </c>
      <c r="D14" t="s">
        <v>62</v>
      </c>
      <c r="E14">
        <v>32</v>
      </c>
      <c r="F14">
        <f t="shared" si="0"/>
        <v>131</v>
      </c>
      <c r="G14">
        <v>16</v>
      </c>
      <c r="H14">
        <v>17</v>
      </c>
      <c r="I14">
        <v>25</v>
      </c>
      <c r="J14">
        <v>39</v>
      </c>
      <c r="K14">
        <v>34</v>
      </c>
      <c r="L14" s="5">
        <f t="shared" si="1"/>
        <v>26.2</v>
      </c>
      <c r="M14" s="6">
        <f t="shared" si="2"/>
        <v>103.70000000000005</v>
      </c>
      <c r="N14" s="6">
        <f t="shared" si="3"/>
        <v>10.183319694480776</v>
      </c>
      <c r="O14" s="5">
        <f t="shared" si="4"/>
        <v>4.09375</v>
      </c>
      <c r="P14">
        <v>1</v>
      </c>
      <c r="Q14">
        <f t="shared" si="5"/>
        <v>1</v>
      </c>
      <c r="R14" s="32" t="str">
        <f t="shared" si="6"/>
        <v>NextGen Finals20179</v>
      </c>
      <c r="T14" s="84"/>
      <c r="U14" s="21"/>
      <c r="V14" s="78"/>
      <c r="W14" s="78"/>
      <c r="X14" s="83"/>
    </row>
    <row r="15" spans="1:24" x14ac:dyDescent="0.25">
      <c r="A15" t="s">
        <v>213</v>
      </c>
      <c r="B15">
        <v>2017</v>
      </c>
      <c r="C15" s="33">
        <v>10</v>
      </c>
      <c r="D15" t="s">
        <v>63</v>
      </c>
      <c r="E15">
        <v>24</v>
      </c>
      <c r="F15">
        <f t="shared" si="0"/>
        <v>92</v>
      </c>
      <c r="G15">
        <v>25</v>
      </c>
      <c r="H15">
        <v>20</v>
      </c>
      <c r="I15">
        <v>29</v>
      </c>
      <c r="J15">
        <v>18</v>
      </c>
      <c r="L15" s="5">
        <f t="shared" si="1"/>
        <v>23</v>
      </c>
      <c r="M15" s="6">
        <f t="shared" si="2"/>
        <v>24.666666666666668</v>
      </c>
      <c r="N15" s="6">
        <f t="shared" si="3"/>
        <v>4.9665548085837798</v>
      </c>
      <c r="O15" s="5">
        <f t="shared" si="4"/>
        <v>3.8333333333333335</v>
      </c>
      <c r="P15">
        <v>0</v>
      </c>
      <c r="Q15">
        <f t="shared" si="5"/>
        <v>1</v>
      </c>
      <c r="R15" s="32" t="str">
        <f t="shared" si="6"/>
        <v>NextGen Finals201710</v>
      </c>
      <c r="T15" s="84"/>
      <c r="U15" s="21"/>
      <c r="V15" s="21"/>
      <c r="W15" s="21"/>
      <c r="X15" s="21"/>
    </row>
    <row r="16" spans="1:24" x14ac:dyDescent="0.25">
      <c r="A16" t="s">
        <v>213</v>
      </c>
      <c r="B16">
        <v>2017</v>
      </c>
      <c r="C16" s="33">
        <v>11</v>
      </c>
      <c r="D16" t="s">
        <v>64</v>
      </c>
      <c r="E16">
        <v>30</v>
      </c>
      <c r="F16">
        <f t="shared" si="0"/>
        <v>125</v>
      </c>
      <c r="G16">
        <v>16</v>
      </c>
      <c r="H16">
        <v>36</v>
      </c>
      <c r="I16">
        <v>28</v>
      </c>
      <c r="J16">
        <v>17</v>
      </c>
      <c r="K16">
        <v>28</v>
      </c>
      <c r="L16" s="5">
        <f t="shared" si="1"/>
        <v>25</v>
      </c>
      <c r="M16" s="6">
        <f t="shared" si="2"/>
        <v>71</v>
      </c>
      <c r="N16" s="6">
        <f t="shared" si="3"/>
        <v>8.426149773176359</v>
      </c>
      <c r="O16" s="5">
        <f t="shared" si="4"/>
        <v>4.166666666666667</v>
      </c>
      <c r="P16">
        <v>1</v>
      </c>
      <c r="Q16">
        <f t="shared" si="5"/>
        <v>1</v>
      </c>
      <c r="R16" s="32" t="str">
        <f t="shared" si="6"/>
        <v>NextGen Finals201711</v>
      </c>
      <c r="T16" s="84"/>
      <c r="U16" s="21"/>
      <c r="V16" s="85"/>
      <c r="W16" s="85"/>
      <c r="X16" s="85"/>
    </row>
    <row r="17" spans="1:24" x14ac:dyDescent="0.25">
      <c r="A17" t="s">
        <v>213</v>
      </c>
      <c r="B17">
        <v>2017</v>
      </c>
      <c r="C17" s="33">
        <v>12</v>
      </c>
      <c r="D17" t="s">
        <v>65</v>
      </c>
      <c r="E17">
        <v>29</v>
      </c>
      <c r="F17">
        <f t="shared" si="0"/>
        <v>112</v>
      </c>
      <c r="G17">
        <v>27</v>
      </c>
      <c r="H17">
        <v>24</v>
      </c>
      <c r="I17">
        <v>24</v>
      </c>
      <c r="J17">
        <v>17</v>
      </c>
      <c r="K17">
        <v>20</v>
      </c>
      <c r="L17" s="5">
        <f t="shared" si="1"/>
        <v>22.4</v>
      </c>
      <c r="M17" s="6">
        <f t="shared" si="2"/>
        <v>15.299999999999955</v>
      </c>
      <c r="N17" s="6">
        <f t="shared" si="3"/>
        <v>3.9115214431215835</v>
      </c>
      <c r="O17" s="5">
        <f t="shared" si="4"/>
        <v>3.8620689655172415</v>
      </c>
      <c r="P17">
        <v>0</v>
      </c>
      <c r="Q17">
        <f t="shared" si="5"/>
        <v>1</v>
      </c>
      <c r="R17" s="32" t="str">
        <f t="shared" si="6"/>
        <v>NextGen Finals201712</v>
      </c>
      <c r="T17" s="84"/>
      <c r="U17" s="21"/>
      <c r="V17" s="82"/>
      <c r="W17" s="78"/>
      <c r="X17" s="83"/>
    </row>
    <row r="18" spans="1:24" x14ac:dyDescent="0.25">
      <c r="A18" t="s">
        <v>213</v>
      </c>
      <c r="B18">
        <v>2017</v>
      </c>
      <c r="C18" s="33">
        <v>13</v>
      </c>
      <c r="D18" t="s">
        <v>66</v>
      </c>
      <c r="E18">
        <v>17</v>
      </c>
      <c r="F18">
        <f t="shared" si="0"/>
        <v>63</v>
      </c>
      <c r="G18">
        <v>15</v>
      </c>
      <c r="H18">
        <v>32</v>
      </c>
      <c r="I18">
        <v>16</v>
      </c>
      <c r="L18" s="5">
        <f t="shared" si="1"/>
        <v>21</v>
      </c>
      <c r="M18" s="6">
        <f t="shared" si="2"/>
        <v>91</v>
      </c>
      <c r="N18" s="6">
        <f t="shared" si="3"/>
        <v>9.5393920141694561</v>
      </c>
      <c r="O18" s="5">
        <f t="shared" si="4"/>
        <v>3.7058823529411766</v>
      </c>
      <c r="P18">
        <v>1</v>
      </c>
      <c r="Q18">
        <f t="shared" si="5"/>
        <v>1</v>
      </c>
      <c r="R18" s="32" t="str">
        <f t="shared" si="6"/>
        <v>NextGen Finals201713</v>
      </c>
      <c r="T18" s="85"/>
      <c r="U18" s="85"/>
      <c r="V18" s="85"/>
      <c r="W18" s="78"/>
      <c r="X18" s="83"/>
    </row>
    <row r="19" spans="1:24" x14ac:dyDescent="0.25">
      <c r="A19" t="s">
        <v>213</v>
      </c>
      <c r="B19">
        <v>2017</v>
      </c>
      <c r="C19" s="33">
        <v>14</v>
      </c>
      <c r="D19" t="s">
        <v>67</v>
      </c>
      <c r="E19">
        <v>26</v>
      </c>
      <c r="F19">
        <f t="shared" si="0"/>
        <v>115</v>
      </c>
      <c r="G19">
        <v>17</v>
      </c>
      <c r="H19">
        <v>21</v>
      </c>
      <c r="I19">
        <v>34</v>
      </c>
      <c r="J19">
        <v>21</v>
      </c>
      <c r="K19">
        <v>22</v>
      </c>
      <c r="L19" s="5">
        <f t="shared" si="1"/>
        <v>23</v>
      </c>
      <c r="M19" s="6">
        <f t="shared" si="2"/>
        <v>41.5</v>
      </c>
      <c r="N19" s="6">
        <f t="shared" si="3"/>
        <v>6.4420493633625631</v>
      </c>
      <c r="O19" s="5">
        <f t="shared" si="4"/>
        <v>4.4230769230769234</v>
      </c>
      <c r="P19">
        <v>1</v>
      </c>
      <c r="Q19">
        <f t="shared" si="5"/>
        <v>1</v>
      </c>
      <c r="R19" s="32" t="str">
        <f t="shared" si="6"/>
        <v>NextGen Finals201714</v>
      </c>
      <c r="T19" s="82"/>
      <c r="U19" s="78"/>
      <c r="V19" s="83"/>
      <c r="W19" s="78"/>
      <c r="X19" s="83"/>
    </row>
    <row r="20" spans="1:24" x14ac:dyDescent="0.25">
      <c r="A20" t="s">
        <v>213</v>
      </c>
      <c r="B20">
        <v>2017</v>
      </c>
      <c r="C20" s="33">
        <v>16</v>
      </c>
      <c r="D20" t="s">
        <v>68</v>
      </c>
      <c r="E20">
        <v>26</v>
      </c>
      <c r="F20">
        <f t="shared" si="0"/>
        <v>121</v>
      </c>
      <c r="G20">
        <v>34</v>
      </c>
      <c r="H20">
        <v>31</v>
      </c>
      <c r="I20">
        <v>29</v>
      </c>
      <c r="J20">
        <v>27</v>
      </c>
      <c r="L20" s="5">
        <f t="shared" si="1"/>
        <v>30.25</v>
      </c>
      <c r="M20" s="6">
        <f t="shared" si="2"/>
        <v>8.9166666666666661</v>
      </c>
      <c r="N20" s="6">
        <f t="shared" si="3"/>
        <v>2.9860788111948193</v>
      </c>
      <c r="O20" s="5">
        <f t="shared" si="4"/>
        <v>4.6538461538461542</v>
      </c>
      <c r="P20">
        <v>0</v>
      </c>
      <c r="Q20">
        <f t="shared" si="5"/>
        <v>1</v>
      </c>
      <c r="R20" s="32" t="str">
        <f t="shared" si="6"/>
        <v>NextGen Finals201716</v>
      </c>
      <c r="T20" s="82"/>
      <c r="U20" s="78"/>
      <c r="V20" s="83"/>
      <c r="W20" s="78"/>
      <c r="X20" s="83"/>
    </row>
    <row r="21" spans="1:24" x14ac:dyDescent="0.25">
      <c r="A21" t="s">
        <v>213</v>
      </c>
      <c r="B21">
        <v>2018</v>
      </c>
      <c r="C21" s="33">
        <v>1</v>
      </c>
      <c r="D21" t="s">
        <v>37</v>
      </c>
      <c r="E21">
        <v>27</v>
      </c>
      <c r="F21">
        <f>SUM(G21:K21)</f>
        <v>116</v>
      </c>
      <c r="G21">
        <v>30</v>
      </c>
      <c r="H21">
        <v>29</v>
      </c>
      <c r="I21">
        <v>32</v>
      </c>
      <c r="J21">
        <v>25</v>
      </c>
      <c r="L21" s="5">
        <f>IFERROR(AVERAGE(G21:K21),"n/a")</f>
        <v>29</v>
      </c>
      <c r="M21" s="6">
        <f t="shared" si="2"/>
        <v>8.6666666666666661</v>
      </c>
      <c r="N21" s="6">
        <f t="shared" si="3"/>
        <v>2.9439202887759488</v>
      </c>
      <c r="O21" s="5">
        <f>IFERROR(F21/E21,"n/a")</f>
        <v>4.2962962962962967</v>
      </c>
      <c r="P21">
        <v>1</v>
      </c>
      <c r="Q21">
        <f t="shared" si="5"/>
        <v>1</v>
      </c>
      <c r="R21" s="32" t="str">
        <f t="shared" si="6"/>
        <v>NextGen Finals20181</v>
      </c>
      <c r="T21" s="82"/>
      <c r="U21" s="78"/>
      <c r="V21" s="83"/>
      <c r="W21" s="78"/>
      <c r="X21" s="83"/>
    </row>
    <row r="22" spans="1:24" x14ac:dyDescent="0.25">
      <c r="A22" t="s">
        <v>213</v>
      </c>
      <c r="B22">
        <v>2018</v>
      </c>
      <c r="C22" s="33">
        <v>2</v>
      </c>
      <c r="D22" t="s">
        <v>38</v>
      </c>
      <c r="E22">
        <v>31</v>
      </c>
      <c r="F22">
        <f t="shared" ref="F22:F36" si="7">SUM(G22:K22)</f>
        <v>120</v>
      </c>
      <c r="G22">
        <v>19</v>
      </c>
      <c r="H22">
        <v>19</v>
      </c>
      <c r="I22">
        <v>31</v>
      </c>
      <c r="J22">
        <v>31</v>
      </c>
      <c r="K22">
        <v>20</v>
      </c>
      <c r="L22" s="5">
        <f t="shared" ref="L22:L36" si="8">IFERROR(AVERAGE(G22:K22),"n/a")</f>
        <v>24</v>
      </c>
      <c r="M22" s="6">
        <f t="shared" si="2"/>
        <v>41</v>
      </c>
      <c r="N22" s="6">
        <f t="shared" si="3"/>
        <v>6.4031242374328485</v>
      </c>
      <c r="O22" s="5">
        <f t="shared" ref="O22:O36" si="9">IFERROR(F22/E22,"n/a")</f>
        <v>3.870967741935484</v>
      </c>
      <c r="P22">
        <v>0</v>
      </c>
      <c r="Q22">
        <f t="shared" si="5"/>
        <v>1</v>
      </c>
      <c r="R22" s="32" t="str">
        <f t="shared" si="6"/>
        <v>NextGen Finals20182</v>
      </c>
      <c r="T22" s="82"/>
      <c r="U22" s="78"/>
      <c r="V22" s="83"/>
      <c r="W22" s="78"/>
      <c r="X22" s="83"/>
    </row>
    <row r="23" spans="1:24" x14ac:dyDescent="0.25">
      <c r="A23" t="s">
        <v>213</v>
      </c>
      <c r="B23">
        <v>2018</v>
      </c>
      <c r="C23" s="33">
        <v>3</v>
      </c>
      <c r="D23" t="s">
        <v>39</v>
      </c>
      <c r="E23">
        <v>24</v>
      </c>
      <c r="F23">
        <f t="shared" si="7"/>
        <v>84</v>
      </c>
      <c r="G23">
        <v>13</v>
      </c>
      <c r="H23">
        <v>19</v>
      </c>
      <c r="I23">
        <v>22</v>
      </c>
      <c r="J23">
        <v>30</v>
      </c>
      <c r="L23" s="5">
        <f t="shared" si="8"/>
        <v>21</v>
      </c>
      <c r="M23" s="6">
        <f t="shared" si="2"/>
        <v>50</v>
      </c>
      <c r="N23" s="6">
        <f t="shared" si="3"/>
        <v>7.0710678118654755</v>
      </c>
      <c r="O23" s="5">
        <f t="shared" si="9"/>
        <v>3.5</v>
      </c>
      <c r="P23">
        <v>1</v>
      </c>
      <c r="Q23">
        <f t="shared" si="5"/>
        <v>1</v>
      </c>
      <c r="R23" s="32" t="str">
        <f t="shared" si="6"/>
        <v>NextGen Finals20183</v>
      </c>
      <c r="T23" s="82"/>
      <c r="U23" s="78"/>
      <c r="V23" s="83"/>
      <c r="W23" s="78"/>
      <c r="X23" s="83"/>
    </row>
    <row r="24" spans="1:24" x14ac:dyDescent="0.25">
      <c r="A24" t="s">
        <v>213</v>
      </c>
      <c r="B24">
        <v>2018</v>
      </c>
      <c r="C24" s="33">
        <v>4</v>
      </c>
      <c r="D24" t="s">
        <v>40</v>
      </c>
      <c r="E24">
        <v>16</v>
      </c>
      <c r="F24">
        <f t="shared" si="7"/>
        <v>56</v>
      </c>
      <c r="G24">
        <v>15</v>
      </c>
      <c r="H24">
        <v>20</v>
      </c>
      <c r="I24">
        <v>21</v>
      </c>
      <c r="L24" s="5">
        <f t="shared" si="8"/>
        <v>18.666666666666668</v>
      </c>
      <c r="M24" s="6">
        <f t="shared" si="2"/>
        <v>10.333333333333371</v>
      </c>
      <c r="N24" s="6">
        <f t="shared" si="3"/>
        <v>3.2145502536643242</v>
      </c>
      <c r="O24" s="5">
        <f t="shared" si="9"/>
        <v>3.5</v>
      </c>
      <c r="P24">
        <v>1</v>
      </c>
      <c r="Q24">
        <f t="shared" si="5"/>
        <v>1</v>
      </c>
      <c r="R24" s="32" t="str">
        <f t="shared" si="6"/>
        <v>NextGen Finals20184</v>
      </c>
      <c r="T24" s="82"/>
      <c r="U24" s="78"/>
      <c r="V24" s="83"/>
      <c r="W24" s="78"/>
      <c r="X24" s="83"/>
    </row>
    <row r="25" spans="1:24" x14ac:dyDescent="0.25">
      <c r="A25" t="s">
        <v>213</v>
      </c>
      <c r="B25">
        <v>2018</v>
      </c>
      <c r="C25" s="33">
        <v>5</v>
      </c>
      <c r="D25" t="s">
        <v>41</v>
      </c>
      <c r="E25">
        <v>30</v>
      </c>
      <c r="F25">
        <f t="shared" si="7"/>
        <v>127</v>
      </c>
      <c r="G25">
        <v>19</v>
      </c>
      <c r="H25">
        <v>25</v>
      </c>
      <c r="I25">
        <v>23</v>
      </c>
      <c r="J25">
        <v>34</v>
      </c>
      <c r="K25">
        <v>26</v>
      </c>
      <c r="L25" s="5">
        <f t="shared" si="8"/>
        <v>25.4</v>
      </c>
      <c r="M25" s="6">
        <f t="shared" si="2"/>
        <v>30.299999999999955</v>
      </c>
      <c r="N25" s="6">
        <f t="shared" si="3"/>
        <v>5.5045435778091498</v>
      </c>
      <c r="O25" s="5">
        <f t="shared" si="9"/>
        <v>4.2333333333333334</v>
      </c>
      <c r="P25">
        <v>1</v>
      </c>
      <c r="Q25">
        <f t="shared" si="5"/>
        <v>1</v>
      </c>
      <c r="R25" s="32" t="str">
        <f t="shared" si="6"/>
        <v>NextGen Finals20185</v>
      </c>
      <c r="T25" s="82"/>
      <c r="U25" s="78"/>
      <c r="V25" s="83"/>
    </row>
    <row r="26" spans="1:24" x14ac:dyDescent="0.25">
      <c r="A26" t="s">
        <v>213</v>
      </c>
      <c r="B26">
        <v>2018</v>
      </c>
      <c r="C26" s="33">
        <v>6</v>
      </c>
      <c r="D26" t="s">
        <v>42</v>
      </c>
      <c r="E26">
        <v>23</v>
      </c>
      <c r="F26">
        <f t="shared" si="7"/>
        <v>84</v>
      </c>
      <c r="G26">
        <v>13</v>
      </c>
      <c r="H26">
        <v>18</v>
      </c>
      <c r="I26">
        <v>33</v>
      </c>
      <c r="J26">
        <v>20</v>
      </c>
      <c r="L26" s="5">
        <f t="shared" si="8"/>
        <v>21</v>
      </c>
      <c r="M26" s="6">
        <f t="shared" si="2"/>
        <v>72.666666666666671</v>
      </c>
      <c r="N26" s="6">
        <f t="shared" si="3"/>
        <v>8.5244745683629475</v>
      </c>
      <c r="O26" s="5">
        <f t="shared" si="9"/>
        <v>3.652173913043478</v>
      </c>
      <c r="P26">
        <v>1</v>
      </c>
      <c r="Q26">
        <f t="shared" si="5"/>
        <v>1</v>
      </c>
      <c r="R26" s="32" t="str">
        <f t="shared" si="6"/>
        <v>NextGen Finals20186</v>
      </c>
      <c r="T26" s="78"/>
      <c r="U26" s="78"/>
      <c r="V26" s="83"/>
    </row>
    <row r="27" spans="1:24" x14ac:dyDescent="0.25">
      <c r="A27" t="s">
        <v>213</v>
      </c>
      <c r="B27">
        <v>2018</v>
      </c>
      <c r="C27" s="33">
        <v>7</v>
      </c>
      <c r="D27" t="s">
        <v>43</v>
      </c>
      <c r="E27">
        <v>20</v>
      </c>
      <c r="F27">
        <f t="shared" si="7"/>
        <v>74</v>
      </c>
      <c r="G27">
        <v>24</v>
      </c>
      <c r="H27">
        <v>28</v>
      </c>
      <c r="I27">
        <v>22</v>
      </c>
      <c r="L27" s="5">
        <f t="shared" si="8"/>
        <v>24.666666666666668</v>
      </c>
      <c r="M27" s="6">
        <f t="shared" si="2"/>
        <v>9.3333333333333712</v>
      </c>
      <c r="N27" s="6">
        <f t="shared" si="3"/>
        <v>3.0550504633038997</v>
      </c>
      <c r="O27" s="5">
        <f t="shared" si="9"/>
        <v>3.7</v>
      </c>
      <c r="P27">
        <v>1</v>
      </c>
      <c r="Q27">
        <f t="shared" si="5"/>
        <v>1</v>
      </c>
      <c r="R27" s="32" t="str">
        <f t="shared" si="6"/>
        <v>NextGen Finals20187</v>
      </c>
      <c r="T27" s="78"/>
      <c r="U27" s="78"/>
      <c r="V27" s="83"/>
    </row>
    <row r="28" spans="1:24" x14ac:dyDescent="0.25">
      <c r="A28" t="s">
        <v>213</v>
      </c>
      <c r="B28">
        <v>2018</v>
      </c>
      <c r="C28" s="33">
        <v>8</v>
      </c>
      <c r="D28" t="s">
        <v>44</v>
      </c>
      <c r="E28">
        <v>23</v>
      </c>
      <c r="F28">
        <f t="shared" si="7"/>
        <v>87</v>
      </c>
      <c r="G28">
        <v>16</v>
      </c>
      <c r="H28">
        <v>28</v>
      </c>
      <c r="I28">
        <v>17</v>
      </c>
      <c r="J28">
        <v>26</v>
      </c>
      <c r="L28" s="5">
        <f t="shared" si="8"/>
        <v>21.75</v>
      </c>
      <c r="M28" s="6">
        <f t="shared" si="2"/>
        <v>37.583333333333336</v>
      </c>
      <c r="N28" s="6">
        <f t="shared" si="3"/>
        <v>6.1305247192498404</v>
      </c>
      <c r="O28" s="5">
        <f t="shared" si="9"/>
        <v>3.7826086956521738</v>
      </c>
      <c r="P28">
        <v>1</v>
      </c>
      <c r="Q28">
        <f t="shared" si="5"/>
        <v>1</v>
      </c>
      <c r="R28" s="32" t="str">
        <f t="shared" si="6"/>
        <v>NextGen Finals20188</v>
      </c>
      <c r="T28" s="78"/>
      <c r="U28" s="78"/>
      <c r="V28" s="83"/>
    </row>
    <row r="29" spans="1:24" x14ac:dyDescent="0.25">
      <c r="A29" t="s">
        <v>213</v>
      </c>
      <c r="B29">
        <v>2018</v>
      </c>
      <c r="C29" s="33">
        <v>9</v>
      </c>
      <c r="D29" t="s">
        <v>46</v>
      </c>
      <c r="E29">
        <v>15</v>
      </c>
      <c r="F29">
        <f t="shared" si="7"/>
        <v>59</v>
      </c>
      <c r="G29">
        <v>15</v>
      </c>
      <c r="H29">
        <v>26</v>
      </c>
      <c r="I29">
        <v>18</v>
      </c>
      <c r="L29" s="5">
        <f t="shared" si="8"/>
        <v>19.666666666666668</v>
      </c>
      <c r="M29" s="6">
        <f t="shared" si="2"/>
        <v>32.333333333333371</v>
      </c>
      <c r="N29" s="6">
        <f t="shared" si="3"/>
        <v>5.6862407030773303</v>
      </c>
      <c r="O29" s="5">
        <f t="shared" si="9"/>
        <v>3.9333333333333331</v>
      </c>
      <c r="P29">
        <v>0</v>
      </c>
      <c r="Q29">
        <f t="shared" si="5"/>
        <v>1</v>
      </c>
      <c r="R29" s="32" t="str">
        <f t="shared" si="6"/>
        <v>NextGen Finals20189</v>
      </c>
      <c r="T29" s="78"/>
      <c r="U29" s="78"/>
      <c r="V29" s="83"/>
    </row>
    <row r="30" spans="1:24" x14ac:dyDescent="0.25">
      <c r="A30" t="s">
        <v>213</v>
      </c>
      <c r="B30">
        <v>2018</v>
      </c>
      <c r="C30" s="33">
        <v>10</v>
      </c>
      <c r="D30" t="s">
        <v>47</v>
      </c>
      <c r="E30">
        <v>18</v>
      </c>
      <c r="F30">
        <f t="shared" si="7"/>
        <v>64</v>
      </c>
      <c r="G30">
        <v>26</v>
      </c>
      <c r="H30">
        <v>17</v>
      </c>
      <c r="I30">
        <v>21</v>
      </c>
      <c r="L30" s="5">
        <f t="shared" si="8"/>
        <v>21.333333333333332</v>
      </c>
      <c r="M30" s="6">
        <f t="shared" si="2"/>
        <v>20.333333333333371</v>
      </c>
      <c r="N30" s="6">
        <f t="shared" si="3"/>
        <v>4.5092497528228987</v>
      </c>
      <c r="O30" s="5">
        <f t="shared" si="9"/>
        <v>3.5555555555555554</v>
      </c>
      <c r="P30">
        <v>1</v>
      </c>
      <c r="Q30">
        <f t="shared" si="5"/>
        <v>1</v>
      </c>
      <c r="R30" s="32" t="str">
        <f t="shared" si="6"/>
        <v>NextGen Finals201810</v>
      </c>
      <c r="T30" s="78"/>
      <c r="U30" s="78"/>
      <c r="V30" s="83"/>
    </row>
    <row r="31" spans="1:24" x14ac:dyDescent="0.25">
      <c r="A31" t="s">
        <v>213</v>
      </c>
      <c r="B31">
        <v>2018</v>
      </c>
      <c r="C31" s="33">
        <v>11</v>
      </c>
      <c r="D31" t="s">
        <v>48</v>
      </c>
      <c r="E31">
        <v>18</v>
      </c>
      <c r="F31">
        <f t="shared" si="7"/>
        <v>72</v>
      </c>
      <c r="G31">
        <v>34</v>
      </c>
      <c r="H31">
        <v>17</v>
      </c>
      <c r="I31">
        <v>21</v>
      </c>
      <c r="L31" s="5">
        <f t="shared" si="8"/>
        <v>24</v>
      </c>
      <c r="M31" s="6">
        <f t="shared" si="2"/>
        <v>79</v>
      </c>
      <c r="N31" s="6">
        <f t="shared" si="3"/>
        <v>8.8881944173155887</v>
      </c>
      <c r="O31" s="5">
        <f t="shared" si="9"/>
        <v>4</v>
      </c>
      <c r="P31">
        <v>1</v>
      </c>
      <c r="Q31">
        <f t="shared" si="5"/>
        <v>1</v>
      </c>
      <c r="R31" s="32" t="str">
        <f t="shared" si="6"/>
        <v>NextGen Finals201811</v>
      </c>
      <c r="T31" s="84"/>
      <c r="U31" s="21"/>
      <c r="V31" s="21"/>
    </row>
    <row r="32" spans="1:24" x14ac:dyDescent="0.25">
      <c r="A32" t="s">
        <v>213</v>
      </c>
      <c r="B32">
        <v>2018</v>
      </c>
      <c r="C32" s="33">
        <v>12</v>
      </c>
      <c r="D32" t="s">
        <v>49</v>
      </c>
      <c r="E32">
        <v>17</v>
      </c>
      <c r="F32">
        <f t="shared" si="7"/>
        <v>63</v>
      </c>
      <c r="G32">
        <v>16</v>
      </c>
      <c r="H32">
        <v>27</v>
      </c>
      <c r="I32">
        <v>20</v>
      </c>
      <c r="L32" s="5">
        <f t="shared" si="8"/>
        <v>21</v>
      </c>
      <c r="M32" s="6">
        <f t="shared" si="2"/>
        <v>31</v>
      </c>
      <c r="N32" s="6">
        <f t="shared" si="3"/>
        <v>5.5677643628300215</v>
      </c>
      <c r="O32" s="5">
        <f t="shared" si="9"/>
        <v>3.7058823529411766</v>
      </c>
      <c r="P32">
        <v>1</v>
      </c>
      <c r="Q32">
        <f t="shared" si="5"/>
        <v>1</v>
      </c>
      <c r="R32" s="32" t="str">
        <f t="shared" si="6"/>
        <v>NextGen Finals201812</v>
      </c>
      <c r="T32" s="3"/>
    </row>
    <row r="33" spans="1:20" x14ac:dyDescent="0.25">
      <c r="A33" t="s">
        <v>213</v>
      </c>
      <c r="B33">
        <v>2018</v>
      </c>
      <c r="C33" s="33">
        <v>13</v>
      </c>
      <c r="D33" t="s">
        <v>50</v>
      </c>
      <c r="E33">
        <v>30</v>
      </c>
      <c r="F33">
        <f t="shared" si="7"/>
        <v>122</v>
      </c>
      <c r="G33">
        <v>29</v>
      </c>
      <c r="H33">
        <v>19</v>
      </c>
      <c r="I33">
        <v>20</v>
      </c>
      <c r="J33">
        <v>31</v>
      </c>
      <c r="K33">
        <v>23</v>
      </c>
      <c r="L33" s="5">
        <f t="shared" si="8"/>
        <v>24.4</v>
      </c>
      <c r="M33" s="6">
        <f t="shared" si="2"/>
        <v>28.799999999999955</v>
      </c>
      <c r="N33" s="6">
        <f t="shared" si="3"/>
        <v>5.3665631459994909</v>
      </c>
      <c r="O33" s="5">
        <f t="shared" si="9"/>
        <v>4.0666666666666664</v>
      </c>
      <c r="P33">
        <v>1</v>
      </c>
      <c r="Q33">
        <f t="shared" si="5"/>
        <v>1</v>
      </c>
      <c r="R33" s="32" t="str">
        <f t="shared" si="6"/>
        <v>NextGen Finals201813</v>
      </c>
      <c r="T33" s="3"/>
    </row>
    <row r="34" spans="1:20" x14ac:dyDescent="0.25">
      <c r="A34" t="s">
        <v>213</v>
      </c>
      <c r="B34">
        <v>2018</v>
      </c>
      <c r="C34" s="33">
        <v>14</v>
      </c>
      <c r="D34" t="s">
        <v>51</v>
      </c>
      <c r="E34">
        <v>31</v>
      </c>
      <c r="F34">
        <f t="shared" si="7"/>
        <v>129</v>
      </c>
      <c r="G34">
        <v>31</v>
      </c>
      <c r="H34">
        <v>26</v>
      </c>
      <c r="I34">
        <v>17</v>
      </c>
      <c r="J34">
        <v>25</v>
      </c>
      <c r="K34">
        <v>30</v>
      </c>
      <c r="L34" s="5">
        <f t="shared" si="8"/>
        <v>25.8</v>
      </c>
      <c r="M34" s="6">
        <f t="shared" si="2"/>
        <v>30.700000000000045</v>
      </c>
      <c r="N34" s="6">
        <f t="shared" si="3"/>
        <v>5.5407580708780317</v>
      </c>
      <c r="O34" s="5">
        <f t="shared" si="9"/>
        <v>4.161290322580645</v>
      </c>
      <c r="P34">
        <v>1</v>
      </c>
      <c r="Q34">
        <f t="shared" si="5"/>
        <v>1</v>
      </c>
      <c r="R34" s="32" t="str">
        <f t="shared" si="6"/>
        <v>NextGen Finals201814</v>
      </c>
      <c r="T34" s="3"/>
    </row>
    <row r="35" spans="1:20" x14ac:dyDescent="0.25">
      <c r="A35" t="s">
        <v>213</v>
      </c>
      <c r="B35">
        <v>2018</v>
      </c>
      <c r="C35" s="33">
        <v>15</v>
      </c>
      <c r="D35" t="s">
        <v>52</v>
      </c>
      <c r="E35">
        <v>31</v>
      </c>
      <c r="F35">
        <f t="shared" si="7"/>
        <v>111</v>
      </c>
      <c r="G35">
        <v>11</v>
      </c>
      <c r="H35">
        <v>27</v>
      </c>
      <c r="I35">
        <v>21</v>
      </c>
      <c r="J35">
        <v>22</v>
      </c>
      <c r="K35">
        <v>30</v>
      </c>
      <c r="L35" s="5">
        <f t="shared" si="8"/>
        <v>22.2</v>
      </c>
      <c r="M35" s="6">
        <f t="shared" si="2"/>
        <v>52.700000000000045</v>
      </c>
      <c r="N35" s="6">
        <f t="shared" si="3"/>
        <v>7.2594765651526174</v>
      </c>
      <c r="O35" s="5">
        <f t="shared" si="9"/>
        <v>3.5806451612903225</v>
      </c>
      <c r="P35">
        <v>1</v>
      </c>
      <c r="Q35">
        <f t="shared" si="5"/>
        <v>1</v>
      </c>
      <c r="R35" s="32" t="str">
        <f t="shared" si="6"/>
        <v>NextGen Finals201815</v>
      </c>
      <c r="T35" s="3"/>
    </row>
    <row r="36" spans="1:20" x14ac:dyDescent="0.25">
      <c r="A36" t="s">
        <v>213</v>
      </c>
      <c r="B36">
        <v>2018</v>
      </c>
      <c r="C36" s="33">
        <v>16</v>
      </c>
      <c r="D36" t="s">
        <v>53</v>
      </c>
      <c r="E36">
        <v>25</v>
      </c>
      <c r="F36">
        <f t="shared" si="7"/>
        <v>105</v>
      </c>
      <c r="G36">
        <v>18</v>
      </c>
      <c r="H36">
        <v>18</v>
      </c>
      <c r="I36">
        <v>34</v>
      </c>
      <c r="J36">
        <v>35</v>
      </c>
      <c r="L36" s="5">
        <f t="shared" si="8"/>
        <v>26.25</v>
      </c>
      <c r="M36" s="6">
        <f t="shared" si="2"/>
        <v>90.916666666666671</v>
      </c>
      <c r="N36" s="6">
        <f t="shared" si="3"/>
        <v>9.535023160258536</v>
      </c>
      <c r="O36" s="5">
        <f t="shared" si="9"/>
        <v>4.2</v>
      </c>
      <c r="P36">
        <v>1</v>
      </c>
      <c r="Q36">
        <f t="shared" si="5"/>
        <v>1</v>
      </c>
      <c r="R36" s="32" t="str">
        <f t="shared" si="6"/>
        <v>NextGen Finals201816</v>
      </c>
      <c r="T36" s="3"/>
    </row>
    <row r="37" spans="1:20" x14ac:dyDescent="0.25">
      <c r="A37" t="s">
        <v>213</v>
      </c>
      <c r="B37">
        <v>2019</v>
      </c>
      <c r="C37" s="33">
        <v>1</v>
      </c>
      <c r="D37" t="s">
        <v>10</v>
      </c>
      <c r="E37">
        <v>20</v>
      </c>
      <c r="F37">
        <f>SUM(G37:K37)</f>
        <v>78</v>
      </c>
      <c r="G37">
        <v>29</v>
      </c>
      <c r="H37">
        <v>27</v>
      </c>
      <c r="I37">
        <v>22</v>
      </c>
      <c r="L37" s="5">
        <f>IFERROR(AVERAGE(G37:K37),"n/a")</f>
        <v>26</v>
      </c>
      <c r="M37" s="6">
        <f t="shared" si="2"/>
        <v>13</v>
      </c>
      <c r="N37" s="6">
        <f t="shared" si="3"/>
        <v>3.6055512754639891</v>
      </c>
      <c r="O37" s="5">
        <f>IFERROR(F37/E37,"n/a")</f>
        <v>3.9</v>
      </c>
      <c r="P37">
        <v>0</v>
      </c>
      <c r="Q37">
        <f t="shared" si="5"/>
        <v>1</v>
      </c>
      <c r="R37" s="32" t="str">
        <f t="shared" si="6"/>
        <v>NextGen Finals20191</v>
      </c>
      <c r="T37" s="3"/>
    </row>
    <row r="38" spans="1:20" x14ac:dyDescent="0.25">
      <c r="A38" t="s">
        <v>213</v>
      </c>
      <c r="B38">
        <v>2019</v>
      </c>
      <c r="C38" s="33">
        <v>2</v>
      </c>
      <c r="D38" t="s">
        <v>13</v>
      </c>
      <c r="E38">
        <v>23</v>
      </c>
      <c r="F38">
        <f t="shared" ref="F38:F51" si="10">SUM(G38:K38)</f>
        <v>94</v>
      </c>
      <c r="G38">
        <v>24</v>
      </c>
      <c r="H38">
        <v>32</v>
      </c>
      <c r="I38">
        <v>20</v>
      </c>
      <c r="J38">
        <v>18</v>
      </c>
      <c r="L38" s="5">
        <f t="shared" ref="L38:L51" si="11">IFERROR(AVERAGE(G38:K38),"n/a")</f>
        <v>23.5</v>
      </c>
      <c r="M38" s="6">
        <f t="shared" si="2"/>
        <v>38.333333333333336</v>
      </c>
      <c r="N38" s="6">
        <f t="shared" si="3"/>
        <v>6.1913918736689038</v>
      </c>
      <c r="O38" s="5">
        <f t="shared" ref="O38:O51" si="12">IFERROR(F38/E38,"n/a")</f>
        <v>4.0869565217391308</v>
      </c>
      <c r="P38">
        <v>1</v>
      </c>
      <c r="Q38">
        <f t="shared" si="5"/>
        <v>1</v>
      </c>
      <c r="R38" s="32" t="str">
        <f t="shared" si="6"/>
        <v>NextGen Finals20192</v>
      </c>
      <c r="T38" s="3"/>
    </row>
    <row r="39" spans="1:20" x14ac:dyDescent="0.25">
      <c r="A39" t="s">
        <v>213</v>
      </c>
      <c r="B39">
        <v>2019</v>
      </c>
      <c r="C39" s="33">
        <v>3</v>
      </c>
      <c r="D39" t="s">
        <v>14</v>
      </c>
      <c r="E39">
        <v>23</v>
      </c>
      <c r="F39">
        <f t="shared" si="10"/>
        <v>102</v>
      </c>
      <c r="G39">
        <v>34</v>
      </c>
      <c r="H39">
        <v>18</v>
      </c>
      <c r="I39">
        <v>26</v>
      </c>
      <c r="J39">
        <v>24</v>
      </c>
      <c r="L39" s="5">
        <f t="shared" si="11"/>
        <v>25.5</v>
      </c>
      <c r="M39" s="6">
        <f t="shared" si="2"/>
        <v>43.666666666666664</v>
      </c>
      <c r="N39" s="6">
        <f t="shared" si="3"/>
        <v>6.6080758671996698</v>
      </c>
      <c r="O39" s="5">
        <f t="shared" si="12"/>
        <v>4.4347826086956523</v>
      </c>
      <c r="P39">
        <v>0</v>
      </c>
      <c r="Q39">
        <f t="shared" si="5"/>
        <v>1</v>
      </c>
      <c r="R39" s="32" t="str">
        <f t="shared" si="6"/>
        <v>NextGen Finals20193</v>
      </c>
      <c r="T39" s="3"/>
    </row>
    <row r="40" spans="1:20" x14ac:dyDescent="0.25">
      <c r="A40" t="s">
        <v>213</v>
      </c>
      <c r="B40">
        <v>2019</v>
      </c>
      <c r="C40" s="33">
        <v>4</v>
      </c>
      <c r="D40" t="s">
        <v>15</v>
      </c>
      <c r="E40">
        <v>25</v>
      </c>
      <c r="F40">
        <f t="shared" si="10"/>
        <v>89</v>
      </c>
      <c r="G40">
        <v>22</v>
      </c>
      <c r="H40">
        <v>23</v>
      </c>
      <c r="I40">
        <v>23</v>
      </c>
      <c r="J40">
        <v>21</v>
      </c>
      <c r="L40" s="5">
        <f t="shared" si="11"/>
        <v>22.25</v>
      </c>
      <c r="M40" s="6">
        <f t="shared" si="2"/>
        <v>0.91666666666666663</v>
      </c>
      <c r="N40" s="6">
        <f t="shared" si="3"/>
        <v>0.9574271077563381</v>
      </c>
      <c r="O40" s="5">
        <f t="shared" si="12"/>
        <v>3.56</v>
      </c>
      <c r="P40">
        <v>0</v>
      </c>
      <c r="Q40">
        <f t="shared" si="5"/>
        <v>1</v>
      </c>
      <c r="R40" s="32" t="str">
        <f t="shared" si="6"/>
        <v>NextGen Finals20194</v>
      </c>
      <c r="T40" s="3"/>
    </row>
    <row r="41" spans="1:20" x14ac:dyDescent="0.25">
      <c r="A41" t="s">
        <v>213</v>
      </c>
      <c r="B41">
        <v>2019</v>
      </c>
      <c r="C41" s="33">
        <v>5</v>
      </c>
      <c r="D41" t="s">
        <v>18</v>
      </c>
      <c r="E41">
        <v>32</v>
      </c>
      <c r="F41">
        <f t="shared" si="10"/>
        <v>133</v>
      </c>
      <c r="G41">
        <v>32</v>
      </c>
      <c r="H41">
        <v>28</v>
      </c>
      <c r="I41">
        <v>28</v>
      </c>
      <c r="J41">
        <v>28</v>
      </c>
      <c r="K41">
        <v>17</v>
      </c>
      <c r="L41" s="5">
        <f t="shared" si="11"/>
        <v>26.6</v>
      </c>
      <c r="M41" s="6">
        <f t="shared" si="2"/>
        <v>31.799999999999955</v>
      </c>
      <c r="N41" s="6">
        <f t="shared" si="3"/>
        <v>5.6391488719486693</v>
      </c>
      <c r="O41" s="5">
        <f t="shared" si="12"/>
        <v>4.15625</v>
      </c>
      <c r="P41">
        <v>1</v>
      </c>
      <c r="Q41">
        <f t="shared" si="5"/>
        <v>1</v>
      </c>
      <c r="R41" s="32" t="str">
        <f t="shared" si="6"/>
        <v>NextGen Finals20195</v>
      </c>
      <c r="T41" s="3"/>
    </row>
    <row r="42" spans="1:20" x14ac:dyDescent="0.25">
      <c r="A42" t="s">
        <v>213</v>
      </c>
      <c r="B42">
        <v>2019</v>
      </c>
      <c r="C42" s="33">
        <v>6</v>
      </c>
      <c r="D42" t="s">
        <v>19</v>
      </c>
      <c r="E42">
        <v>21</v>
      </c>
      <c r="F42">
        <f t="shared" si="10"/>
        <v>86</v>
      </c>
      <c r="G42">
        <v>18</v>
      </c>
      <c r="H42">
        <v>32</v>
      </c>
      <c r="I42">
        <v>21</v>
      </c>
      <c r="J42">
        <v>15</v>
      </c>
      <c r="L42" s="5">
        <f t="shared" si="11"/>
        <v>21.5</v>
      </c>
      <c r="M42" s="6">
        <f t="shared" si="2"/>
        <v>55</v>
      </c>
      <c r="N42" s="6">
        <f t="shared" si="3"/>
        <v>7.416198487095663</v>
      </c>
      <c r="O42" s="5">
        <f t="shared" si="12"/>
        <v>4.0952380952380949</v>
      </c>
      <c r="P42">
        <v>1</v>
      </c>
      <c r="Q42">
        <f t="shared" si="5"/>
        <v>1</v>
      </c>
      <c r="R42" s="32" t="str">
        <f t="shared" si="6"/>
        <v>NextGen Finals20196</v>
      </c>
      <c r="T42" s="3"/>
    </row>
    <row r="43" spans="1:20" x14ac:dyDescent="0.25">
      <c r="A43" t="s">
        <v>213</v>
      </c>
      <c r="B43">
        <v>2019</v>
      </c>
      <c r="C43" s="33">
        <v>7</v>
      </c>
      <c r="D43" t="s">
        <v>20</v>
      </c>
      <c r="E43">
        <v>25</v>
      </c>
      <c r="F43">
        <f t="shared" si="10"/>
        <v>106</v>
      </c>
      <c r="G43">
        <v>19</v>
      </c>
      <c r="H43">
        <v>31</v>
      </c>
      <c r="I43">
        <v>35</v>
      </c>
      <c r="J43">
        <v>21</v>
      </c>
      <c r="L43" s="5">
        <f t="shared" si="11"/>
        <v>26.5</v>
      </c>
      <c r="M43" s="6">
        <f t="shared" si="2"/>
        <v>59.666666666666664</v>
      </c>
      <c r="N43" s="6">
        <f t="shared" si="3"/>
        <v>7.7244201508376449</v>
      </c>
      <c r="O43" s="5">
        <f t="shared" si="12"/>
        <v>4.24</v>
      </c>
      <c r="P43">
        <v>1</v>
      </c>
      <c r="Q43">
        <f t="shared" si="5"/>
        <v>1</v>
      </c>
      <c r="R43" s="32" t="str">
        <f t="shared" si="6"/>
        <v>NextGen Finals20197</v>
      </c>
      <c r="T43" s="3"/>
    </row>
    <row r="44" spans="1:20" x14ac:dyDescent="0.25">
      <c r="A44" t="s">
        <v>213</v>
      </c>
      <c r="B44">
        <v>2019</v>
      </c>
      <c r="C44" s="33">
        <v>8</v>
      </c>
      <c r="D44" t="s">
        <v>21</v>
      </c>
      <c r="E44">
        <v>15</v>
      </c>
      <c r="F44">
        <f t="shared" si="10"/>
        <v>59</v>
      </c>
      <c r="G44">
        <v>13</v>
      </c>
      <c r="H44">
        <v>26</v>
      </c>
      <c r="I44">
        <v>20</v>
      </c>
      <c r="L44" s="5">
        <f t="shared" si="11"/>
        <v>19.666666666666668</v>
      </c>
      <c r="M44" s="6">
        <f t="shared" si="2"/>
        <v>42.333333333333371</v>
      </c>
      <c r="N44" s="6">
        <f t="shared" si="3"/>
        <v>6.5064070986477143</v>
      </c>
      <c r="O44" s="5">
        <f t="shared" si="12"/>
        <v>3.9333333333333331</v>
      </c>
      <c r="P44">
        <v>0</v>
      </c>
      <c r="Q44">
        <f t="shared" si="5"/>
        <v>1</v>
      </c>
      <c r="R44" s="32" t="str">
        <f t="shared" si="6"/>
        <v>NextGen Finals20198</v>
      </c>
      <c r="T44" s="3"/>
    </row>
    <row r="45" spans="1:20" x14ac:dyDescent="0.25">
      <c r="A45" t="s">
        <v>213</v>
      </c>
      <c r="B45">
        <v>2019</v>
      </c>
      <c r="C45" s="33">
        <v>9</v>
      </c>
      <c r="D45" t="s">
        <v>22</v>
      </c>
      <c r="E45">
        <v>15</v>
      </c>
      <c r="F45">
        <f t="shared" si="10"/>
        <v>64</v>
      </c>
      <c r="G45">
        <v>21</v>
      </c>
      <c r="H45">
        <v>19</v>
      </c>
      <c r="I45">
        <v>24</v>
      </c>
      <c r="L45" s="5">
        <f t="shared" si="11"/>
        <v>21.333333333333332</v>
      </c>
      <c r="M45" s="6">
        <f t="shared" si="2"/>
        <v>6.3333333333333339</v>
      </c>
      <c r="N45" s="6">
        <f t="shared" si="3"/>
        <v>2.5166114784235836</v>
      </c>
      <c r="O45" s="5">
        <f t="shared" si="12"/>
        <v>4.2666666666666666</v>
      </c>
      <c r="P45">
        <v>1</v>
      </c>
      <c r="Q45">
        <f t="shared" si="5"/>
        <v>1</v>
      </c>
      <c r="R45" s="32" t="str">
        <f t="shared" si="6"/>
        <v>NextGen Finals20199</v>
      </c>
      <c r="T45" s="3"/>
    </row>
    <row r="46" spans="1:20" x14ac:dyDescent="0.25">
      <c r="A46" t="s">
        <v>213</v>
      </c>
      <c r="B46">
        <v>2019</v>
      </c>
      <c r="C46" s="33">
        <v>10</v>
      </c>
      <c r="D46" t="s">
        <v>23</v>
      </c>
      <c r="E46">
        <v>17</v>
      </c>
      <c r="F46">
        <f t="shared" si="10"/>
        <v>61</v>
      </c>
      <c r="G46">
        <v>21</v>
      </c>
      <c r="H46">
        <v>13</v>
      </c>
      <c r="I46">
        <v>27</v>
      </c>
      <c r="L46" s="5">
        <f t="shared" si="11"/>
        <v>20.333333333333332</v>
      </c>
      <c r="M46" s="6">
        <f t="shared" si="2"/>
        <v>49.333333333333371</v>
      </c>
      <c r="N46" s="6">
        <f t="shared" si="3"/>
        <v>7.0237691685684949</v>
      </c>
      <c r="O46" s="5">
        <f t="shared" si="12"/>
        <v>3.5882352941176472</v>
      </c>
      <c r="P46">
        <v>1</v>
      </c>
      <c r="Q46">
        <f t="shared" si="5"/>
        <v>1</v>
      </c>
      <c r="R46" s="32" t="str">
        <f t="shared" si="6"/>
        <v>NextGen Finals201910</v>
      </c>
      <c r="T46" s="3"/>
    </row>
    <row r="47" spans="1:20" x14ac:dyDescent="0.25">
      <c r="A47" t="s">
        <v>213</v>
      </c>
      <c r="B47">
        <v>2019</v>
      </c>
      <c r="C47" s="33">
        <v>11</v>
      </c>
      <c r="D47" t="s">
        <v>24</v>
      </c>
      <c r="E47">
        <v>18</v>
      </c>
      <c r="F47">
        <f t="shared" si="10"/>
        <v>69</v>
      </c>
      <c r="G47">
        <v>21</v>
      </c>
      <c r="H47">
        <v>24</v>
      </c>
      <c r="I47">
        <v>24</v>
      </c>
      <c r="L47" s="5">
        <f t="shared" si="11"/>
        <v>23</v>
      </c>
      <c r="M47" s="6">
        <f t="shared" si="2"/>
        <v>3</v>
      </c>
      <c r="N47" s="6">
        <f t="shared" si="3"/>
        <v>1.7320508075688772</v>
      </c>
      <c r="O47" s="5">
        <f t="shared" si="12"/>
        <v>3.8333333333333335</v>
      </c>
      <c r="P47">
        <v>1</v>
      </c>
      <c r="Q47">
        <f t="shared" si="5"/>
        <v>1</v>
      </c>
      <c r="R47" s="32" t="str">
        <f t="shared" si="6"/>
        <v>NextGen Finals201911</v>
      </c>
      <c r="T47" s="3"/>
    </row>
    <row r="48" spans="1:20" x14ac:dyDescent="0.25">
      <c r="A48" t="s">
        <v>213</v>
      </c>
      <c r="B48">
        <v>2019</v>
      </c>
      <c r="C48" s="33">
        <v>12</v>
      </c>
      <c r="D48" t="s">
        <v>25</v>
      </c>
      <c r="E48">
        <v>26</v>
      </c>
      <c r="F48">
        <f t="shared" si="10"/>
        <v>107</v>
      </c>
      <c r="G48">
        <v>28</v>
      </c>
      <c r="H48">
        <v>30</v>
      </c>
      <c r="I48">
        <v>21</v>
      </c>
      <c r="J48">
        <v>28</v>
      </c>
      <c r="L48" s="5">
        <f t="shared" si="11"/>
        <v>26.75</v>
      </c>
      <c r="M48" s="6">
        <f t="shared" si="2"/>
        <v>15.583333333333334</v>
      </c>
      <c r="N48" s="6">
        <f t="shared" si="3"/>
        <v>3.9475730941090039</v>
      </c>
      <c r="O48" s="5">
        <f t="shared" si="12"/>
        <v>4.115384615384615</v>
      </c>
      <c r="P48">
        <v>1</v>
      </c>
      <c r="Q48">
        <f t="shared" si="5"/>
        <v>1</v>
      </c>
      <c r="R48" s="32" t="str">
        <f t="shared" si="6"/>
        <v>NextGen Finals201912</v>
      </c>
      <c r="T48" s="3"/>
    </row>
    <row r="49" spans="1:20" x14ac:dyDescent="0.25">
      <c r="A49" t="s">
        <v>213</v>
      </c>
      <c r="B49">
        <v>2019</v>
      </c>
      <c r="C49" s="33">
        <v>13</v>
      </c>
      <c r="D49" t="s">
        <v>26</v>
      </c>
      <c r="E49">
        <v>21</v>
      </c>
      <c r="F49">
        <f t="shared" si="10"/>
        <v>76</v>
      </c>
      <c r="G49">
        <v>20</v>
      </c>
      <c r="H49">
        <v>17</v>
      </c>
      <c r="I49">
        <v>15</v>
      </c>
      <c r="J49">
        <v>24</v>
      </c>
      <c r="L49" s="5">
        <f t="shared" si="11"/>
        <v>19</v>
      </c>
      <c r="M49" s="6">
        <f t="shared" si="2"/>
        <v>15.333333333333334</v>
      </c>
      <c r="N49" s="6">
        <f t="shared" si="3"/>
        <v>3.9157800414902435</v>
      </c>
      <c r="O49" s="5">
        <f t="shared" si="12"/>
        <v>3.6190476190476191</v>
      </c>
      <c r="P49">
        <v>1</v>
      </c>
      <c r="Q49">
        <f t="shared" si="5"/>
        <v>1</v>
      </c>
      <c r="R49" s="32" t="str">
        <f t="shared" si="6"/>
        <v>NextGen Finals201913</v>
      </c>
      <c r="T49" s="3"/>
    </row>
    <row r="50" spans="1:20" x14ac:dyDescent="0.25">
      <c r="A50" t="s">
        <v>213</v>
      </c>
      <c r="B50">
        <v>2019</v>
      </c>
      <c r="C50" s="33">
        <v>14</v>
      </c>
      <c r="D50" t="s">
        <v>27</v>
      </c>
      <c r="E50">
        <v>23</v>
      </c>
      <c r="F50">
        <f t="shared" si="10"/>
        <v>78</v>
      </c>
      <c r="G50">
        <v>20</v>
      </c>
      <c r="H50">
        <v>16</v>
      </c>
      <c r="I50">
        <v>20</v>
      </c>
      <c r="J50">
        <v>22</v>
      </c>
      <c r="L50" s="5">
        <f t="shared" si="11"/>
        <v>19.5</v>
      </c>
      <c r="M50" s="6">
        <f t="shared" si="2"/>
        <v>6.333333333333333</v>
      </c>
      <c r="N50" s="6">
        <f t="shared" si="3"/>
        <v>2.5166114784235831</v>
      </c>
      <c r="O50" s="5">
        <f t="shared" si="12"/>
        <v>3.3913043478260869</v>
      </c>
      <c r="P50">
        <v>0</v>
      </c>
      <c r="Q50">
        <f t="shared" si="5"/>
        <v>1</v>
      </c>
      <c r="R50" s="32" t="str">
        <f t="shared" si="6"/>
        <v>NextGen Finals201914</v>
      </c>
      <c r="T50" s="3"/>
    </row>
    <row r="51" spans="1:20" x14ac:dyDescent="0.25">
      <c r="A51" t="s">
        <v>213</v>
      </c>
      <c r="B51">
        <v>2019</v>
      </c>
      <c r="C51" s="33">
        <v>15</v>
      </c>
      <c r="D51" t="s">
        <v>28</v>
      </c>
      <c r="E51">
        <v>17</v>
      </c>
      <c r="F51">
        <f t="shared" si="10"/>
        <v>66</v>
      </c>
      <c r="G51">
        <v>22</v>
      </c>
      <c r="H51">
        <v>24</v>
      </c>
      <c r="I51">
        <v>20</v>
      </c>
      <c r="L51" s="5">
        <f t="shared" si="11"/>
        <v>22</v>
      </c>
      <c r="M51" s="6">
        <f t="shared" si="2"/>
        <v>4</v>
      </c>
      <c r="N51" s="6">
        <f t="shared" si="3"/>
        <v>2</v>
      </c>
      <c r="O51" s="5">
        <f t="shared" si="12"/>
        <v>3.8823529411764706</v>
      </c>
      <c r="P51">
        <v>0</v>
      </c>
      <c r="Q51">
        <f t="shared" si="5"/>
        <v>1</v>
      </c>
      <c r="R51" s="32" t="str">
        <f t="shared" si="6"/>
        <v>NextGen Finals201915</v>
      </c>
      <c r="T51" s="3"/>
    </row>
    <row r="52" spans="1:20" x14ac:dyDescent="0.25">
      <c r="A52" t="s">
        <v>214</v>
      </c>
      <c r="B52">
        <v>2017</v>
      </c>
      <c r="C52" s="33">
        <v>1</v>
      </c>
      <c r="D52" t="s">
        <v>165</v>
      </c>
      <c r="E52">
        <v>15</v>
      </c>
      <c r="F52">
        <f>SUM(G52:K52)</f>
        <v>53</v>
      </c>
      <c r="G52">
        <v>30</v>
      </c>
      <c r="H52">
        <v>23</v>
      </c>
      <c r="L52" s="5">
        <f>IFERROR(AVERAGE(G52:K52),"n/a")</f>
        <v>26.5</v>
      </c>
      <c r="M52" s="6">
        <f t="shared" si="2"/>
        <v>24.5</v>
      </c>
      <c r="N52" s="6">
        <f t="shared" si="3"/>
        <v>4.9497474683058327</v>
      </c>
      <c r="O52" s="5">
        <f>IFERROR(F52/E52,"n/a")</f>
        <v>3.5333333333333332</v>
      </c>
      <c r="P52">
        <v>0</v>
      </c>
      <c r="Q52">
        <f t="shared" si="5"/>
        <v>0</v>
      </c>
      <c r="R52" s="32" t="str">
        <f t="shared" si="6"/>
        <v>ATP 1000 Paris20171</v>
      </c>
    </row>
    <row r="53" spans="1:20" x14ac:dyDescent="0.25">
      <c r="A53" t="s">
        <v>214</v>
      </c>
      <c r="B53">
        <v>2017</v>
      </c>
      <c r="C53" s="33">
        <v>2</v>
      </c>
      <c r="D53" t="s">
        <v>166</v>
      </c>
      <c r="E53">
        <v>22</v>
      </c>
      <c r="F53">
        <f t="shared" ref="F53:F97" si="13">SUM(G53:K53)</f>
        <v>87</v>
      </c>
      <c r="G53">
        <v>48</v>
      </c>
      <c r="H53">
        <v>39</v>
      </c>
      <c r="L53" s="5">
        <f t="shared" ref="L53:L97" si="14">IFERROR(AVERAGE(G53:K53),"n/a")</f>
        <v>43.5</v>
      </c>
      <c r="M53" s="6">
        <f t="shared" si="2"/>
        <v>40.5</v>
      </c>
      <c r="N53" s="6">
        <f t="shared" si="3"/>
        <v>6.3639610306789276</v>
      </c>
      <c r="O53" s="5">
        <f t="shared" ref="O53:O97" si="15">IFERROR(F53/E53,"n/a")</f>
        <v>3.9545454545454546</v>
      </c>
      <c r="P53">
        <v>0</v>
      </c>
      <c r="Q53">
        <f t="shared" si="5"/>
        <v>0</v>
      </c>
      <c r="R53" s="32" t="str">
        <f t="shared" si="6"/>
        <v>ATP 1000 Paris20172</v>
      </c>
    </row>
    <row r="54" spans="1:20" x14ac:dyDescent="0.25">
      <c r="A54" t="s">
        <v>214</v>
      </c>
      <c r="B54">
        <v>2017</v>
      </c>
      <c r="C54" s="33">
        <v>3</v>
      </c>
      <c r="D54" t="s">
        <v>167</v>
      </c>
      <c r="E54">
        <v>37</v>
      </c>
      <c r="F54">
        <f t="shared" si="13"/>
        <v>156</v>
      </c>
      <c r="G54">
        <v>53</v>
      </c>
      <c r="H54">
        <v>50</v>
      </c>
      <c r="I54">
        <v>53</v>
      </c>
      <c r="L54" s="5">
        <f t="shared" si="14"/>
        <v>52</v>
      </c>
      <c r="M54" s="6">
        <f t="shared" si="2"/>
        <v>3</v>
      </c>
      <c r="N54" s="6">
        <f t="shared" si="3"/>
        <v>1.7320508075688772</v>
      </c>
      <c r="O54" s="5">
        <f t="shared" si="15"/>
        <v>4.2162162162162158</v>
      </c>
      <c r="P54">
        <v>0</v>
      </c>
      <c r="Q54">
        <f t="shared" si="5"/>
        <v>0</v>
      </c>
      <c r="R54" s="32" t="str">
        <f t="shared" si="6"/>
        <v>ATP 1000 Paris20173</v>
      </c>
    </row>
    <row r="55" spans="1:20" x14ac:dyDescent="0.25">
      <c r="A55" t="s">
        <v>214</v>
      </c>
      <c r="B55">
        <v>2017</v>
      </c>
      <c r="C55" s="33">
        <v>4</v>
      </c>
      <c r="D55" t="s">
        <v>168</v>
      </c>
      <c r="E55">
        <v>14</v>
      </c>
      <c r="F55">
        <f t="shared" si="13"/>
        <v>57</v>
      </c>
      <c r="G55">
        <v>21</v>
      </c>
      <c r="H55">
        <v>36</v>
      </c>
      <c r="L55" s="5">
        <f t="shared" si="14"/>
        <v>28.5</v>
      </c>
      <c r="M55" s="6">
        <f t="shared" si="2"/>
        <v>112.5</v>
      </c>
      <c r="N55" s="6">
        <f t="shared" si="3"/>
        <v>10.606601717798213</v>
      </c>
      <c r="O55" s="5">
        <f t="shared" si="15"/>
        <v>4.0714285714285712</v>
      </c>
      <c r="P55">
        <v>0</v>
      </c>
      <c r="Q55">
        <f t="shared" si="5"/>
        <v>0</v>
      </c>
      <c r="R55" s="32" t="str">
        <f t="shared" si="6"/>
        <v>ATP 1000 Paris20174</v>
      </c>
    </row>
    <row r="56" spans="1:20" x14ac:dyDescent="0.25">
      <c r="A56" t="s">
        <v>214</v>
      </c>
      <c r="B56">
        <v>2017</v>
      </c>
      <c r="C56" s="33">
        <v>5</v>
      </c>
      <c r="D56" t="s">
        <v>169</v>
      </c>
      <c r="E56">
        <v>18</v>
      </c>
      <c r="F56">
        <f t="shared" si="13"/>
        <v>62</v>
      </c>
      <c r="G56">
        <v>33</v>
      </c>
      <c r="H56">
        <v>29</v>
      </c>
      <c r="L56" s="5">
        <f t="shared" si="14"/>
        <v>31</v>
      </c>
      <c r="M56" s="6">
        <f t="shared" si="2"/>
        <v>8</v>
      </c>
      <c r="N56" s="6">
        <f t="shared" si="3"/>
        <v>2.8284271247461903</v>
      </c>
      <c r="O56" s="5">
        <f t="shared" si="15"/>
        <v>3.4444444444444446</v>
      </c>
      <c r="P56">
        <v>0</v>
      </c>
      <c r="Q56">
        <f t="shared" si="5"/>
        <v>0</v>
      </c>
      <c r="R56" s="32" t="str">
        <f t="shared" si="6"/>
        <v>ATP 1000 Paris20175</v>
      </c>
    </row>
    <row r="57" spans="1:20" x14ac:dyDescent="0.25">
      <c r="A57" t="s">
        <v>214</v>
      </c>
      <c r="B57">
        <v>2017</v>
      </c>
      <c r="C57" s="33">
        <v>6</v>
      </c>
      <c r="D57" t="s">
        <v>170</v>
      </c>
      <c r="E57">
        <v>15</v>
      </c>
      <c r="F57">
        <f t="shared" si="13"/>
        <v>67</v>
      </c>
      <c r="G57">
        <v>42</v>
      </c>
      <c r="H57">
        <v>25</v>
      </c>
      <c r="L57" s="5">
        <f t="shared" si="14"/>
        <v>33.5</v>
      </c>
      <c r="M57" s="6">
        <f t="shared" si="2"/>
        <v>144.5</v>
      </c>
      <c r="N57" s="6">
        <f t="shared" si="3"/>
        <v>12.020815280171307</v>
      </c>
      <c r="O57" s="5">
        <f t="shared" si="15"/>
        <v>4.4666666666666668</v>
      </c>
      <c r="P57">
        <v>0</v>
      </c>
      <c r="Q57">
        <f t="shared" si="5"/>
        <v>0</v>
      </c>
      <c r="R57" s="32" t="str">
        <f t="shared" si="6"/>
        <v>ATP 1000 Paris20176</v>
      </c>
    </row>
    <row r="58" spans="1:20" x14ac:dyDescent="0.25">
      <c r="A58" t="s">
        <v>214</v>
      </c>
      <c r="B58">
        <v>2017</v>
      </c>
      <c r="C58" s="33">
        <v>7</v>
      </c>
      <c r="D58" t="s">
        <v>171</v>
      </c>
      <c r="E58">
        <v>29</v>
      </c>
      <c r="F58">
        <f t="shared" si="13"/>
        <v>108</v>
      </c>
      <c r="G58">
        <v>27</v>
      </c>
      <c r="H58">
        <v>46</v>
      </c>
      <c r="I58">
        <v>35</v>
      </c>
      <c r="L58" s="5">
        <f t="shared" si="14"/>
        <v>36</v>
      </c>
      <c r="M58" s="6">
        <f t="shared" si="2"/>
        <v>91</v>
      </c>
      <c r="N58" s="6">
        <f t="shared" si="3"/>
        <v>9.5393920141694561</v>
      </c>
      <c r="O58" s="5">
        <f t="shared" si="15"/>
        <v>3.7241379310344827</v>
      </c>
      <c r="P58">
        <v>1</v>
      </c>
      <c r="Q58">
        <f t="shared" si="5"/>
        <v>0</v>
      </c>
      <c r="R58" s="32" t="str">
        <f t="shared" si="6"/>
        <v>ATP 1000 Paris20177</v>
      </c>
    </row>
    <row r="59" spans="1:20" x14ac:dyDescent="0.25">
      <c r="A59" t="s">
        <v>214</v>
      </c>
      <c r="B59">
        <v>2017</v>
      </c>
      <c r="C59" s="33">
        <v>8</v>
      </c>
      <c r="D59" t="s">
        <v>172</v>
      </c>
      <c r="E59">
        <v>20</v>
      </c>
      <c r="F59">
        <f t="shared" si="13"/>
        <v>66</v>
      </c>
      <c r="G59">
        <v>30</v>
      </c>
      <c r="H59">
        <v>36</v>
      </c>
      <c r="L59" s="5">
        <f t="shared" si="14"/>
        <v>33</v>
      </c>
      <c r="M59" s="6">
        <f t="shared" si="2"/>
        <v>18</v>
      </c>
      <c r="N59" s="6">
        <f t="shared" si="3"/>
        <v>4.2426406871192848</v>
      </c>
      <c r="O59" s="5">
        <f t="shared" si="15"/>
        <v>3.3</v>
      </c>
      <c r="P59">
        <v>0</v>
      </c>
      <c r="Q59">
        <f t="shared" si="5"/>
        <v>0</v>
      </c>
      <c r="R59" s="32" t="str">
        <f t="shared" si="6"/>
        <v>ATP 1000 Paris20178</v>
      </c>
    </row>
    <row r="60" spans="1:20" x14ac:dyDescent="0.25">
      <c r="A60" t="s">
        <v>214</v>
      </c>
      <c r="B60">
        <v>2017</v>
      </c>
      <c r="C60" s="33">
        <v>9</v>
      </c>
      <c r="D60" t="s">
        <v>173</v>
      </c>
      <c r="E60">
        <v>19</v>
      </c>
      <c r="F60">
        <f t="shared" si="13"/>
        <v>71</v>
      </c>
      <c r="G60">
        <v>27</v>
      </c>
      <c r="H60">
        <v>44</v>
      </c>
      <c r="L60" s="5">
        <f t="shared" si="14"/>
        <v>35.5</v>
      </c>
      <c r="M60" s="6">
        <f t="shared" si="2"/>
        <v>144.5</v>
      </c>
      <c r="N60" s="6">
        <f t="shared" si="3"/>
        <v>12.020815280171307</v>
      </c>
      <c r="O60" s="5">
        <f t="shared" si="15"/>
        <v>3.736842105263158</v>
      </c>
      <c r="P60">
        <v>1</v>
      </c>
      <c r="Q60">
        <f t="shared" si="5"/>
        <v>0</v>
      </c>
      <c r="R60" s="32" t="str">
        <f t="shared" si="6"/>
        <v>ATP 1000 Paris20179</v>
      </c>
    </row>
    <row r="61" spans="1:20" x14ac:dyDescent="0.25">
      <c r="A61" t="s">
        <v>214</v>
      </c>
      <c r="B61">
        <v>2017</v>
      </c>
      <c r="C61" s="33">
        <v>10</v>
      </c>
      <c r="D61" t="s">
        <v>174</v>
      </c>
      <c r="E61">
        <v>34</v>
      </c>
      <c r="F61">
        <f t="shared" si="13"/>
        <v>143</v>
      </c>
      <c r="G61">
        <v>51</v>
      </c>
      <c r="H61">
        <v>59</v>
      </c>
      <c r="I61">
        <v>33</v>
      </c>
      <c r="L61" s="5">
        <f t="shared" si="14"/>
        <v>47.666666666666664</v>
      </c>
      <c r="M61" s="6">
        <f t="shared" si="2"/>
        <v>177.33333333333348</v>
      </c>
      <c r="N61" s="6">
        <f t="shared" si="3"/>
        <v>13.316656236958792</v>
      </c>
      <c r="O61" s="5">
        <f t="shared" si="15"/>
        <v>4.2058823529411766</v>
      </c>
      <c r="P61">
        <v>1</v>
      </c>
      <c r="Q61">
        <f t="shared" si="5"/>
        <v>0</v>
      </c>
      <c r="R61" s="32" t="str">
        <f t="shared" si="6"/>
        <v>ATP 1000 Paris201710</v>
      </c>
    </row>
    <row r="62" spans="1:20" x14ac:dyDescent="0.25">
      <c r="A62" t="s">
        <v>214</v>
      </c>
      <c r="B62">
        <v>2017</v>
      </c>
      <c r="C62" s="33">
        <v>11</v>
      </c>
      <c r="D62" t="s">
        <v>175</v>
      </c>
      <c r="E62">
        <v>22</v>
      </c>
      <c r="F62">
        <f t="shared" si="13"/>
        <v>94</v>
      </c>
      <c r="G62">
        <v>48</v>
      </c>
      <c r="H62">
        <v>46</v>
      </c>
      <c r="L62" s="5">
        <f t="shared" si="14"/>
        <v>47</v>
      </c>
      <c r="M62" s="6">
        <f t="shared" si="2"/>
        <v>2</v>
      </c>
      <c r="N62" s="6">
        <f t="shared" si="3"/>
        <v>1.4142135623730951</v>
      </c>
      <c r="O62" s="5">
        <f t="shared" si="15"/>
        <v>4.2727272727272725</v>
      </c>
      <c r="P62">
        <v>0</v>
      </c>
      <c r="Q62">
        <f t="shared" si="5"/>
        <v>0</v>
      </c>
      <c r="R62" s="32" t="str">
        <f t="shared" si="6"/>
        <v>ATP 1000 Paris201711</v>
      </c>
    </row>
    <row r="63" spans="1:20" x14ac:dyDescent="0.25">
      <c r="A63" t="s">
        <v>214</v>
      </c>
      <c r="B63">
        <v>2017</v>
      </c>
      <c r="C63" s="33">
        <v>12</v>
      </c>
      <c r="D63" t="s">
        <v>176</v>
      </c>
      <c r="E63">
        <v>18</v>
      </c>
      <c r="F63">
        <f t="shared" si="13"/>
        <v>60</v>
      </c>
      <c r="G63">
        <v>32</v>
      </c>
      <c r="H63">
        <v>28</v>
      </c>
      <c r="L63" s="5">
        <f t="shared" si="14"/>
        <v>30</v>
      </c>
      <c r="M63" s="6">
        <f t="shared" si="2"/>
        <v>8</v>
      </c>
      <c r="N63" s="6">
        <f t="shared" si="3"/>
        <v>2.8284271247461903</v>
      </c>
      <c r="O63" s="5">
        <f t="shared" si="15"/>
        <v>3.3333333333333335</v>
      </c>
      <c r="P63">
        <v>1</v>
      </c>
      <c r="Q63">
        <f t="shared" si="5"/>
        <v>0</v>
      </c>
      <c r="R63" s="32" t="str">
        <f t="shared" si="6"/>
        <v>ATP 1000 Paris201712</v>
      </c>
    </row>
    <row r="64" spans="1:20" x14ac:dyDescent="0.25">
      <c r="A64" t="s">
        <v>214</v>
      </c>
      <c r="B64">
        <v>2017</v>
      </c>
      <c r="C64" s="33">
        <v>13</v>
      </c>
      <c r="D64" t="s">
        <v>177</v>
      </c>
      <c r="E64">
        <v>22</v>
      </c>
      <c r="F64">
        <f t="shared" si="13"/>
        <v>96</v>
      </c>
      <c r="G64">
        <v>56</v>
      </c>
      <c r="H64">
        <v>40</v>
      </c>
      <c r="L64" s="5">
        <f t="shared" si="14"/>
        <v>48</v>
      </c>
      <c r="M64" s="6">
        <f t="shared" si="2"/>
        <v>128</v>
      </c>
      <c r="N64" s="6">
        <f t="shared" si="3"/>
        <v>11.313708498984761</v>
      </c>
      <c r="O64" s="5">
        <f t="shared" si="15"/>
        <v>4.3636363636363633</v>
      </c>
      <c r="P64">
        <v>1</v>
      </c>
      <c r="Q64">
        <f t="shared" si="5"/>
        <v>0</v>
      </c>
      <c r="R64" s="32" t="str">
        <f t="shared" si="6"/>
        <v>ATP 1000 Paris201713</v>
      </c>
    </row>
    <row r="65" spans="1:18" x14ac:dyDescent="0.25">
      <c r="A65" t="s">
        <v>214</v>
      </c>
      <c r="B65">
        <v>2017</v>
      </c>
      <c r="C65" s="33">
        <v>14</v>
      </c>
      <c r="D65" t="s">
        <v>178</v>
      </c>
      <c r="E65">
        <v>19</v>
      </c>
      <c r="F65">
        <f t="shared" si="13"/>
        <v>70</v>
      </c>
      <c r="G65">
        <v>31</v>
      </c>
      <c r="H65">
        <v>39</v>
      </c>
      <c r="J65" s="4"/>
      <c r="L65" s="5">
        <f t="shared" si="14"/>
        <v>35</v>
      </c>
      <c r="M65" s="6">
        <f t="shared" si="2"/>
        <v>32</v>
      </c>
      <c r="N65" s="6">
        <f t="shared" si="3"/>
        <v>5.6568542494923806</v>
      </c>
      <c r="O65" s="5">
        <f t="shared" si="15"/>
        <v>3.6842105263157894</v>
      </c>
      <c r="P65">
        <v>0</v>
      </c>
      <c r="Q65">
        <f t="shared" si="5"/>
        <v>0</v>
      </c>
      <c r="R65" s="32" t="str">
        <f t="shared" si="6"/>
        <v>ATP 1000 Paris201714</v>
      </c>
    </row>
    <row r="66" spans="1:18" x14ac:dyDescent="0.25">
      <c r="A66" t="s">
        <v>214</v>
      </c>
      <c r="B66">
        <v>2017</v>
      </c>
      <c r="C66" s="33">
        <v>15</v>
      </c>
      <c r="D66" t="s">
        <v>179</v>
      </c>
      <c r="E66">
        <v>26</v>
      </c>
      <c r="F66">
        <f t="shared" si="13"/>
        <v>111</v>
      </c>
      <c r="G66">
        <v>50</v>
      </c>
      <c r="H66">
        <v>61</v>
      </c>
      <c r="L66" s="5">
        <f t="shared" si="14"/>
        <v>55.5</v>
      </c>
      <c r="M66" s="6">
        <f t="shared" si="2"/>
        <v>60.5</v>
      </c>
      <c r="N66" s="6">
        <f t="shared" si="3"/>
        <v>7.7781745930520225</v>
      </c>
      <c r="O66" s="5">
        <f t="shared" si="15"/>
        <v>4.2692307692307692</v>
      </c>
      <c r="P66">
        <v>0</v>
      </c>
      <c r="Q66">
        <f t="shared" si="5"/>
        <v>0</v>
      </c>
      <c r="R66" s="32" t="str">
        <f t="shared" si="6"/>
        <v>ATP 1000 Paris201715</v>
      </c>
    </row>
    <row r="67" spans="1:18" x14ac:dyDescent="0.25">
      <c r="A67" t="s">
        <v>214</v>
      </c>
      <c r="B67">
        <v>2017</v>
      </c>
      <c r="C67" s="33">
        <v>16</v>
      </c>
      <c r="D67" t="s">
        <v>180</v>
      </c>
      <c r="E67">
        <v>18</v>
      </c>
      <c r="F67">
        <f t="shared" si="13"/>
        <v>92</v>
      </c>
      <c r="G67">
        <v>35</v>
      </c>
      <c r="H67">
        <v>57</v>
      </c>
      <c r="L67" s="5">
        <f t="shared" si="14"/>
        <v>46</v>
      </c>
      <c r="M67" s="6">
        <f t="shared" si="2"/>
        <v>242</v>
      </c>
      <c r="N67" s="6">
        <f t="shared" si="3"/>
        <v>15.556349186104045</v>
      </c>
      <c r="O67" s="5">
        <f t="shared" si="15"/>
        <v>5.1111111111111107</v>
      </c>
      <c r="P67">
        <v>1</v>
      </c>
      <c r="Q67">
        <f t="shared" si="5"/>
        <v>0</v>
      </c>
      <c r="R67" s="32" t="str">
        <f t="shared" si="6"/>
        <v>ATP 1000 Paris201716</v>
      </c>
    </row>
    <row r="68" spans="1:18" x14ac:dyDescent="0.25">
      <c r="A68" t="s">
        <v>214</v>
      </c>
      <c r="B68">
        <v>2017</v>
      </c>
      <c r="C68" s="33">
        <v>17</v>
      </c>
      <c r="D68" t="s">
        <v>181</v>
      </c>
      <c r="E68">
        <v>20</v>
      </c>
      <c r="F68">
        <f t="shared" si="13"/>
        <v>70</v>
      </c>
      <c r="G68">
        <v>31</v>
      </c>
      <c r="H68">
        <v>39</v>
      </c>
      <c r="L68" s="5">
        <f t="shared" si="14"/>
        <v>35</v>
      </c>
      <c r="M68" s="6">
        <f t="shared" si="2"/>
        <v>32</v>
      </c>
      <c r="N68" s="6">
        <f t="shared" si="3"/>
        <v>5.6568542494923806</v>
      </c>
      <c r="O68" s="5">
        <f t="shared" si="15"/>
        <v>3.5</v>
      </c>
      <c r="P68">
        <v>0</v>
      </c>
      <c r="Q68">
        <f t="shared" si="5"/>
        <v>0</v>
      </c>
      <c r="R68" s="32" t="str">
        <f t="shared" si="6"/>
        <v>ATP 1000 Paris201717</v>
      </c>
    </row>
    <row r="69" spans="1:18" x14ac:dyDescent="0.25">
      <c r="A69" t="s">
        <v>214</v>
      </c>
      <c r="B69">
        <v>2017</v>
      </c>
      <c r="C69" s="33">
        <v>18</v>
      </c>
      <c r="D69" t="s">
        <v>182</v>
      </c>
      <c r="E69">
        <v>17</v>
      </c>
      <c r="F69">
        <f t="shared" si="13"/>
        <v>87</v>
      </c>
      <c r="G69">
        <v>49</v>
      </c>
      <c r="H69">
        <v>38</v>
      </c>
      <c r="L69" s="5">
        <f t="shared" si="14"/>
        <v>43.5</v>
      </c>
      <c r="M69" s="6">
        <f t="shared" si="2"/>
        <v>60.5</v>
      </c>
      <c r="N69" s="6">
        <f t="shared" si="3"/>
        <v>7.7781745930520225</v>
      </c>
      <c r="O69" s="5">
        <f t="shared" si="15"/>
        <v>5.117647058823529</v>
      </c>
      <c r="P69">
        <v>0</v>
      </c>
      <c r="Q69">
        <f t="shared" si="5"/>
        <v>0</v>
      </c>
      <c r="R69" s="32" t="str">
        <f t="shared" si="6"/>
        <v>ATP 1000 Paris201718</v>
      </c>
    </row>
    <row r="70" spans="1:18" x14ac:dyDescent="0.25">
      <c r="A70" t="s">
        <v>214</v>
      </c>
      <c r="B70">
        <v>2017</v>
      </c>
      <c r="C70" s="33">
        <v>19</v>
      </c>
      <c r="D70" t="s">
        <v>183</v>
      </c>
      <c r="E70">
        <v>33</v>
      </c>
      <c r="F70">
        <f t="shared" si="13"/>
        <v>128</v>
      </c>
      <c r="G70">
        <v>35</v>
      </c>
      <c r="H70">
        <v>57</v>
      </c>
      <c r="I70">
        <v>36</v>
      </c>
      <c r="L70" s="5">
        <f t="shared" si="14"/>
        <v>42.666666666666664</v>
      </c>
      <c r="M70" s="6">
        <f t="shared" si="2"/>
        <v>154.33333333333348</v>
      </c>
      <c r="N70" s="6">
        <f t="shared" si="3"/>
        <v>12.423096769056155</v>
      </c>
      <c r="O70" s="5">
        <f t="shared" si="15"/>
        <v>3.8787878787878789</v>
      </c>
      <c r="P70">
        <v>1</v>
      </c>
      <c r="Q70">
        <f t="shared" si="5"/>
        <v>0</v>
      </c>
      <c r="R70" s="32" t="str">
        <f t="shared" si="6"/>
        <v>ATP 1000 Paris201719</v>
      </c>
    </row>
    <row r="71" spans="1:18" x14ac:dyDescent="0.25">
      <c r="A71" t="s">
        <v>214</v>
      </c>
      <c r="B71">
        <v>2017</v>
      </c>
      <c r="C71" s="33">
        <v>20</v>
      </c>
      <c r="D71" t="s">
        <v>184</v>
      </c>
      <c r="E71">
        <v>35</v>
      </c>
      <c r="F71">
        <f t="shared" si="13"/>
        <v>158</v>
      </c>
      <c r="G71">
        <v>53</v>
      </c>
      <c r="H71">
        <v>65</v>
      </c>
      <c r="I71">
        <v>40</v>
      </c>
      <c r="L71" s="5">
        <f t="shared" si="14"/>
        <v>52.666666666666664</v>
      </c>
      <c r="M71" s="6">
        <f t="shared" ref="M71:M134" si="16">IFERROR(_xlfn.VAR.S(G71:K71),"n/a")</f>
        <v>156.33333333333303</v>
      </c>
      <c r="N71" s="6">
        <f t="shared" ref="N71:N134" si="17">IFERROR(_xlfn.STDEV.S(G71:K71),"n/a")</f>
        <v>12.503332889007355</v>
      </c>
      <c r="O71" s="5">
        <f t="shared" si="15"/>
        <v>4.5142857142857142</v>
      </c>
      <c r="P71">
        <v>1</v>
      </c>
      <c r="Q71">
        <f t="shared" ref="Q71:Q134" si="18">IF(A71="NextGen Finals",1,0)</f>
        <v>0</v>
      </c>
      <c r="R71" s="32" t="str">
        <f t="shared" ref="R71:R134" si="19">_xlfn.CONCAT(A71,B71,C71)</f>
        <v>ATP 1000 Paris201720</v>
      </c>
    </row>
    <row r="72" spans="1:18" x14ac:dyDescent="0.25">
      <c r="A72" t="s">
        <v>214</v>
      </c>
      <c r="B72">
        <v>2017</v>
      </c>
      <c r="C72" s="33">
        <v>21</v>
      </c>
      <c r="D72" t="s">
        <v>185</v>
      </c>
      <c r="E72">
        <v>25</v>
      </c>
      <c r="F72">
        <f t="shared" si="13"/>
        <v>94</v>
      </c>
      <c r="G72">
        <v>36</v>
      </c>
      <c r="H72">
        <v>32</v>
      </c>
      <c r="I72">
        <v>26</v>
      </c>
      <c r="L72" s="5">
        <f t="shared" si="14"/>
        <v>31.333333333333332</v>
      </c>
      <c r="M72" s="6">
        <f t="shared" si="16"/>
        <v>25.333333333333258</v>
      </c>
      <c r="N72" s="6">
        <f t="shared" si="17"/>
        <v>5.0332229568471591</v>
      </c>
      <c r="O72" s="5">
        <f t="shared" si="15"/>
        <v>3.76</v>
      </c>
      <c r="P72">
        <v>0</v>
      </c>
      <c r="Q72">
        <f t="shared" si="18"/>
        <v>0</v>
      </c>
      <c r="R72" s="32" t="str">
        <f t="shared" si="19"/>
        <v>ATP 1000 Paris201721</v>
      </c>
    </row>
    <row r="73" spans="1:18" x14ac:dyDescent="0.25">
      <c r="A73" t="s">
        <v>214</v>
      </c>
      <c r="B73">
        <v>2017</v>
      </c>
      <c r="C73" s="33">
        <v>22</v>
      </c>
      <c r="D73" t="s">
        <v>186</v>
      </c>
      <c r="E73">
        <v>34</v>
      </c>
      <c r="F73">
        <f t="shared" si="13"/>
        <v>149</v>
      </c>
      <c r="G73">
        <v>57</v>
      </c>
      <c r="H73">
        <v>56</v>
      </c>
      <c r="I73">
        <v>36</v>
      </c>
      <c r="L73" s="5">
        <f t="shared" si="14"/>
        <v>49.666666666666664</v>
      </c>
      <c r="M73" s="6">
        <f t="shared" si="16"/>
        <v>140.33333333333348</v>
      </c>
      <c r="N73" s="6">
        <f t="shared" si="17"/>
        <v>11.846237095944581</v>
      </c>
      <c r="O73" s="5">
        <f t="shared" si="15"/>
        <v>4.382352941176471</v>
      </c>
      <c r="P73">
        <v>0</v>
      </c>
      <c r="Q73">
        <f t="shared" si="18"/>
        <v>0</v>
      </c>
      <c r="R73" s="32" t="str">
        <f t="shared" si="19"/>
        <v>ATP 1000 Paris201722</v>
      </c>
    </row>
    <row r="74" spans="1:18" x14ac:dyDescent="0.25">
      <c r="A74" t="s">
        <v>214</v>
      </c>
      <c r="B74">
        <v>2017</v>
      </c>
      <c r="C74" s="33">
        <v>23</v>
      </c>
      <c r="D74" t="s">
        <v>187</v>
      </c>
      <c r="E74">
        <v>19</v>
      </c>
      <c r="F74">
        <f t="shared" si="13"/>
        <v>59</v>
      </c>
      <c r="G74">
        <v>25</v>
      </c>
      <c r="H74">
        <v>34</v>
      </c>
      <c r="L74" s="5">
        <f t="shared" si="14"/>
        <v>29.5</v>
      </c>
      <c r="M74" s="6">
        <f t="shared" si="16"/>
        <v>40.5</v>
      </c>
      <c r="N74" s="6">
        <f t="shared" si="17"/>
        <v>6.3639610306789276</v>
      </c>
      <c r="O74" s="5">
        <f t="shared" si="15"/>
        <v>3.1052631578947367</v>
      </c>
      <c r="P74">
        <v>1</v>
      </c>
      <c r="Q74">
        <f t="shared" si="18"/>
        <v>0</v>
      </c>
      <c r="R74" s="32" t="str">
        <f t="shared" si="19"/>
        <v>ATP 1000 Paris201723</v>
      </c>
    </row>
    <row r="75" spans="1:18" x14ac:dyDescent="0.25">
      <c r="A75" t="s">
        <v>214</v>
      </c>
      <c r="B75">
        <v>2017</v>
      </c>
      <c r="C75" s="33">
        <v>24</v>
      </c>
      <c r="D75" t="s">
        <v>188</v>
      </c>
      <c r="E75">
        <v>34</v>
      </c>
      <c r="F75">
        <f t="shared" si="13"/>
        <v>146</v>
      </c>
      <c r="G75">
        <v>42</v>
      </c>
      <c r="H75">
        <v>50</v>
      </c>
      <c r="I75">
        <v>54</v>
      </c>
      <c r="L75" s="5">
        <f t="shared" si="14"/>
        <v>48.666666666666664</v>
      </c>
      <c r="M75" s="6">
        <f t="shared" si="16"/>
        <v>37.333333333333485</v>
      </c>
      <c r="N75" s="6">
        <f t="shared" si="17"/>
        <v>6.1101009266077995</v>
      </c>
      <c r="O75" s="5">
        <f t="shared" si="15"/>
        <v>4.2941176470588234</v>
      </c>
      <c r="P75">
        <v>0</v>
      </c>
      <c r="Q75">
        <f t="shared" si="18"/>
        <v>0</v>
      </c>
      <c r="R75" s="32" t="str">
        <f t="shared" si="19"/>
        <v>ATP 1000 Paris201724</v>
      </c>
    </row>
    <row r="76" spans="1:18" x14ac:dyDescent="0.25">
      <c r="A76" t="s">
        <v>214</v>
      </c>
      <c r="B76">
        <v>2017</v>
      </c>
      <c r="C76" s="33">
        <v>25</v>
      </c>
      <c r="D76" t="s">
        <v>189</v>
      </c>
      <c r="E76">
        <v>21</v>
      </c>
      <c r="F76">
        <f t="shared" si="13"/>
        <v>111</v>
      </c>
      <c r="G76">
        <v>61</v>
      </c>
      <c r="H76">
        <v>50</v>
      </c>
      <c r="L76" s="5">
        <f t="shared" si="14"/>
        <v>55.5</v>
      </c>
      <c r="M76" s="6">
        <f t="shared" si="16"/>
        <v>60.5</v>
      </c>
      <c r="N76" s="6">
        <f t="shared" si="17"/>
        <v>7.7781745930520225</v>
      </c>
      <c r="O76" s="5">
        <f t="shared" si="15"/>
        <v>5.2857142857142856</v>
      </c>
      <c r="P76">
        <v>1</v>
      </c>
      <c r="Q76">
        <f t="shared" si="18"/>
        <v>0</v>
      </c>
      <c r="R76" s="32" t="str">
        <f t="shared" si="19"/>
        <v>ATP 1000 Paris201725</v>
      </c>
    </row>
    <row r="77" spans="1:18" x14ac:dyDescent="0.25">
      <c r="A77" t="s">
        <v>214</v>
      </c>
      <c r="B77">
        <v>2017</v>
      </c>
      <c r="C77" s="33">
        <v>26</v>
      </c>
      <c r="D77" t="s">
        <v>190</v>
      </c>
      <c r="E77">
        <v>29</v>
      </c>
      <c r="F77">
        <f t="shared" si="13"/>
        <v>117</v>
      </c>
      <c r="G77">
        <v>30</v>
      </c>
      <c r="H77">
        <v>57</v>
      </c>
      <c r="I77">
        <v>30</v>
      </c>
      <c r="L77" s="5">
        <f t="shared" si="14"/>
        <v>39</v>
      </c>
      <c r="M77" s="6">
        <f t="shared" si="16"/>
        <v>243</v>
      </c>
      <c r="N77" s="6">
        <f t="shared" si="17"/>
        <v>15.588457268119896</v>
      </c>
      <c r="O77" s="5">
        <f t="shared" si="15"/>
        <v>4.0344827586206895</v>
      </c>
      <c r="P77">
        <v>0</v>
      </c>
      <c r="Q77">
        <f t="shared" si="18"/>
        <v>0</v>
      </c>
      <c r="R77" s="32" t="str">
        <f t="shared" si="19"/>
        <v>ATP 1000 Paris201726</v>
      </c>
    </row>
    <row r="78" spans="1:18" x14ac:dyDescent="0.25">
      <c r="A78" t="s">
        <v>214</v>
      </c>
      <c r="B78">
        <v>2017</v>
      </c>
      <c r="C78" s="33">
        <v>27</v>
      </c>
      <c r="D78" t="s">
        <v>191</v>
      </c>
      <c r="E78">
        <v>16</v>
      </c>
      <c r="F78">
        <f t="shared" si="13"/>
        <v>65</v>
      </c>
      <c r="G78">
        <v>30</v>
      </c>
      <c r="H78">
        <v>35</v>
      </c>
      <c r="L78" s="5">
        <f t="shared" si="14"/>
        <v>32.5</v>
      </c>
      <c r="M78" s="6">
        <f t="shared" si="16"/>
        <v>12.5</v>
      </c>
      <c r="N78" s="6">
        <f t="shared" si="17"/>
        <v>3.5355339059327378</v>
      </c>
      <c r="O78" s="5">
        <f t="shared" si="15"/>
        <v>4.0625</v>
      </c>
      <c r="P78">
        <v>1</v>
      </c>
      <c r="Q78">
        <f t="shared" si="18"/>
        <v>0</v>
      </c>
      <c r="R78" s="32" t="str">
        <f t="shared" si="19"/>
        <v>ATP 1000 Paris201727</v>
      </c>
    </row>
    <row r="79" spans="1:18" x14ac:dyDescent="0.25">
      <c r="A79" t="s">
        <v>214</v>
      </c>
      <c r="B79">
        <v>2017</v>
      </c>
      <c r="C79" s="33">
        <v>28</v>
      </c>
      <c r="D79" t="s">
        <v>192</v>
      </c>
      <c r="E79">
        <v>36</v>
      </c>
      <c r="F79">
        <f t="shared" si="13"/>
        <v>165</v>
      </c>
      <c r="G79">
        <v>36</v>
      </c>
      <c r="H79">
        <v>60</v>
      </c>
      <c r="I79">
        <v>69</v>
      </c>
      <c r="L79" s="5">
        <f t="shared" si="14"/>
        <v>55</v>
      </c>
      <c r="M79" s="6">
        <f t="shared" si="16"/>
        <v>291</v>
      </c>
      <c r="N79" s="6">
        <f t="shared" si="17"/>
        <v>17.058722109231979</v>
      </c>
      <c r="O79" s="5">
        <f t="shared" si="15"/>
        <v>4.583333333333333</v>
      </c>
      <c r="P79">
        <v>1</v>
      </c>
      <c r="Q79">
        <f t="shared" si="18"/>
        <v>0</v>
      </c>
      <c r="R79" s="32" t="str">
        <f t="shared" si="19"/>
        <v>ATP 1000 Paris201728</v>
      </c>
    </row>
    <row r="80" spans="1:18" x14ac:dyDescent="0.25">
      <c r="A80" t="s">
        <v>214</v>
      </c>
      <c r="B80">
        <v>2017</v>
      </c>
      <c r="C80" s="33">
        <v>29</v>
      </c>
      <c r="D80" t="s">
        <v>193</v>
      </c>
      <c r="E80">
        <v>20</v>
      </c>
      <c r="F80">
        <f t="shared" si="13"/>
        <v>84</v>
      </c>
      <c r="G80">
        <v>35</v>
      </c>
      <c r="H80">
        <v>49</v>
      </c>
      <c r="L80" s="5">
        <f t="shared" si="14"/>
        <v>42</v>
      </c>
      <c r="M80" s="6">
        <f t="shared" si="16"/>
        <v>98</v>
      </c>
      <c r="N80" s="6">
        <f t="shared" si="17"/>
        <v>9.8994949366116654</v>
      </c>
      <c r="O80" s="5">
        <f t="shared" si="15"/>
        <v>4.2</v>
      </c>
      <c r="P80">
        <v>1</v>
      </c>
      <c r="Q80">
        <f t="shared" si="18"/>
        <v>0</v>
      </c>
      <c r="R80" s="32" t="str">
        <f t="shared" si="19"/>
        <v>ATP 1000 Paris201729</v>
      </c>
    </row>
    <row r="81" spans="1:18" x14ac:dyDescent="0.25">
      <c r="A81" t="s">
        <v>214</v>
      </c>
      <c r="B81">
        <v>2017</v>
      </c>
      <c r="C81" s="33">
        <v>30</v>
      </c>
      <c r="D81" t="s">
        <v>194</v>
      </c>
      <c r="E81">
        <v>19</v>
      </c>
      <c r="F81">
        <f t="shared" si="13"/>
        <v>96</v>
      </c>
      <c r="G81">
        <v>50</v>
      </c>
      <c r="H81">
        <v>46</v>
      </c>
      <c r="L81" s="5">
        <f t="shared" si="14"/>
        <v>48</v>
      </c>
      <c r="M81" s="6">
        <f t="shared" si="16"/>
        <v>8</v>
      </c>
      <c r="N81" s="6">
        <f t="shared" si="17"/>
        <v>2.8284271247461903</v>
      </c>
      <c r="O81" s="5">
        <f t="shared" si="15"/>
        <v>5.0526315789473681</v>
      </c>
      <c r="P81">
        <v>1</v>
      </c>
      <c r="Q81">
        <f t="shared" si="18"/>
        <v>0</v>
      </c>
      <c r="R81" s="32" t="str">
        <f t="shared" si="19"/>
        <v>ATP 1000 Paris201730</v>
      </c>
    </row>
    <row r="82" spans="1:18" x14ac:dyDescent="0.25">
      <c r="A82" t="s">
        <v>214</v>
      </c>
      <c r="B82">
        <v>2017</v>
      </c>
      <c r="C82" s="33">
        <v>31</v>
      </c>
      <c r="D82" t="s">
        <v>195</v>
      </c>
      <c r="E82">
        <v>25</v>
      </c>
      <c r="F82">
        <f t="shared" si="13"/>
        <v>89</v>
      </c>
      <c r="G82">
        <v>25</v>
      </c>
      <c r="H82">
        <v>31</v>
      </c>
      <c r="I82">
        <v>33</v>
      </c>
      <c r="L82" s="5">
        <f t="shared" si="14"/>
        <v>29.666666666666668</v>
      </c>
      <c r="M82" s="6">
        <f t="shared" si="16"/>
        <v>17.333333333333258</v>
      </c>
      <c r="N82" s="6">
        <f t="shared" si="17"/>
        <v>4.1633319989322564</v>
      </c>
      <c r="O82" s="5">
        <f t="shared" si="15"/>
        <v>3.56</v>
      </c>
      <c r="P82">
        <v>1</v>
      </c>
      <c r="Q82">
        <f t="shared" si="18"/>
        <v>0</v>
      </c>
      <c r="R82" s="32" t="str">
        <f t="shared" si="19"/>
        <v>ATP 1000 Paris201731</v>
      </c>
    </row>
    <row r="83" spans="1:18" x14ac:dyDescent="0.25">
      <c r="A83" t="s">
        <v>214</v>
      </c>
      <c r="B83">
        <v>2017</v>
      </c>
      <c r="C83" s="33">
        <v>32</v>
      </c>
      <c r="D83" t="s">
        <v>196</v>
      </c>
      <c r="E83">
        <v>17</v>
      </c>
      <c r="F83">
        <f t="shared" si="13"/>
        <v>72</v>
      </c>
      <c r="G83">
        <v>43</v>
      </c>
      <c r="H83">
        <v>29</v>
      </c>
      <c r="L83" s="5">
        <f t="shared" si="14"/>
        <v>36</v>
      </c>
      <c r="M83" s="6">
        <f t="shared" si="16"/>
        <v>98</v>
      </c>
      <c r="N83" s="6">
        <f t="shared" si="17"/>
        <v>9.8994949366116654</v>
      </c>
      <c r="O83" s="5">
        <f t="shared" si="15"/>
        <v>4.2352941176470589</v>
      </c>
      <c r="P83">
        <v>1</v>
      </c>
      <c r="Q83">
        <f t="shared" si="18"/>
        <v>0</v>
      </c>
      <c r="R83" s="32" t="str">
        <f t="shared" si="19"/>
        <v>ATP 1000 Paris201732</v>
      </c>
    </row>
    <row r="84" spans="1:18" x14ac:dyDescent="0.25">
      <c r="A84" t="s">
        <v>214</v>
      </c>
      <c r="B84">
        <v>2017</v>
      </c>
      <c r="C84" s="33">
        <v>33</v>
      </c>
      <c r="D84" t="s">
        <v>197</v>
      </c>
      <c r="E84">
        <v>22</v>
      </c>
      <c r="F84">
        <f t="shared" si="13"/>
        <v>94</v>
      </c>
      <c r="G84">
        <v>57</v>
      </c>
      <c r="H84">
        <v>37</v>
      </c>
      <c r="L84" s="5">
        <f t="shared" si="14"/>
        <v>47</v>
      </c>
      <c r="M84" s="6">
        <f t="shared" si="16"/>
        <v>200</v>
      </c>
      <c r="N84" s="6">
        <f t="shared" si="17"/>
        <v>14.142135623730951</v>
      </c>
      <c r="O84" s="5">
        <f t="shared" si="15"/>
        <v>4.2727272727272725</v>
      </c>
      <c r="P84">
        <v>1</v>
      </c>
      <c r="Q84">
        <f t="shared" si="18"/>
        <v>0</v>
      </c>
      <c r="R84" s="32" t="str">
        <f t="shared" si="19"/>
        <v>ATP 1000 Paris201733</v>
      </c>
    </row>
    <row r="85" spans="1:18" x14ac:dyDescent="0.25">
      <c r="A85" t="s">
        <v>214</v>
      </c>
      <c r="B85">
        <v>2017</v>
      </c>
      <c r="C85" s="33">
        <v>34</v>
      </c>
      <c r="D85" t="s">
        <v>198</v>
      </c>
      <c r="E85">
        <v>20</v>
      </c>
      <c r="F85">
        <f t="shared" si="13"/>
        <v>84</v>
      </c>
      <c r="G85">
        <v>40</v>
      </c>
      <c r="H85">
        <v>44</v>
      </c>
      <c r="L85" s="5">
        <f t="shared" si="14"/>
        <v>42</v>
      </c>
      <c r="M85" s="6">
        <f t="shared" si="16"/>
        <v>8</v>
      </c>
      <c r="N85" s="6">
        <f t="shared" si="17"/>
        <v>2.8284271247461903</v>
      </c>
      <c r="O85" s="5">
        <f t="shared" si="15"/>
        <v>4.2</v>
      </c>
      <c r="P85">
        <v>0</v>
      </c>
      <c r="Q85">
        <f t="shared" si="18"/>
        <v>0</v>
      </c>
      <c r="R85" s="32" t="str">
        <f t="shared" si="19"/>
        <v>ATP 1000 Paris201734</v>
      </c>
    </row>
    <row r="86" spans="1:18" x14ac:dyDescent="0.25">
      <c r="A86" t="s">
        <v>214</v>
      </c>
      <c r="B86">
        <v>2017</v>
      </c>
      <c r="C86" s="33">
        <v>35</v>
      </c>
      <c r="D86" t="s">
        <v>199</v>
      </c>
      <c r="E86">
        <v>38</v>
      </c>
      <c r="F86">
        <f t="shared" si="13"/>
        <v>169</v>
      </c>
      <c r="G86">
        <v>61</v>
      </c>
      <c r="H86">
        <v>49</v>
      </c>
      <c r="I86">
        <v>59</v>
      </c>
      <c r="L86" s="5">
        <f t="shared" si="14"/>
        <v>56.333333333333336</v>
      </c>
      <c r="M86" s="6">
        <f t="shared" si="16"/>
        <v>41.333333333333336</v>
      </c>
      <c r="N86" s="6">
        <f t="shared" si="17"/>
        <v>6.4291005073286369</v>
      </c>
      <c r="O86" s="5">
        <f t="shared" si="15"/>
        <v>4.4473684210526319</v>
      </c>
      <c r="P86">
        <v>0</v>
      </c>
      <c r="Q86">
        <f t="shared" si="18"/>
        <v>0</v>
      </c>
      <c r="R86" s="32" t="str">
        <f t="shared" si="19"/>
        <v>ATP 1000 Paris201735</v>
      </c>
    </row>
    <row r="87" spans="1:18" x14ac:dyDescent="0.25">
      <c r="A87" t="s">
        <v>214</v>
      </c>
      <c r="B87">
        <v>2017</v>
      </c>
      <c r="C87" s="33">
        <v>36</v>
      </c>
      <c r="D87" t="s">
        <v>200</v>
      </c>
      <c r="E87">
        <v>24</v>
      </c>
      <c r="F87">
        <f t="shared" si="13"/>
        <v>94</v>
      </c>
      <c r="G87">
        <v>26</v>
      </c>
      <c r="H87">
        <v>42</v>
      </c>
      <c r="I87">
        <v>26</v>
      </c>
      <c r="L87" s="5">
        <f t="shared" si="14"/>
        <v>31.333333333333332</v>
      </c>
      <c r="M87" s="6">
        <f t="shared" si="16"/>
        <v>85.333333333333258</v>
      </c>
      <c r="N87" s="6">
        <f t="shared" si="17"/>
        <v>9.2376043070340081</v>
      </c>
      <c r="O87" s="5">
        <f t="shared" si="15"/>
        <v>3.9166666666666665</v>
      </c>
      <c r="P87">
        <v>1</v>
      </c>
      <c r="Q87">
        <f t="shared" si="18"/>
        <v>0</v>
      </c>
      <c r="R87" s="32" t="str">
        <f t="shared" si="19"/>
        <v>ATP 1000 Paris201736</v>
      </c>
    </row>
    <row r="88" spans="1:18" x14ac:dyDescent="0.25">
      <c r="A88" t="s">
        <v>214</v>
      </c>
      <c r="B88">
        <v>2017</v>
      </c>
      <c r="C88" s="33">
        <v>37</v>
      </c>
      <c r="D88" t="s">
        <v>201</v>
      </c>
      <c r="E88">
        <v>18</v>
      </c>
      <c r="F88">
        <f t="shared" si="13"/>
        <v>68</v>
      </c>
      <c r="G88">
        <v>33</v>
      </c>
      <c r="H88">
        <v>35</v>
      </c>
      <c r="L88" s="5">
        <f t="shared" si="14"/>
        <v>34</v>
      </c>
      <c r="M88" s="6">
        <f t="shared" si="16"/>
        <v>2</v>
      </c>
      <c r="N88" s="6">
        <f t="shared" si="17"/>
        <v>1.4142135623730951</v>
      </c>
      <c r="O88" s="5">
        <f t="shared" si="15"/>
        <v>3.7777777777777777</v>
      </c>
      <c r="P88">
        <v>0</v>
      </c>
      <c r="Q88">
        <f t="shared" si="18"/>
        <v>0</v>
      </c>
      <c r="R88" s="32" t="str">
        <f t="shared" si="19"/>
        <v>ATP 1000 Paris201737</v>
      </c>
    </row>
    <row r="89" spans="1:18" x14ac:dyDescent="0.25">
      <c r="A89" t="s">
        <v>214</v>
      </c>
      <c r="B89">
        <v>2017</v>
      </c>
      <c r="C89" s="33">
        <v>38</v>
      </c>
      <c r="D89" t="s">
        <v>202</v>
      </c>
      <c r="E89">
        <v>22</v>
      </c>
      <c r="F89">
        <f t="shared" si="13"/>
        <v>89</v>
      </c>
      <c r="G89">
        <v>52</v>
      </c>
      <c r="H89">
        <v>37</v>
      </c>
      <c r="L89" s="5">
        <f t="shared" si="14"/>
        <v>44.5</v>
      </c>
      <c r="M89" s="6">
        <f t="shared" si="16"/>
        <v>112.5</v>
      </c>
      <c r="N89" s="6">
        <f t="shared" si="17"/>
        <v>10.606601717798213</v>
      </c>
      <c r="O89" s="5">
        <f t="shared" si="15"/>
        <v>4.0454545454545459</v>
      </c>
      <c r="P89">
        <v>1</v>
      </c>
      <c r="Q89">
        <f t="shared" si="18"/>
        <v>0</v>
      </c>
      <c r="R89" s="32" t="str">
        <f t="shared" si="19"/>
        <v>ATP 1000 Paris201738</v>
      </c>
    </row>
    <row r="90" spans="1:18" x14ac:dyDescent="0.25">
      <c r="A90" t="s">
        <v>214</v>
      </c>
      <c r="B90">
        <v>2017</v>
      </c>
      <c r="C90" s="33">
        <v>39</v>
      </c>
      <c r="D90" t="s">
        <v>203</v>
      </c>
      <c r="E90">
        <v>31</v>
      </c>
      <c r="F90">
        <f t="shared" si="13"/>
        <v>143</v>
      </c>
      <c r="G90">
        <v>37</v>
      </c>
      <c r="H90">
        <v>57</v>
      </c>
      <c r="I90">
        <v>49</v>
      </c>
      <c r="L90" s="5">
        <f t="shared" si="14"/>
        <v>47.666666666666664</v>
      </c>
      <c r="M90" s="6">
        <f t="shared" si="16"/>
        <v>101.33333333333348</v>
      </c>
      <c r="N90" s="6">
        <f t="shared" si="17"/>
        <v>10.06644591369434</v>
      </c>
      <c r="O90" s="5">
        <f t="shared" si="15"/>
        <v>4.612903225806452</v>
      </c>
      <c r="P90">
        <v>1</v>
      </c>
      <c r="Q90">
        <f t="shared" si="18"/>
        <v>0</v>
      </c>
      <c r="R90" s="32" t="str">
        <f t="shared" si="19"/>
        <v>ATP 1000 Paris201739</v>
      </c>
    </row>
    <row r="91" spans="1:18" x14ac:dyDescent="0.25">
      <c r="A91" t="s">
        <v>214</v>
      </c>
      <c r="B91">
        <v>2017</v>
      </c>
      <c r="C91" s="33">
        <v>40</v>
      </c>
      <c r="D91" t="s">
        <v>204</v>
      </c>
      <c r="E91">
        <v>21</v>
      </c>
      <c r="F91">
        <f t="shared" si="13"/>
        <v>102</v>
      </c>
      <c r="G91">
        <v>66</v>
      </c>
      <c r="H91">
        <v>36</v>
      </c>
      <c r="L91" s="5">
        <f t="shared" si="14"/>
        <v>51</v>
      </c>
      <c r="M91" s="6">
        <f t="shared" si="16"/>
        <v>450</v>
      </c>
      <c r="N91" s="6">
        <f t="shared" si="17"/>
        <v>21.213203435596427</v>
      </c>
      <c r="O91" s="5">
        <f t="shared" si="15"/>
        <v>4.8571428571428568</v>
      </c>
      <c r="P91">
        <v>1</v>
      </c>
      <c r="Q91">
        <f t="shared" si="18"/>
        <v>0</v>
      </c>
      <c r="R91" s="32" t="str">
        <f t="shared" si="19"/>
        <v>ATP 1000 Paris201740</v>
      </c>
    </row>
    <row r="92" spans="1:18" x14ac:dyDescent="0.25">
      <c r="A92" t="s">
        <v>214</v>
      </c>
      <c r="B92">
        <v>2017</v>
      </c>
      <c r="C92" s="33">
        <v>41</v>
      </c>
      <c r="D92" t="s">
        <v>205</v>
      </c>
      <c r="E92">
        <v>33</v>
      </c>
      <c r="F92">
        <f t="shared" si="13"/>
        <v>132</v>
      </c>
      <c r="G92">
        <v>37</v>
      </c>
      <c r="H92">
        <v>52</v>
      </c>
      <c r="I92">
        <v>43</v>
      </c>
      <c r="L92" s="5">
        <f t="shared" si="14"/>
        <v>44</v>
      </c>
      <c r="M92" s="6">
        <f t="shared" si="16"/>
        <v>57</v>
      </c>
      <c r="N92" s="6">
        <f t="shared" si="17"/>
        <v>7.5498344352707498</v>
      </c>
      <c r="O92" s="5">
        <f t="shared" si="15"/>
        <v>4</v>
      </c>
      <c r="P92">
        <v>1</v>
      </c>
      <c r="Q92">
        <f t="shared" si="18"/>
        <v>0</v>
      </c>
      <c r="R92" s="32" t="str">
        <f t="shared" si="19"/>
        <v>ATP 1000 Paris201741</v>
      </c>
    </row>
    <row r="93" spans="1:18" x14ac:dyDescent="0.25">
      <c r="A93" t="s">
        <v>214</v>
      </c>
      <c r="B93">
        <v>2017</v>
      </c>
      <c r="C93" s="33">
        <v>42</v>
      </c>
      <c r="D93" t="s">
        <v>206</v>
      </c>
      <c r="E93">
        <v>25</v>
      </c>
      <c r="F93">
        <f t="shared" si="13"/>
        <v>125</v>
      </c>
      <c r="G93">
        <v>69</v>
      </c>
      <c r="H93">
        <v>56</v>
      </c>
      <c r="L93" s="5">
        <f t="shared" si="14"/>
        <v>62.5</v>
      </c>
      <c r="M93" s="6">
        <f t="shared" si="16"/>
        <v>84.5</v>
      </c>
      <c r="N93" s="6">
        <f t="shared" si="17"/>
        <v>9.1923881554251174</v>
      </c>
      <c r="O93" s="5">
        <f t="shared" si="15"/>
        <v>5</v>
      </c>
      <c r="P93">
        <v>0</v>
      </c>
      <c r="Q93">
        <f t="shared" si="18"/>
        <v>0</v>
      </c>
      <c r="R93" s="32" t="str">
        <f t="shared" si="19"/>
        <v>ATP 1000 Paris201742</v>
      </c>
    </row>
    <row r="94" spans="1:18" x14ac:dyDescent="0.25">
      <c r="A94" t="s">
        <v>214</v>
      </c>
      <c r="B94">
        <v>2017</v>
      </c>
      <c r="C94" s="33">
        <v>43</v>
      </c>
      <c r="D94" t="s">
        <v>207</v>
      </c>
      <c r="E94">
        <v>30</v>
      </c>
      <c r="F94">
        <f t="shared" si="13"/>
        <v>150</v>
      </c>
      <c r="G94">
        <v>70</v>
      </c>
      <c r="H94">
        <v>41</v>
      </c>
      <c r="I94">
        <v>39</v>
      </c>
      <c r="L94" s="5">
        <f t="shared" si="14"/>
        <v>50</v>
      </c>
      <c r="M94" s="6">
        <f t="shared" si="16"/>
        <v>301</v>
      </c>
      <c r="N94" s="6">
        <f t="shared" si="17"/>
        <v>17.349351572897472</v>
      </c>
      <c r="O94" s="5">
        <f t="shared" si="15"/>
        <v>5</v>
      </c>
      <c r="P94">
        <v>1</v>
      </c>
      <c r="Q94">
        <f t="shared" si="18"/>
        <v>0</v>
      </c>
      <c r="R94" s="32" t="str">
        <f t="shared" si="19"/>
        <v>ATP 1000 Paris201743</v>
      </c>
    </row>
    <row r="95" spans="1:18" x14ac:dyDescent="0.25">
      <c r="A95" t="s">
        <v>214</v>
      </c>
      <c r="B95">
        <v>2017</v>
      </c>
      <c r="C95" s="33">
        <v>44</v>
      </c>
      <c r="D95" t="s">
        <v>208</v>
      </c>
      <c r="E95">
        <v>36</v>
      </c>
      <c r="F95">
        <f>SUM(G95:K95)</f>
        <v>151</v>
      </c>
      <c r="G95">
        <v>33</v>
      </c>
      <c r="H95">
        <v>57</v>
      </c>
      <c r="I95">
        <v>61</v>
      </c>
      <c r="L95" s="5">
        <f>IFERROR(AVERAGE(G95:K95),"n/a")</f>
        <v>50.333333333333336</v>
      </c>
      <c r="M95" s="6">
        <f t="shared" si="16"/>
        <v>229.33333333333348</v>
      </c>
      <c r="N95" s="6">
        <f t="shared" si="17"/>
        <v>15.143755588800735</v>
      </c>
      <c r="O95" s="5">
        <f t="shared" si="15"/>
        <v>4.1944444444444446</v>
      </c>
      <c r="P95">
        <v>0</v>
      </c>
      <c r="Q95">
        <f t="shared" si="18"/>
        <v>0</v>
      </c>
      <c r="R95" s="32" t="str">
        <f t="shared" si="19"/>
        <v>ATP 1000 Paris201744</v>
      </c>
    </row>
    <row r="96" spans="1:18" x14ac:dyDescent="0.25">
      <c r="A96" t="s">
        <v>214</v>
      </c>
      <c r="B96">
        <v>2017</v>
      </c>
      <c r="C96" s="33">
        <v>45</v>
      </c>
      <c r="D96" t="s">
        <v>209</v>
      </c>
      <c r="E96">
        <v>20</v>
      </c>
      <c r="F96">
        <f>SUM(G96:K96)</f>
        <v>80</v>
      </c>
      <c r="G96">
        <v>50</v>
      </c>
      <c r="H96">
        <v>30</v>
      </c>
      <c r="L96" s="5">
        <f>IFERROR(AVERAGE(G96:K96),"n/a")</f>
        <v>40</v>
      </c>
      <c r="M96" s="6">
        <f t="shared" si="16"/>
        <v>200</v>
      </c>
      <c r="N96" s="6">
        <f t="shared" si="17"/>
        <v>14.142135623730951</v>
      </c>
      <c r="O96" s="5">
        <f t="shared" si="15"/>
        <v>4</v>
      </c>
      <c r="P96">
        <v>1</v>
      </c>
      <c r="Q96">
        <f t="shared" si="18"/>
        <v>0</v>
      </c>
      <c r="R96" s="32" t="str">
        <f t="shared" si="19"/>
        <v>ATP 1000 Paris201745</v>
      </c>
    </row>
    <row r="97" spans="1:18" x14ac:dyDescent="0.25">
      <c r="A97" t="s">
        <v>214</v>
      </c>
      <c r="B97">
        <v>2017</v>
      </c>
      <c r="C97" s="33">
        <v>46</v>
      </c>
      <c r="D97" t="s">
        <v>210</v>
      </c>
      <c r="E97">
        <v>29</v>
      </c>
      <c r="F97">
        <f t="shared" si="13"/>
        <v>119</v>
      </c>
      <c r="G97">
        <v>47</v>
      </c>
      <c r="H97">
        <v>39</v>
      </c>
      <c r="I97">
        <v>33</v>
      </c>
      <c r="L97" s="5">
        <f t="shared" si="14"/>
        <v>39.666666666666664</v>
      </c>
      <c r="M97" s="6">
        <f t="shared" si="16"/>
        <v>49.333333333333485</v>
      </c>
      <c r="N97" s="6">
        <f t="shared" si="17"/>
        <v>7.0237691685685038</v>
      </c>
      <c r="O97" s="5">
        <f t="shared" si="15"/>
        <v>4.1034482758620694</v>
      </c>
      <c r="P97">
        <v>1</v>
      </c>
      <c r="Q97">
        <f t="shared" si="18"/>
        <v>0</v>
      </c>
      <c r="R97" s="32" t="str">
        <f t="shared" si="19"/>
        <v>ATP 1000 Paris201746</v>
      </c>
    </row>
    <row r="98" spans="1:18" x14ac:dyDescent="0.25">
      <c r="A98" t="s">
        <v>214</v>
      </c>
      <c r="B98">
        <v>2018</v>
      </c>
      <c r="C98" s="33">
        <v>1</v>
      </c>
      <c r="D98" t="s">
        <v>124</v>
      </c>
      <c r="E98">
        <v>20</v>
      </c>
      <c r="F98">
        <f>SUM(G98:K98)</f>
        <v>78</v>
      </c>
      <c r="G98">
        <v>49</v>
      </c>
      <c r="H98">
        <v>29</v>
      </c>
      <c r="L98" s="5">
        <f>IFERROR(AVERAGE(G98:K98),"n/a")</f>
        <v>39</v>
      </c>
      <c r="M98" s="6">
        <f t="shared" si="16"/>
        <v>200</v>
      </c>
      <c r="N98" s="6">
        <f t="shared" si="17"/>
        <v>14.142135623730951</v>
      </c>
      <c r="O98" s="5">
        <f>IFERROR(F98/E98,"n/a")</f>
        <v>3.9</v>
      </c>
      <c r="P98">
        <v>1</v>
      </c>
      <c r="Q98">
        <f t="shared" si="18"/>
        <v>0</v>
      </c>
      <c r="R98" s="32" t="str">
        <f t="shared" si="19"/>
        <v>ATP 1000 Paris20181</v>
      </c>
    </row>
    <row r="99" spans="1:18" x14ac:dyDescent="0.25">
      <c r="A99" t="s">
        <v>214</v>
      </c>
      <c r="B99">
        <v>2018</v>
      </c>
      <c r="C99" s="33">
        <v>2</v>
      </c>
      <c r="D99" t="s">
        <v>125</v>
      </c>
      <c r="E99">
        <v>23</v>
      </c>
      <c r="F99">
        <f t="shared" ref="F99:F139" si="20">SUM(G99:K99)</f>
        <v>87</v>
      </c>
      <c r="G99">
        <v>36</v>
      </c>
      <c r="H99">
        <v>51</v>
      </c>
      <c r="L99" s="5">
        <f t="shared" ref="L99:L139" si="21">IFERROR(AVERAGE(G99:K99),"n/a")</f>
        <v>43.5</v>
      </c>
      <c r="M99" s="6">
        <f t="shared" si="16"/>
        <v>112.5</v>
      </c>
      <c r="N99" s="6">
        <f t="shared" si="17"/>
        <v>10.606601717798213</v>
      </c>
      <c r="O99" s="5">
        <f t="shared" ref="O99:O139" si="22">IFERROR(F99/E99,"n/a")</f>
        <v>3.7826086956521738</v>
      </c>
      <c r="P99">
        <v>1</v>
      </c>
      <c r="Q99">
        <f t="shared" si="18"/>
        <v>0</v>
      </c>
      <c r="R99" s="32" t="str">
        <f t="shared" si="19"/>
        <v>ATP 1000 Paris20182</v>
      </c>
    </row>
    <row r="100" spans="1:18" x14ac:dyDescent="0.25">
      <c r="A100" t="s">
        <v>214</v>
      </c>
      <c r="B100">
        <v>2018</v>
      </c>
      <c r="C100" s="33">
        <v>3</v>
      </c>
      <c r="D100" t="s">
        <v>126</v>
      </c>
      <c r="E100">
        <v>31</v>
      </c>
      <c r="F100">
        <f t="shared" si="20"/>
        <v>128</v>
      </c>
      <c r="G100">
        <v>56</v>
      </c>
      <c r="H100">
        <v>39</v>
      </c>
      <c r="I100">
        <v>33</v>
      </c>
      <c r="L100" s="5">
        <f t="shared" si="21"/>
        <v>42.666666666666664</v>
      </c>
      <c r="M100" s="6">
        <f t="shared" si="16"/>
        <v>142.33333333333348</v>
      </c>
      <c r="N100" s="6">
        <f t="shared" si="17"/>
        <v>11.93035344544886</v>
      </c>
      <c r="O100" s="5">
        <f t="shared" si="22"/>
        <v>4.129032258064516</v>
      </c>
      <c r="P100">
        <v>1</v>
      </c>
      <c r="Q100">
        <f t="shared" si="18"/>
        <v>0</v>
      </c>
      <c r="R100" s="32" t="str">
        <f t="shared" si="19"/>
        <v>ATP 1000 Paris20183</v>
      </c>
    </row>
    <row r="101" spans="1:18" x14ac:dyDescent="0.25">
      <c r="A101" t="s">
        <v>214</v>
      </c>
      <c r="B101">
        <v>2018</v>
      </c>
      <c r="C101" s="33">
        <v>4</v>
      </c>
      <c r="D101" t="s">
        <v>127</v>
      </c>
      <c r="E101">
        <v>23</v>
      </c>
      <c r="F101">
        <f t="shared" si="20"/>
        <v>86</v>
      </c>
      <c r="G101">
        <v>33</v>
      </c>
      <c r="H101">
        <v>53</v>
      </c>
      <c r="L101" s="5">
        <f t="shared" si="21"/>
        <v>43</v>
      </c>
      <c r="M101" s="6">
        <f t="shared" si="16"/>
        <v>200</v>
      </c>
      <c r="N101" s="6">
        <f t="shared" si="17"/>
        <v>14.142135623730951</v>
      </c>
      <c r="O101" s="5">
        <f t="shared" si="22"/>
        <v>3.7391304347826089</v>
      </c>
      <c r="P101">
        <v>1</v>
      </c>
      <c r="Q101">
        <f t="shared" si="18"/>
        <v>0</v>
      </c>
      <c r="R101" s="32" t="str">
        <f t="shared" si="19"/>
        <v>ATP 1000 Paris20184</v>
      </c>
    </row>
    <row r="102" spans="1:18" x14ac:dyDescent="0.25">
      <c r="A102" t="s">
        <v>214</v>
      </c>
      <c r="B102">
        <v>2018</v>
      </c>
      <c r="C102" s="33">
        <v>5</v>
      </c>
      <c r="D102" t="s">
        <v>128</v>
      </c>
      <c r="E102">
        <v>18</v>
      </c>
      <c r="F102">
        <f t="shared" si="20"/>
        <v>66</v>
      </c>
      <c r="G102">
        <v>33</v>
      </c>
      <c r="H102">
        <v>33</v>
      </c>
      <c r="L102" s="5">
        <f t="shared" si="21"/>
        <v>33</v>
      </c>
      <c r="M102" s="6">
        <f t="shared" si="16"/>
        <v>0</v>
      </c>
      <c r="N102" s="6">
        <f t="shared" si="17"/>
        <v>0</v>
      </c>
      <c r="O102" s="5">
        <f t="shared" si="22"/>
        <v>3.6666666666666665</v>
      </c>
      <c r="P102">
        <v>1</v>
      </c>
      <c r="Q102">
        <f t="shared" si="18"/>
        <v>0</v>
      </c>
      <c r="R102" s="32" t="str">
        <f t="shared" si="19"/>
        <v>ATP 1000 Paris20185</v>
      </c>
    </row>
    <row r="103" spans="1:18" x14ac:dyDescent="0.25">
      <c r="A103" t="s">
        <v>214</v>
      </c>
      <c r="B103">
        <v>2018</v>
      </c>
      <c r="C103" s="33">
        <v>6</v>
      </c>
      <c r="D103" t="s">
        <v>129</v>
      </c>
      <c r="E103">
        <v>21</v>
      </c>
      <c r="F103">
        <f t="shared" si="20"/>
        <v>79</v>
      </c>
      <c r="G103">
        <v>45</v>
      </c>
      <c r="H103">
        <v>34</v>
      </c>
      <c r="L103" s="5">
        <f t="shared" si="21"/>
        <v>39.5</v>
      </c>
      <c r="M103" s="6">
        <f t="shared" si="16"/>
        <v>60.5</v>
      </c>
      <c r="N103" s="6">
        <f t="shared" si="17"/>
        <v>7.7781745930520225</v>
      </c>
      <c r="O103" s="5">
        <f t="shared" si="22"/>
        <v>3.7619047619047619</v>
      </c>
      <c r="P103">
        <v>0</v>
      </c>
      <c r="Q103">
        <f t="shared" si="18"/>
        <v>0</v>
      </c>
      <c r="R103" s="32" t="str">
        <f t="shared" si="19"/>
        <v>ATP 1000 Paris20186</v>
      </c>
    </row>
    <row r="104" spans="1:18" x14ac:dyDescent="0.25">
      <c r="A104" t="s">
        <v>214</v>
      </c>
      <c r="B104">
        <v>2018</v>
      </c>
      <c r="C104" s="33">
        <v>7</v>
      </c>
      <c r="D104" t="s">
        <v>130</v>
      </c>
      <c r="E104">
        <v>36</v>
      </c>
      <c r="F104">
        <f t="shared" si="20"/>
        <v>177</v>
      </c>
      <c r="G104">
        <v>60</v>
      </c>
      <c r="H104">
        <v>49</v>
      </c>
      <c r="I104">
        <v>68</v>
      </c>
      <c r="L104" s="5">
        <f t="shared" si="21"/>
        <v>59</v>
      </c>
      <c r="M104" s="6">
        <f t="shared" si="16"/>
        <v>91</v>
      </c>
      <c r="N104" s="6">
        <f t="shared" si="17"/>
        <v>9.5393920141694561</v>
      </c>
      <c r="O104" s="5">
        <f t="shared" si="22"/>
        <v>4.916666666666667</v>
      </c>
      <c r="P104">
        <v>0</v>
      </c>
      <c r="Q104">
        <f t="shared" si="18"/>
        <v>0</v>
      </c>
      <c r="R104" s="32" t="str">
        <f t="shared" si="19"/>
        <v>ATP 1000 Paris20187</v>
      </c>
    </row>
    <row r="105" spans="1:18" x14ac:dyDescent="0.25">
      <c r="A105" t="s">
        <v>214</v>
      </c>
      <c r="B105">
        <v>2018</v>
      </c>
      <c r="C105" s="33">
        <v>8</v>
      </c>
      <c r="D105" t="s">
        <v>131</v>
      </c>
      <c r="E105">
        <v>23</v>
      </c>
      <c r="F105">
        <f t="shared" si="20"/>
        <v>101</v>
      </c>
      <c r="G105">
        <v>43</v>
      </c>
      <c r="H105">
        <v>58</v>
      </c>
      <c r="L105" s="5">
        <f t="shared" si="21"/>
        <v>50.5</v>
      </c>
      <c r="M105" s="6">
        <f t="shared" si="16"/>
        <v>112.5</v>
      </c>
      <c r="N105" s="6">
        <f t="shared" si="17"/>
        <v>10.606601717798213</v>
      </c>
      <c r="O105" s="5">
        <f t="shared" si="22"/>
        <v>4.3913043478260869</v>
      </c>
      <c r="P105">
        <v>1</v>
      </c>
      <c r="Q105">
        <f t="shared" si="18"/>
        <v>0</v>
      </c>
      <c r="R105" s="32" t="str">
        <f t="shared" si="19"/>
        <v>ATP 1000 Paris20188</v>
      </c>
    </row>
    <row r="106" spans="1:18" x14ac:dyDescent="0.25">
      <c r="A106" t="s">
        <v>214</v>
      </c>
      <c r="B106">
        <v>2018</v>
      </c>
      <c r="C106" s="33">
        <v>9</v>
      </c>
      <c r="D106" t="s">
        <v>132</v>
      </c>
      <c r="E106">
        <v>21</v>
      </c>
      <c r="F106">
        <f t="shared" si="20"/>
        <v>81</v>
      </c>
      <c r="G106">
        <v>43</v>
      </c>
      <c r="H106">
        <v>38</v>
      </c>
      <c r="L106" s="5">
        <f t="shared" si="21"/>
        <v>40.5</v>
      </c>
      <c r="M106" s="6">
        <f t="shared" si="16"/>
        <v>12.5</v>
      </c>
      <c r="N106" s="6">
        <f t="shared" si="17"/>
        <v>3.5355339059327378</v>
      </c>
      <c r="O106" s="5">
        <f t="shared" si="22"/>
        <v>3.8571428571428572</v>
      </c>
      <c r="P106">
        <v>1</v>
      </c>
      <c r="Q106">
        <f t="shared" si="18"/>
        <v>0</v>
      </c>
      <c r="R106" s="32" t="str">
        <f t="shared" si="19"/>
        <v>ATP 1000 Paris20189</v>
      </c>
    </row>
    <row r="107" spans="1:18" x14ac:dyDescent="0.25">
      <c r="A107" t="s">
        <v>214</v>
      </c>
      <c r="B107">
        <v>2018</v>
      </c>
      <c r="C107" s="33">
        <v>10</v>
      </c>
      <c r="D107" t="s">
        <v>133</v>
      </c>
      <c r="E107">
        <v>20</v>
      </c>
      <c r="F107">
        <f t="shared" si="20"/>
        <v>83</v>
      </c>
      <c r="G107">
        <v>45</v>
      </c>
      <c r="H107">
        <v>38</v>
      </c>
      <c r="L107" s="5">
        <f t="shared" si="21"/>
        <v>41.5</v>
      </c>
      <c r="M107" s="6">
        <f t="shared" si="16"/>
        <v>24.5</v>
      </c>
      <c r="N107" s="6">
        <f t="shared" si="17"/>
        <v>4.9497474683058327</v>
      </c>
      <c r="O107" s="5">
        <f t="shared" si="22"/>
        <v>4.1500000000000004</v>
      </c>
      <c r="P107">
        <v>1</v>
      </c>
      <c r="Q107">
        <f t="shared" si="18"/>
        <v>0</v>
      </c>
      <c r="R107" s="32" t="str">
        <f t="shared" si="19"/>
        <v>ATP 1000 Paris201810</v>
      </c>
    </row>
    <row r="108" spans="1:18" x14ac:dyDescent="0.25">
      <c r="A108" t="s">
        <v>214</v>
      </c>
      <c r="B108">
        <v>2018</v>
      </c>
      <c r="C108" s="33">
        <v>11</v>
      </c>
      <c r="D108" t="s">
        <v>134</v>
      </c>
      <c r="E108">
        <v>16</v>
      </c>
      <c r="F108">
        <f t="shared" si="20"/>
        <v>50</v>
      </c>
      <c r="G108">
        <v>27</v>
      </c>
      <c r="H108">
        <v>23</v>
      </c>
      <c r="L108" s="5">
        <f t="shared" si="21"/>
        <v>25</v>
      </c>
      <c r="M108" s="6">
        <f t="shared" si="16"/>
        <v>8</v>
      </c>
      <c r="N108" s="6">
        <f t="shared" si="17"/>
        <v>2.8284271247461903</v>
      </c>
      <c r="O108" s="5">
        <f t="shared" si="22"/>
        <v>3.125</v>
      </c>
      <c r="P108">
        <v>1</v>
      </c>
      <c r="Q108">
        <f t="shared" si="18"/>
        <v>0</v>
      </c>
      <c r="R108" s="32" t="str">
        <f t="shared" si="19"/>
        <v>ATP 1000 Paris201811</v>
      </c>
    </row>
    <row r="109" spans="1:18" x14ac:dyDescent="0.25">
      <c r="A109" t="s">
        <v>214</v>
      </c>
      <c r="B109">
        <v>2018</v>
      </c>
      <c r="C109" s="33">
        <v>12</v>
      </c>
      <c r="D109" t="s">
        <v>135</v>
      </c>
      <c r="E109">
        <v>30</v>
      </c>
      <c r="F109">
        <f t="shared" si="20"/>
        <v>138</v>
      </c>
      <c r="G109">
        <v>38</v>
      </c>
      <c r="H109">
        <v>43</v>
      </c>
      <c r="I109">
        <v>57</v>
      </c>
      <c r="L109" s="5">
        <f t="shared" si="21"/>
        <v>46</v>
      </c>
      <c r="M109" s="6">
        <f t="shared" si="16"/>
        <v>97</v>
      </c>
      <c r="N109" s="6">
        <f t="shared" si="17"/>
        <v>9.8488578017961039</v>
      </c>
      <c r="O109" s="5">
        <f t="shared" si="22"/>
        <v>4.5999999999999996</v>
      </c>
      <c r="P109">
        <v>1</v>
      </c>
      <c r="Q109">
        <f t="shared" si="18"/>
        <v>0</v>
      </c>
      <c r="R109" s="32" t="str">
        <f t="shared" si="19"/>
        <v>ATP 1000 Paris201812</v>
      </c>
    </row>
    <row r="110" spans="1:18" x14ac:dyDescent="0.25">
      <c r="A110" t="s">
        <v>214</v>
      </c>
      <c r="B110">
        <v>2018</v>
      </c>
      <c r="C110" s="33">
        <v>13</v>
      </c>
      <c r="D110" t="s">
        <v>136</v>
      </c>
      <c r="E110">
        <v>20</v>
      </c>
      <c r="F110">
        <f t="shared" si="20"/>
        <v>77</v>
      </c>
      <c r="G110">
        <v>42</v>
      </c>
      <c r="H110">
        <v>35</v>
      </c>
      <c r="L110" s="5">
        <f t="shared" si="21"/>
        <v>38.5</v>
      </c>
      <c r="M110" s="6">
        <f t="shared" si="16"/>
        <v>24.5</v>
      </c>
      <c r="N110" s="6">
        <f t="shared" si="17"/>
        <v>4.9497474683058327</v>
      </c>
      <c r="O110" s="5">
        <f t="shared" si="22"/>
        <v>3.85</v>
      </c>
      <c r="P110">
        <v>1</v>
      </c>
      <c r="Q110">
        <f t="shared" si="18"/>
        <v>0</v>
      </c>
      <c r="R110" s="32" t="str">
        <f t="shared" si="19"/>
        <v>ATP 1000 Paris201813</v>
      </c>
    </row>
    <row r="111" spans="1:18" x14ac:dyDescent="0.25">
      <c r="A111" t="s">
        <v>214</v>
      </c>
      <c r="B111">
        <v>2018</v>
      </c>
      <c r="C111" s="33">
        <v>14</v>
      </c>
      <c r="D111" t="s">
        <v>137</v>
      </c>
      <c r="E111">
        <v>18</v>
      </c>
      <c r="F111">
        <f t="shared" si="20"/>
        <v>72</v>
      </c>
      <c r="G111">
        <v>35</v>
      </c>
      <c r="H111">
        <v>37</v>
      </c>
      <c r="L111" s="5">
        <f t="shared" si="21"/>
        <v>36</v>
      </c>
      <c r="M111" s="6">
        <f t="shared" si="16"/>
        <v>2</v>
      </c>
      <c r="N111" s="6">
        <f t="shared" si="17"/>
        <v>1.4142135623730951</v>
      </c>
      <c r="O111" s="5">
        <f t="shared" si="22"/>
        <v>4</v>
      </c>
      <c r="P111">
        <v>0</v>
      </c>
      <c r="Q111">
        <f t="shared" si="18"/>
        <v>0</v>
      </c>
      <c r="R111" s="32" t="str">
        <f t="shared" si="19"/>
        <v>ATP 1000 Paris201814</v>
      </c>
    </row>
    <row r="112" spans="1:18" x14ac:dyDescent="0.25">
      <c r="A112" t="s">
        <v>214</v>
      </c>
      <c r="B112">
        <v>2018</v>
      </c>
      <c r="C112" s="33">
        <v>15</v>
      </c>
      <c r="D112" t="s">
        <v>138</v>
      </c>
      <c r="E112">
        <v>19</v>
      </c>
      <c r="F112">
        <f t="shared" si="20"/>
        <v>85</v>
      </c>
      <c r="G112">
        <v>40</v>
      </c>
      <c r="H112">
        <v>45</v>
      </c>
      <c r="L112" s="5">
        <f t="shared" si="21"/>
        <v>42.5</v>
      </c>
      <c r="M112" s="6">
        <f t="shared" si="16"/>
        <v>12.5</v>
      </c>
      <c r="N112" s="6">
        <f t="shared" si="17"/>
        <v>3.5355339059327378</v>
      </c>
      <c r="O112" s="5">
        <f t="shared" si="22"/>
        <v>4.4736842105263159</v>
      </c>
      <c r="P112">
        <v>1</v>
      </c>
      <c r="Q112">
        <f t="shared" si="18"/>
        <v>0</v>
      </c>
      <c r="R112" s="32" t="str">
        <f t="shared" si="19"/>
        <v>ATP 1000 Paris201815</v>
      </c>
    </row>
    <row r="113" spans="1:18" x14ac:dyDescent="0.25">
      <c r="A113" t="s">
        <v>214</v>
      </c>
      <c r="B113">
        <v>2018</v>
      </c>
      <c r="C113" s="33">
        <v>16</v>
      </c>
      <c r="D113" t="s">
        <v>139</v>
      </c>
      <c r="E113">
        <v>39</v>
      </c>
      <c r="F113">
        <f t="shared" si="20"/>
        <v>176</v>
      </c>
      <c r="G113">
        <v>54</v>
      </c>
      <c r="H113">
        <v>63</v>
      </c>
      <c r="I113">
        <v>59</v>
      </c>
      <c r="L113" s="5">
        <f t="shared" si="21"/>
        <v>58.666666666666664</v>
      </c>
      <c r="M113" s="6">
        <f t="shared" si="16"/>
        <v>20.333333333333336</v>
      </c>
      <c r="N113" s="6">
        <f t="shared" si="17"/>
        <v>4.5092497528228943</v>
      </c>
      <c r="O113" s="5">
        <f t="shared" si="22"/>
        <v>4.5128205128205128</v>
      </c>
      <c r="P113">
        <v>1</v>
      </c>
      <c r="Q113">
        <f t="shared" si="18"/>
        <v>0</v>
      </c>
      <c r="R113" s="32" t="str">
        <f t="shared" si="19"/>
        <v>ATP 1000 Paris201816</v>
      </c>
    </row>
    <row r="114" spans="1:18" x14ac:dyDescent="0.25">
      <c r="A114" t="s">
        <v>214</v>
      </c>
      <c r="B114">
        <v>2018</v>
      </c>
      <c r="C114" s="33">
        <v>17</v>
      </c>
      <c r="D114" t="s">
        <v>140</v>
      </c>
      <c r="E114">
        <v>19</v>
      </c>
      <c r="F114">
        <f t="shared" si="20"/>
        <v>94</v>
      </c>
      <c r="G114">
        <v>53</v>
      </c>
      <c r="H114">
        <v>41</v>
      </c>
      <c r="L114" s="5">
        <f t="shared" si="21"/>
        <v>47</v>
      </c>
      <c r="M114" s="6">
        <f t="shared" si="16"/>
        <v>72</v>
      </c>
      <c r="N114" s="6">
        <f t="shared" si="17"/>
        <v>8.4852813742385695</v>
      </c>
      <c r="O114" s="5">
        <f t="shared" si="22"/>
        <v>4.9473684210526319</v>
      </c>
      <c r="P114">
        <v>1</v>
      </c>
      <c r="Q114">
        <f t="shared" si="18"/>
        <v>0</v>
      </c>
      <c r="R114" s="32" t="str">
        <f t="shared" si="19"/>
        <v>ATP 1000 Paris201817</v>
      </c>
    </row>
    <row r="115" spans="1:18" x14ac:dyDescent="0.25">
      <c r="A115" t="s">
        <v>214</v>
      </c>
      <c r="B115">
        <v>2018</v>
      </c>
      <c r="C115" s="33">
        <v>18</v>
      </c>
      <c r="D115" t="s">
        <v>141</v>
      </c>
      <c r="E115">
        <v>19</v>
      </c>
      <c r="F115">
        <f t="shared" si="20"/>
        <v>73</v>
      </c>
      <c r="G115">
        <v>34</v>
      </c>
      <c r="H115">
        <v>39</v>
      </c>
      <c r="L115" s="5">
        <f t="shared" si="21"/>
        <v>36.5</v>
      </c>
      <c r="M115" s="6">
        <f t="shared" si="16"/>
        <v>12.5</v>
      </c>
      <c r="N115" s="6">
        <f t="shared" si="17"/>
        <v>3.5355339059327378</v>
      </c>
      <c r="O115" s="5">
        <f t="shared" si="22"/>
        <v>3.8421052631578947</v>
      </c>
      <c r="P115">
        <v>1</v>
      </c>
      <c r="Q115">
        <f t="shared" si="18"/>
        <v>0</v>
      </c>
      <c r="R115" s="32" t="str">
        <f t="shared" si="19"/>
        <v>ATP 1000 Paris201818</v>
      </c>
    </row>
    <row r="116" spans="1:18" x14ac:dyDescent="0.25">
      <c r="A116" t="s">
        <v>214</v>
      </c>
      <c r="B116">
        <v>2018</v>
      </c>
      <c r="C116" s="33">
        <v>19</v>
      </c>
      <c r="D116" t="s">
        <v>142</v>
      </c>
      <c r="E116">
        <v>22</v>
      </c>
      <c r="F116">
        <f t="shared" si="20"/>
        <v>88</v>
      </c>
      <c r="G116">
        <v>53</v>
      </c>
      <c r="H116">
        <v>35</v>
      </c>
      <c r="L116" s="5">
        <f t="shared" si="21"/>
        <v>44</v>
      </c>
      <c r="M116" s="6">
        <f t="shared" si="16"/>
        <v>162</v>
      </c>
      <c r="N116" s="6">
        <f t="shared" si="17"/>
        <v>12.727922061357855</v>
      </c>
      <c r="O116" s="5">
        <f t="shared" si="22"/>
        <v>4</v>
      </c>
      <c r="P116">
        <v>1</v>
      </c>
      <c r="Q116">
        <f t="shared" si="18"/>
        <v>0</v>
      </c>
      <c r="R116" s="32" t="str">
        <f t="shared" si="19"/>
        <v>ATP 1000 Paris201819</v>
      </c>
    </row>
    <row r="117" spans="1:18" x14ac:dyDescent="0.25">
      <c r="A117" t="s">
        <v>214</v>
      </c>
      <c r="B117">
        <v>2018</v>
      </c>
      <c r="C117" s="33">
        <v>20</v>
      </c>
      <c r="D117" t="s">
        <v>143</v>
      </c>
      <c r="E117">
        <v>35</v>
      </c>
      <c r="F117">
        <f t="shared" si="20"/>
        <v>137</v>
      </c>
      <c r="G117">
        <v>24</v>
      </c>
      <c r="H117">
        <v>53</v>
      </c>
      <c r="I117">
        <v>60</v>
      </c>
      <c r="L117" s="5">
        <f t="shared" si="21"/>
        <v>45.666666666666664</v>
      </c>
      <c r="M117" s="6">
        <f t="shared" si="16"/>
        <v>364.33333333333348</v>
      </c>
      <c r="N117" s="6">
        <f t="shared" si="17"/>
        <v>19.087517736293883</v>
      </c>
      <c r="O117" s="5">
        <f t="shared" si="22"/>
        <v>3.9142857142857141</v>
      </c>
      <c r="P117">
        <v>1</v>
      </c>
      <c r="Q117">
        <f t="shared" si="18"/>
        <v>0</v>
      </c>
      <c r="R117" s="32" t="str">
        <f t="shared" si="19"/>
        <v>ATP 1000 Paris201820</v>
      </c>
    </row>
    <row r="118" spans="1:18" x14ac:dyDescent="0.25">
      <c r="A118" t="s">
        <v>214</v>
      </c>
      <c r="B118">
        <v>2018</v>
      </c>
      <c r="C118" s="33">
        <v>21</v>
      </c>
      <c r="D118" t="s">
        <v>144</v>
      </c>
      <c r="E118">
        <v>20</v>
      </c>
      <c r="F118">
        <f t="shared" si="20"/>
        <v>106</v>
      </c>
      <c r="G118">
        <v>53</v>
      </c>
      <c r="H118">
        <v>53</v>
      </c>
      <c r="L118" s="5">
        <f t="shared" si="21"/>
        <v>53</v>
      </c>
      <c r="M118" s="6">
        <f t="shared" si="16"/>
        <v>0</v>
      </c>
      <c r="N118" s="6">
        <f t="shared" si="17"/>
        <v>0</v>
      </c>
      <c r="O118" s="5">
        <f t="shared" si="22"/>
        <v>5.3</v>
      </c>
      <c r="P118">
        <v>1</v>
      </c>
      <c r="Q118">
        <f t="shared" si="18"/>
        <v>0</v>
      </c>
      <c r="R118" s="32" t="str">
        <f t="shared" si="19"/>
        <v>ATP 1000 Paris201821</v>
      </c>
    </row>
    <row r="119" spans="1:18" x14ac:dyDescent="0.25">
      <c r="A119" t="s">
        <v>214</v>
      </c>
      <c r="B119">
        <v>2018</v>
      </c>
      <c r="C119" s="33">
        <v>22</v>
      </c>
      <c r="D119" t="s">
        <v>145</v>
      </c>
      <c r="E119">
        <v>23</v>
      </c>
      <c r="F119">
        <f t="shared" si="20"/>
        <v>97</v>
      </c>
      <c r="G119">
        <v>52</v>
      </c>
      <c r="H119">
        <v>45</v>
      </c>
      <c r="L119" s="5">
        <f t="shared" si="21"/>
        <v>48.5</v>
      </c>
      <c r="M119" s="6">
        <f t="shared" si="16"/>
        <v>24.5</v>
      </c>
      <c r="N119" s="6">
        <f t="shared" si="17"/>
        <v>4.9497474683058327</v>
      </c>
      <c r="O119" s="5">
        <f t="shared" si="22"/>
        <v>4.2173913043478262</v>
      </c>
      <c r="P119">
        <v>1</v>
      </c>
      <c r="Q119">
        <f t="shared" si="18"/>
        <v>0</v>
      </c>
      <c r="R119" s="32" t="str">
        <f t="shared" si="19"/>
        <v>ATP 1000 Paris201822</v>
      </c>
    </row>
    <row r="120" spans="1:18" x14ac:dyDescent="0.25">
      <c r="A120" t="s">
        <v>214</v>
      </c>
      <c r="B120">
        <v>2018</v>
      </c>
      <c r="C120" s="33">
        <v>23</v>
      </c>
      <c r="D120" t="s">
        <v>146</v>
      </c>
      <c r="E120">
        <v>18</v>
      </c>
      <c r="F120">
        <f t="shared" si="20"/>
        <v>79</v>
      </c>
      <c r="G120">
        <v>34</v>
      </c>
      <c r="H120">
        <v>45</v>
      </c>
      <c r="L120" s="5">
        <f t="shared" si="21"/>
        <v>39.5</v>
      </c>
      <c r="M120" s="6">
        <f t="shared" si="16"/>
        <v>60.5</v>
      </c>
      <c r="N120" s="6">
        <f t="shared" si="17"/>
        <v>7.7781745930520225</v>
      </c>
      <c r="O120" s="5">
        <f t="shared" si="22"/>
        <v>4.3888888888888893</v>
      </c>
      <c r="P120">
        <v>1</v>
      </c>
      <c r="Q120">
        <f t="shared" si="18"/>
        <v>0</v>
      </c>
      <c r="R120" s="32" t="str">
        <f t="shared" si="19"/>
        <v>ATP 1000 Paris201823</v>
      </c>
    </row>
    <row r="121" spans="1:18" x14ac:dyDescent="0.25">
      <c r="A121" t="s">
        <v>214</v>
      </c>
      <c r="B121">
        <v>2018</v>
      </c>
      <c r="C121" s="33">
        <v>24</v>
      </c>
      <c r="D121" t="s">
        <v>147</v>
      </c>
      <c r="E121">
        <v>35</v>
      </c>
      <c r="F121">
        <f t="shared" si="20"/>
        <v>138</v>
      </c>
      <c r="G121">
        <v>33</v>
      </c>
      <c r="H121">
        <v>55</v>
      </c>
      <c r="I121">
        <v>50</v>
      </c>
      <c r="L121" s="5">
        <f t="shared" si="21"/>
        <v>46</v>
      </c>
      <c r="M121" s="6">
        <f t="shared" si="16"/>
        <v>133</v>
      </c>
      <c r="N121" s="6">
        <f t="shared" si="17"/>
        <v>11.532562594670797</v>
      </c>
      <c r="O121" s="5">
        <f t="shared" si="22"/>
        <v>3.9428571428571431</v>
      </c>
      <c r="P121">
        <v>1</v>
      </c>
      <c r="Q121">
        <f t="shared" si="18"/>
        <v>0</v>
      </c>
      <c r="R121" s="32" t="str">
        <f t="shared" si="19"/>
        <v>ATP 1000 Paris201824</v>
      </c>
    </row>
    <row r="122" spans="1:18" x14ac:dyDescent="0.25">
      <c r="A122" t="s">
        <v>214</v>
      </c>
      <c r="B122">
        <v>2018</v>
      </c>
      <c r="C122" s="33">
        <v>25</v>
      </c>
      <c r="D122" t="s">
        <v>148</v>
      </c>
      <c r="E122">
        <v>29</v>
      </c>
      <c r="F122">
        <f t="shared" si="20"/>
        <v>146</v>
      </c>
      <c r="G122">
        <v>63</v>
      </c>
      <c r="H122">
        <v>35</v>
      </c>
      <c r="I122">
        <v>48</v>
      </c>
      <c r="L122" s="5">
        <f t="shared" si="21"/>
        <v>48.666666666666664</v>
      </c>
      <c r="M122" s="6">
        <f t="shared" si="16"/>
        <v>196.33333333333348</v>
      </c>
      <c r="N122" s="6">
        <f t="shared" si="17"/>
        <v>14.011899704655807</v>
      </c>
      <c r="O122" s="5">
        <f t="shared" si="22"/>
        <v>5.0344827586206895</v>
      </c>
      <c r="P122">
        <v>0</v>
      </c>
      <c r="Q122">
        <f t="shared" si="18"/>
        <v>0</v>
      </c>
      <c r="R122" s="32" t="str">
        <f t="shared" si="19"/>
        <v>ATP 1000 Paris201825</v>
      </c>
    </row>
    <row r="123" spans="1:18" x14ac:dyDescent="0.25">
      <c r="A123" t="s">
        <v>214</v>
      </c>
      <c r="B123">
        <v>2018</v>
      </c>
      <c r="C123" s="33">
        <v>26</v>
      </c>
      <c r="D123" t="s">
        <v>149</v>
      </c>
      <c r="E123">
        <v>31</v>
      </c>
      <c r="F123">
        <f t="shared" si="20"/>
        <v>142</v>
      </c>
      <c r="G123">
        <v>46</v>
      </c>
      <c r="H123">
        <v>36</v>
      </c>
      <c r="I123">
        <v>60</v>
      </c>
      <c r="L123" s="5">
        <f t="shared" si="21"/>
        <v>47.333333333333336</v>
      </c>
      <c r="M123" s="6">
        <f t="shared" si="16"/>
        <v>145.33333333333348</v>
      </c>
      <c r="N123" s="6">
        <f t="shared" si="17"/>
        <v>12.055427546683422</v>
      </c>
      <c r="O123" s="5">
        <f t="shared" si="22"/>
        <v>4.580645161290323</v>
      </c>
      <c r="P123">
        <v>1</v>
      </c>
      <c r="Q123">
        <f t="shared" si="18"/>
        <v>0</v>
      </c>
      <c r="R123" s="32" t="str">
        <f t="shared" si="19"/>
        <v>ATP 1000 Paris201826</v>
      </c>
    </row>
    <row r="124" spans="1:18" x14ac:dyDescent="0.25">
      <c r="A124" t="s">
        <v>214</v>
      </c>
      <c r="B124">
        <v>2018</v>
      </c>
      <c r="C124" s="33">
        <v>27</v>
      </c>
      <c r="D124" t="s">
        <v>150</v>
      </c>
      <c r="E124">
        <v>18</v>
      </c>
      <c r="F124">
        <f t="shared" si="20"/>
        <v>85</v>
      </c>
      <c r="G124">
        <v>43</v>
      </c>
      <c r="H124">
        <v>42</v>
      </c>
      <c r="L124" s="5">
        <f t="shared" si="21"/>
        <v>42.5</v>
      </c>
      <c r="M124" s="6">
        <f t="shared" si="16"/>
        <v>0.5</v>
      </c>
      <c r="N124" s="6">
        <f t="shared" si="17"/>
        <v>0.70710678118654757</v>
      </c>
      <c r="O124" s="5">
        <f t="shared" si="22"/>
        <v>4.7222222222222223</v>
      </c>
      <c r="P124">
        <v>1</v>
      </c>
      <c r="Q124">
        <f t="shared" si="18"/>
        <v>0</v>
      </c>
      <c r="R124" s="32" t="str">
        <f t="shared" si="19"/>
        <v>ATP 1000 Paris201827</v>
      </c>
    </row>
    <row r="125" spans="1:18" x14ac:dyDescent="0.25">
      <c r="A125" t="s">
        <v>214</v>
      </c>
      <c r="B125">
        <v>2018</v>
      </c>
      <c r="C125" s="33">
        <v>28</v>
      </c>
      <c r="D125" t="s">
        <v>61</v>
      </c>
      <c r="E125">
        <v>20</v>
      </c>
      <c r="F125">
        <f t="shared" si="20"/>
        <v>75</v>
      </c>
      <c r="G125">
        <v>36</v>
      </c>
      <c r="H125">
        <v>39</v>
      </c>
      <c r="L125" s="5">
        <f t="shared" si="21"/>
        <v>37.5</v>
      </c>
      <c r="M125" s="6">
        <f t="shared" si="16"/>
        <v>4.5</v>
      </c>
      <c r="N125" s="6">
        <f t="shared" si="17"/>
        <v>2.1213203435596424</v>
      </c>
      <c r="O125" s="5">
        <f t="shared" si="22"/>
        <v>3.75</v>
      </c>
      <c r="P125">
        <v>1</v>
      </c>
      <c r="Q125">
        <f t="shared" si="18"/>
        <v>0</v>
      </c>
      <c r="R125" s="32" t="str">
        <f t="shared" si="19"/>
        <v>ATP 1000 Paris201828</v>
      </c>
    </row>
    <row r="126" spans="1:18" x14ac:dyDescent="0.25">
      <c r="A126" t="s">
        <v>214</v>
      </c>
      <c r="B126">
        <v>2018</v>
      </c>
      <c r="C126" s="33">
        <v>29</v>
      </c>
      <c r="D126" t="s">
        <v>151</v>
      </c>
      <c r="E126">
        <v>23</v>
      </c>
      <c r="F126">
        <f t="shared" si="20"/>
        <v>111</v>
      </c>
      <c r="G126">
        <v>68</v>
      </c>
      <c r="H126">
        <v>43</v>
      </c>
      <c r="L126" s="5">
        <f t="shared" si="21"/>
        <v>55.5</v>
      </c>
      <c r="M126" s="6">
        <f t="shared" si="16"/>
        <v>312.5</v>
      </c>
      <c r="N126" s="6">
        <f t="shared" si="17"/>
        <v>17.677669529663689</v>
      </c>
      <c r="O126" s="5">
        <f t="shared" si="22"/>
        <v>4.8260869565217392</v>
      </c>
      <c r="P126">
        <v>1</v>
      </c>
      <c r="Q126">
        <f t="shared" si="18"/>
        <v>0</v>
      </c>
      <c r="R126" s="32" t="str">
        <f t="shared" si="19"/>
        <v>ATP 1000 Paris201829</v>
      </c>
    </row>
    <row r="127" spans="1:18" x14ac:dyDescent="0.25">
      <c r="A127" t="s">
        <v>214</v>
      </c>
      <c r="B127">
        <v>2018</v>
      </c>
      <c r="C127" s="33">
        <v>30</v>
      </c>
      <c r="D127" t="s">
        <v>152</v>
      </c>
      <c r="E127">
        <v>36</v>
      </c>
      <c r="F127">
        <f t="shared" si="20"/>
        <v>148</v>
      </c>
      <c r="G127">
        <v>31</v>
      </c>
      <c r="H127">
        <v>57</v>
      </c>
      <c r="I127">
        <v>60</v>
      </c>
      <c r="L127" s="5">
        <f t="shared" si="21"/>
        <v>49.333333333333336</v>
      </c>
      <c r="M127" s="6">
        <f t="shared" si="16"/>
        <v>254.33333333333348</v>
      </c>
      <c r="N127" s="6">
        <f t="shared" si="17"/>
        <v>15.947831618540919</v>
      </c>
      <c r="O127" s="5">
        <f t="shared" si="22"/>
        <v>4.1111111111111107</v>
      </c>
      <c r="P127">
        <v>0</v>
      </c>
      <c r="Q127">
        <f t="shared" si="18"/>
        <v>0</v>
      </c>
      <c r="R127" s="32" t="str">
        <f t="shared" si="19"/>
        <v>ATP 1000 Paris201830</v>
      </c>
    </row>
    <row r="128" spans="1:18" x14ac:dyDescent="0.25">
      <c r="A128" t="s">
        <v>214</v>
      </c>
      <c r="B128">
        <v>2018</v>
      </c>
      <c r="C128" s="33">
        <v>31</v>
      </c>
      <c r="D128" t="s">
        <v>153</v>
      </c>
      <c r="E128">
        <v>18</v>
      </c>
      <c r="F128">
        <f t="shared" si="20"/>
        <v>82</v>
      </c>
      <c r="G128">
        <v>40</v>
      </c>
      <c r="H128">
        <v>42</v>
      </c>
      <c r="L128" s="5">
        <f t="shared" si="21"/>
        <v>41</v>
      </c>
      <c r="M128" s="6">
        <f t="shared" si="16"/>
        <v>2</v>
      </c>
      <c r="N128" s="6">
        <f t="shared" si="17"/>
        <v>1.4142135623730951</v>
      </c>
      <c r="O128" s="5">
        <f t="shared" si="22"/>
        <v>4.5555555555555554</v>
      </c>
      <c r="P128">
        <v>1</v>
      </c>
      <c r="Q128">
        <f t="shared" si="18"/>
        <v>0</v>
      </c>
      <c r="R128" s="32" t="str">
        <f t="shared" si="19"/>
        <v>ATP 1000 Paris201831</v>
      </c>
    </row>
    <row r="129" spans="1:18" x14ac:dyDescent="0.25">
      <c r="A129" t="s">
        <v>214</v>
      </c>
      <c r="B129">
        <v>2018</v>
      </c>
      <c r="C129" s="33">
        <v>32</v>
      </c>
      <c r="D129" t="s">
        <v>154</v>
      </c>
      <c r="E129">
        <v>16</v>
      </c>
      <c r="F129">
        <f t="shared" si="20"/>
        <v>56</v>
      </c>
      <c r="G129">
        <v>20</v>
      </c>
      <c r="H129">
        <v>36</v>
      </c>
      <c r="L129" s="5">
        <f t="shared" si="21"/>
        <v>28</v>
      </c>
      <c r="M129" s="6">
        <f t="shared" si="16"/>
        <v>128</v>
      </c>
      <c r="N129" s="6">
        <f t="shared" si="17"/>
        <v>11.313708498984761</v>
      </c>
      <c r="O129" s="5">
        <f t="shared" si="22"/>
        <v>3.5</v>
      </c>
      <c r="P129">
        <v>1</v>
      </c>
      <c r="Q129">
        <f t="shared" si="18"/>
        <v>0</v>
      </c>
      <c r="R129" s="32" t="str">
        <f t="shared" si="19"/>
        <v>ATP 1000 Paris201832</v>
      </c>
    </row>
    <row r="130" spans="1:18" x14ac:dyDescent="0.25">
      <c r="A130" t="s">
        <v>214</v>
      </c>
      <c r="B130">
        <v>2018</v>
      </c>
      <c r="C130" s="33">
        <v>33</v>
      </c>
      <c r="D130" t="s">
        <v>155</v>
      </c>
      <c r="E130">
        <v>33</v>
      </c>
      <c r="F130">
        <f t="shared" si="20"/>
        <v>149</v>
      </c>
      <c r="G130">
        <v>59</v>
      </c>
      <c r="H130">
        <v>35</v>
      </c>
      <c r="I130">
        <v>55</v>
      </c>
      <c r="L130" s="5">
        <f t="shared" si="21"/>
        <v>49.666666666666664</v>
      </c>
      <c r="M130" s="6">
        <f t="shared" si="16"/>
        <v>165.33333333333348</v>
      </c>
      <c r="N130" s="6">
        <f t="shared" si="17"/>
        <v>12.858201014657279</v>
      </c>
      <c r="O130" s="5">
        <f t="shared" si="22"/>
        <v>4.5151515151515156</v>
      </c>
      <c r="P130">
        <v>1</v>
      </c>
      <c r="Q130">
        <f t="shared" si="18"/>
        <v>0</v>
      </c>
      <c r="R130" s="32" t="str">
        <f t="shared" si="19"/>
        <v>ATP 1000 Paris201833</v>
      </c>
    </row>
    <row r="131" spans="1:18" x14ac:dyDescent="0.25">
      <c r="A131" t="s">
        <v>214</v>
      </c>
      <c r="B131">
        <v>2018</v>
      </c>
      <c r="C131" s="33">
        <v>34</v>
      </c>
      <c r="D131" t="s">
        <v>156</v>
      </c>
      <c r="E131">
        <v>19</v>
      </c>
      <c r="F131">
        <f t="shared" si="20"/>
        <v>74</v>
      </c>
      <c r="G131">
        <v>42</v>
      </c>
      <c r="H131">
        <v>32</v>
      </c>
      <c r="L131" s="5">
        <f t="shared" si="21"/>
        <v>37</v>
      </c>
      <c r="M131" s="6">
        <f t="shared" si="16"/>
        <v>50</v>
      </c>
      <c r="N131" s="6">
        <f t="shared" si="17"/>
        <v>7.0710678118654755</v>
      </c>
      <c r="O131" s="5">
        <f t="shared" si="22"/>
        <v>3.8947368421052633</v>
      </c>
      <c r="P131">
        <v>1</v>
      </c>
      <c r="Q131">
        <f t="shared" si="18"/>
        <v>0</v>
      </c>
      <c r="R131" s="32" t="str">
        <f t="shared" si="19"/>
        <v>ATP 1000 Paris201834</v>
      </c>
    </row>
    <row r="132" spans="1:18" x14ac:dyDescent="0.25">
      <c r="A132" t="s">
        <v>214</v>
      </c>
      <c r="B132">
        <v>2018</v>
      </c>
      <c r="C132" s="33">
        <v>35</v>
      </c>
      <c r="D132" t="s">
        <v>157</v>
      </c>
      <c r="E132">
        <v>20</v>
      </c>
      <c r="F132">
        <f t="shared" si="20"/>
        <v>81</v>
      </c>
      <c r="G132">
        <v>34</v>
      </c>
      <c r="H132">
        <v>47</v>
      </c>
      <c r="L132" s="5">
        <f t="shared" si="21"/>
        <v>40.5</v>
      </c>
      <c r="M132" s="6">
        <f t="shared" si="16"/>
        <v>84.5</v>
      </c>
      <c r="N132" s="6">
        <f t="shared" si="17"/>
        <v>9.1923881554251174</v>
      </c>
      <c r="O132" s="5">
        <f t="shared" si="22"/>
        <v>4.05</v>
      </c>
      <c r="P132">
        <v>0</v>
      </c>
      <c r="Q132">
        <f t="shared" si="18"/>
        <v>0</v>
      </c>
      <c r="R132" s="32" t="str">
        <f t="shared" si="19"/>
        <v>ATP 1000 Paris201835</v>
      </c>
    </row>
    <row r="133" spans="1:18" x14ac:dyDescent="0.25">
      <c r="A133" t="s">
        <v>214</v>
      </c>
      <c r="B133">
        <v>2018</v>
      </c>
      <c r="C133" s="33">
        <v>36</v>
      </c>
      <c r="D133" t="s">
        <v>158</v>
      </c>
      <c r="E133">
        <v>15</v>
      </c>
      <c r="F133">
        <f t="shared" si="20"/>
        <v>68</v>
      </c>
      <c r="G133">
        <v>31</v>
      </c>
      <c r="H133">
        <v>37</v>
      </c>
      <c r="L133" s="5">
        <f t="shared" si="21"/>
        <v>34</v>
      </c>
      <c r="M133" s="6">
        <f t="shared" si="16"/>
        <v>18</v>
      </c>
      <c r="N133" s="6">
        <f t="shared" si="17"/>
        <v>4.2426406871192848</v>
      </c>
      <c r="O133" s="5">
        <f t="shared" si="22"/>
        <v>4.5333333333333332</v>
      </c>
      <c r="P133">
        <v>0</v>
      </c>
      <c r="Q133">
        <f t="shared" si="18"/>
        <v>0</v>
      </c>
      <c r="R133" s="32" t="str">
        <f t="shared" si="19"/>
        <v>ATP 1000 Paris201836</v>
      </c>
    </row>
    <row r="134" spans="1:18" x14ac:dyDescent="0.25">
      <c r="A134" t="s">
        <v>214</v>
      </c>
      <c r="B134">
        <v>2018</v>
      </c>
      <c r="C134" s="33">
        <v>37</v>
      </c>
      <c r="D134" t="s">
        <v>159</v>
      </c>
      <c r="E134">
        <v>30</v>
      </c>
      <c r="F134">
        <f t="shared" si="20"/>
        <v>136</v>
      </c>
      <c r="G134">
        <v>43</v>
      </c>
      <c r="H134">
        <v>46</v>
      </c>
      <c r="I134">
        <v>47</v>
      </c>
      <c r="L134" s="5">
        <f t="shared" si="21"/>
        <v>45.333333333333336</v>
      </c>
      <c r="M134" s="6">
        <f t="shared" si="16"/>
        <v>4.333333333333333</v>
      </c>
      <c r="N134" s="6">
        <f t="shared" si="17"/>
        <v>2.0816659994661326</v>
      </c>
      <c r="O134" s="5">
        <f t="shared" si="22"/>
        <v>4.5333333333333332</v>
      </c>
      <c r="P134">
        <v>1</v>
      </c>
      <c r="Q134">
        <f t="shared" si="18"/>
        <v>0</v>
      </c>
      <c r="R134" s="32" t="str">
        <f t="shared" si="19"/>
        <v>ATP 1000 Paris201837</v>
      </c>
    </row>
    <row r="135" spans="1:18" x14ac:dyDescent="0.25">
      <c r="A135" t="s">
        <v>214</v>
      </c>
      <c r="B135">
        <v>2018</v>
      </c>
      <c r="C135" s="33">
        <v>38</v>
      </c>
      <c r="D135" t="s">
        <v>160</v>
      </c>
      <c r="E135">
        <v>27</v>
      </c>
      <c r="F135">
        <f t="shared" si="20"/>
        <v>132</v>
      </c>
      <c r="G135">
        <v>51</v>
      </c>
      <c r="H135">
        <v>43</v>
      </c>
      <c r="I135">
        <v>38</v>
      </c>
      <c r="L135" s="5">
        <f t="shared" si="21"/>
        <v>44</v>
      </c>
      <c r="M135" s="6">
        <f t="shared" ref="M135:M184" si="23">IFERROR(_xlfn.VAR.S(G135:K135),"n/a")</f>
        <v>43</v>
      </c>
      <c r="N135" s="6">
        <f t="shared" ref="N135:N184" si="24">IFERROR(_xlfn.STDEV.S(G135:K135),"n/a")</f>
        <v>6.5574385243020004</v>
      </c>
      <c r="O135" s="5">
        <f t="shared" si="22"/>
        <v>4.8888888888888893</v>
      </c>
      <c r="P135">
        <v>1</v>
      </c>
      <c r="Q135">
        <f t="shared" ref="Q135:Q184" si="25">IF(A135="NextGen Finals",1,0)</f>
        <v>0</v>
      </c>
      <c r="R135" s="32" t="str">
        <f t="shared" ref="R135:R184" si="26">_xlfn.CONCAT(A135,B135,C135)</f>
        <v>ATP 1000 Paris201838</v>
      </c>
    </row>
    <row r="136" spans="1:18" x14ac:dyDescent="0.25">
      <c r="A136" t="s">
        <v>214</v>
      </c>
      <c r="B136">
        <v>2018</v>
      </c>
      <c r="C136" s="33">
        <v>39</v>
      </c>
      <c r="D136" t="s">
        <v>161</v>
      </c>
      <c r="E136">
        <v>20</v>
      </c>
      <c r="F136">
        <f t="shared" si="20"/>
        <v>81</v>
      </c>
      <c r="G136">
        <v>42</v>
      </c>
      <c r="H136">
        <v>39</v>
      </c>
      <c r="L136" s="5">
        <f t="shared" si="21"/>
        <v>40.5</v>
      </c>
      <c r="M136" s="6">
        <f t="shared" si="23"/>
        <v>4.5</v>
      </c>
      <c r="N136" s="6">
        <f t="shared" si="24"/>
        <v>2.1213203435596424</v>
      </c>
      <c r="O136" s="5">
        <f t="shared" si="22"/>
        <v>4.05</v>
      </c>
      <c r="P136">
        <v>1</v>
      </c>
      <c r="Q136">
        <f t="shared" si="25"/>
        <v>0</v>
      </c>
      <c r="R136" s="32" t="str">
        <f t="shared" si="26"/>
        <v>ATP 1000 Paris201839</v>
      </c>
    </row>
    <row r="137" spans="1:18" x14ac:dyDescent="0.25">
      <c r="A137" t="s">
        <v>214</v>
      </c>
      <c r="B137">
        <v>2018</v>
      </c>
      <c r="C137" s="33">
        <v>40</v>
      </c>
      <c r="D137" t="s">
        <v>162</v>
      </c>
      <c r="E137">
        <v>17</v>
      </c>
      <c r="F137">
        <f t="shared" si="20"/>
        <v>72</v>
      </c>
      <c r="G137">
        <v>42</v>
      </c>
      <c r="H137">
        <v>30</v>
      </c>
      <c r="L137" s="5">
        <f t="shared" si="21"/>
        <v>36</v>
      </c>
      <c r="M137" s="6">
        <f t="shared" si="23"/>
        <v>72</v>
      </c>
      <c r="N137" s="6">
        <f t="shared" si="24"/>
        <v>8.4852813742385695</v>
      </c>
      <c r="O137" s="5">
        <f t="shared" si="22"/>
        <v>4.2352941176470589</v>
      </c>
      <c r="P137">
        <v>0</v>
      </c>
      <c r="Q137">
        <f t="shared" si="25"/>
        <v>0</v>
      </c>
      <c r="R137" s="32" t="str">
        <f t="shared" si="26"/>
        <v>ATP 1000 Paris201840</v>
      </c>
    </row>
    <row r="138" spans="1:18" x14ac:dyDescent="0.25">
      <c r="A138" t="s">
        <v>214</v>
      </c>
      <c r="B138">
        <v>2018</v>
      </c>
      <c r="C138" s="33">
        <v>41</v>
      </c>
      <c r="D138" t="s">
        <v>163</v>
      </c>
      <c r="E138">
        <v>38</v>
      </c>
      <c r="F138">
        <f t="shared" si="20"/>
        <v>186</v>
      </c>
      <c r="G138">
        <v>73</v>
      </c>
      <c r="H138">
        <v>57</v>
      </c>
      <c r="I138">
        <v>56</v>
      </c>
      <c r="L138" s="5">
        <f t="shared" si="21"/>
        <v>62</v>
      </c>
      <c r="M138" s="6">
        <f t="shared" si="23"/>
        <v>91</v>
      </c>
      <c r="N138" s="6">
        <f t="shared" si="24"/>
        <v>9.5393920141694561</v>
      </c>
      <c r="O138" s="5">
        <f t="shared" si="22"/>
        <v>4.8947368421052628</v>
      </c>
      <c r="P138">
        <v>1</v>
      </c>
      <c r="Q138">
        <f t="shared" si="25"/>
        <v>0</v>
      </c>
      <c r="R138" s="32" t="str">
        <f t="shared" si="26"/>
        <v>ATP 1000 Paris201841</v>
      </c>
    </row>
    <row r="139" spans="1:18" x14ac:dyDescent="0.25">
      <c r="A139" t="s">
        <v>214</v>
      </c>
      <c r="B139">
        <v>2018</v>
      </c>
      <c r="C139" s="33">
        <v>42</v>
      </c>
      <c r="D139" t="s">
        <v>164</v>
      </c>
      <c r="E139">
        <v>22</v>
      </c>
      <c r="F139">
        <f t="shared" si="20"/>
        <v>99</v>
      </c>
      <c r="G139">
        <v>58</v>
      </c>
      <c r="H139">
        <v>41</v>
      </c>
      <c r="L139" s="5">
        <f t="shared" si="21"/>
        <v>49.5</v>
      </c>
      <c r="M139" s="6">
        <f t="shared" si="23"/>
        <v>144.5</v>
      </c>
      <c r="N139" s="6">
        <f t="shared" si="24"/>
        <v>12.020815280171307</v>
      </c>
      <c r="O139" s="5">
        <f t="shared" si="22"/>
        <v>4.5</v>
      </c>
      <c r="P139">
        <v>0</v>
      </c>
      <c r="Q139">
        <f t="shared" si="25"/>
        <v>0</v>
      </c>
      <c r="R139" s="32" t="str">
        <f t="shared" si="26"/>
        <v>ATP 1000 Paris201842</v>
      </c>
    </row>
    <row r="140" spans="1:18" x14ac:dyDescent="0.25">
      <c r="A140" t="s">
        <v>214</v>
      </c>
      <c r="B140">
        <v>2019</v>
      </c>
      <c r="C140" s="33">
        <v>1</v>
      </c>
      <c r="D140" t="s">
        <v>78</v>
      </c>
      <c r="E140">
        <v>17</v>
      </c>
      <c r="F140">
        <f>SUM(G140:K140)</f>
        <v>73</v>
      </c>
      <c r="G140">
        <v>34</v>
      </c>
      <c r="H140">
        <v>39</v>
      </c>
      <c r="L140" s="5">
        <f>IFERROR(AVERAGE(G140:K140),"n/a")</f>
        <v>36.5</v>
      </c>
      <c r="M140" s="6">
        <f t="shared" si="23"/>
        <v>12.5</v>
      </c>
      <c r="N140" s="6">
        <f t="shared" si="24"/>
        <v>3.5355339059327378</v>
      </c>
      <c r="O140" s="5">
        <f>IFERROR(F140/E140,"n/a")</f>
        <v>4.2941176470588234</v>
      </c>
      <c r="P140">
        <v>0</v>
      </c>
      <c r="Q140">
        <f t="shared" si="25"/>
        <v>0</v>
      </c>
      <c r="R140" s="32" t="str">
        <f t="shared" si="26"/>
        <v>ATP 1000 Paris20191</v>
      </c>
    </row>
    <row r="141" spans="1:18" x14ac:dyDescent="0.25">
      <c r="A141" t="s">
        <v>214</v>
      </c>
      <c r="B141">
        <v>2019</v>
      </c>
      <c r="C141" s="33">
        <v>2</v>
      </c>
      <c r="D141" t="s">
        <v>79</v>
      </c>
      <c r="E141">
        <v>23</v>
      </c>
      <c r="F141">
        <f t="shared" ref="F141:F184" si="27">SUM(G141:K141)</f>
        <v>99</v>
      </c>
      <c r="G141">
        <v>57</v>
      </c>
      <c r="H141">
        <v>42</v>
      </c>
      <c r="L141" s="5">
        <f t="shared" ref="L141:L184" si="28">IFERROR(AVERAGE(G141:K141),"n/a")</f>
        <v>49.5</v>
      </c>
      <c r="M141" s="6">
        <f t="shared" si="23"/>
        <v>112.5</v>
      </c>
      <c r="N141" s="6">
        <f t="shared" si="24"/>
        <v>10.606601717798213</v>
      </c>
      <c r="O141" s="5">
        <f t="shared" ref="O141:O184" si="29">IFERROR(F141/E141,"n/a")</f>
        <v>4.3043478260869561</v>
      </c>
      <c r="P141">
        <v>0</v>
      </c>
      <c r="Q141">
        <f t="shared" si="25"/>
        <v>0</v>
      </c>
      <c r="R141" s="32" t="str">
        <f t="shared" si="26"/>
        <v>ATP 1000 Paris20192</v>
      </c>
    </row>
    <row r="142" spans="1:18" x14ac:dyDescent="0.25">
      <c r="A142" t="s">
        <v>214</v>
      </c>
      <c r="B142">
        <v>2019</v>
      </c>
      <c r="C142" s="33">
        <v>3</v>
      </c>
      <c r="D142" t="s">
        <v>80</v>
      </c>
      <c r="E142">
        <v>30</v>
      </c>
      <c r="F142">
        <f t="shared" si="27"/>
        <v>122</v>
      </c>
      <c r="G142">
        <v>41</v>
      </c>
      <c r="H142">
        <v>46</v>
      </c>
      <c r="I142">
        <v>35</v>
      </c>
      <c r="L142" s="5">
        <f t="shared" si="28"/>
        <v>40.666666666666664</v>
      </c>
      <c r="M142" s="6">
        <f t="shared" si="23"/>
        <v>30.333333333333485</v>
      </c>
      <c r="N142" s="6">
        <f t="shared" si="24"/>
        <v>5.5075705472861154</v>
      </c>
      <c r="O142" s="5">
        <f t="shared" si="29"/>
        <v>4.0666666666666664</v>
      </c>
      <c r="P142">
        <v>1</v>
      </c>
      <c r="Q142">
        <f t="shared" si="25"/>
        <v>0</v>
      </c>
      <c r="R142" s="32" t="str">
        <f t="shared" si="26"/>
        <v>ATP 1000 Paris20193</v>
      </c>
    </row>
    <row r="143" spans="1:18" x14ac:dyDescent="0.25">
      <c r="A143" t="s">
        <v>214</v>
      </c>
      <c r="B143">
        <v>2019</v>
      </c>
      <c r="C143" s="33">
        <v>4</v>
      </c>
      <c r="D143" t="s">
        <v>81</v>
      </c>
      <c r="E143">
        <v>28</v>
      </c>
      <c r="F143">
        <f t="shared" si="27"/>
        <v>120</v>
      </c>
      <c r="G143">
        <v>34</v>
      </c>
      <c r="H143">
        <v>43</v>
      </c>
      <c r="I143">
        <v>43</v>
      </c>
      <c r="L143" s="5">
        <f t="shared" si="28"/>
        <v>40</v>
      </c>
      <c r="M143" s="6">
        <f t="shared" si="23"/>
        <v>27</v>
      </c>
      <c r="N143" s="6">
        <f t="shared" si="24"/>
        <v>5.196152422706632</v>
      </c>
      <c r="O143" s="5">
        <f t="shared" si="29"/>
        <v>4.2857142857142856</v>
      </c>
      <c r="P143">
        <v>0</v>
      </c>
      <c r="Q143">
        <f t="shared" si="25"/>
        <v>0</v>
      </c>
      <c r="R143" s="32" t="str">
        <f t="shared" si="26"/>
        <v>ATP 1000 Paris20194</v>
      </c>
    </row>
    <row r="144" spans="1:18" x14ac:dyDescent="0.25">
      <c r="A144" t="s">
        <v>214</v>
      </c>
      <c r="B144">
        <v>2019</v>
      </c>
      <c r="C144" s="33">
        <v>5</v>
      </c>
      <c r="D144" t="s">
        <v>82</v>
      </c>
      <c r="E144">
        <v>17</v>
      </c>
      <c r="F144">
        <f t="shared" si="27"/>
        <v>61</v>
      </c>
      <c r="G144">
        <v>32</v>
      </c>
      <c r="H144">
        <v>29</v>
      </c>
      <c r="L144" s="5">
        <f t="shared" si="28"/>
        <v>30.5</v>
      </c>
      <c r="M144" s="6">
        <f t="shared" si="23"/>
        <v>4.5</v>
      </c>
      <c r="N144" s="6">
        <f t="shared" si="24"/>
        <v>2.1213203435596424</v>
      </c>
      <c r="O144" s="5">
        <f t="shared" si="29"/>
        <v>3.5882352941176472</v>
      </c>
      <c r="P144">
        <v>1</v>
      </c>
      <c r="Q144">
        <f t="shared" si="25"/>
        <v>0</v>
      </c>
      <c r="R144" s="32" t="str">
        <f t="shared" si="26"/>
        <v>ATP 1000 Paris20195</v>
      </c>
    </row>
    <row r="145" spans="1:18" x14ac:dyDescent="0.25">
      <c r="A145" t="s">
        <v>214</v>
      </c>
      <c r="B145">
        <v>2019</v>
      </c>
      <c r="C145" s="33">
        <v>6</v>
      </c>
      <c r="D145" t="s">
        <v>83</v>
      </c>
      <c r="E145">
        <v>33</v>
      </c>
      <c r="F145">
        <f t="shared" si="27"/>
        <v>128</v>
      </c>
      <c r="G145">
        <v>40</v>
      </c>
      <c r="H145">
        <v>43</v>
      </c>
      <c r="I145">
        <v>45</v>
      </c>
      <c r="L145" s="5">
        <f t="shared" si="28"/>
        <v>42.666666666666664</v>
      </c>
      <c r="M145" s="6">
        <f t="shared" si="23"/>
        <v>6.333333333333333</v>
      </c>
      <c r="N145" s="6">
        <f t="shared" si="24"/>
        <v>2.5166114784235831</v>
      </c>
      <c r="O145" s="5">
        <f t="shared" si="29"/>
        <v>3.8787878787878789</v>
      </c>
      <c r="P145">
        <v>0</v>
      </c>
      <c r="Q145">
        <f t="shared" si="25"/>
        <v>0</v>
      </c>
      <c r="R145" s="32" t="str">
        <f t="shared" si="26"/>
        <v>ATP 1000 Paris20196</v>
      </c>
    </row>
    <row r="146" spans="1:18" x14ac:dyDescent="0.25">
      <c r="A146" t="s">
        <v>214</v>
      </c>
      <c r="B146">
        <v>2019</v>
      </c>
      <c r="C146" s="33">
        <v>7</v>
      </c>
      <c r="D146" t="s">
        <v>84</v>
      </c>
      <c r="E146">
        <v>19</v>
      </c>
      <c r="F146">
        <f t="shared" si="27"/>
        <v>63</v>
      </c>
      <c r="G146">
        <v>32</v>
      </c>
      <c r="H146">
        <v>31</v>
      </c>
      <c r="L146" s="5">
        <f t="shared" si="28"/>
        <v>31.5</v>
      </c>
      <c r="M146" s="6">
        <f t="shared" si="23"/>
        <v>0.5</v>
      </c>
      <c r="N146" s="6">
        <f t="shared" si="24"/>
        <v>0.70710678118654757</v>
      </c>
      <c r="O146" s="5">
        <f t="shared" si="29"/>
        <v>3.3157894736842106</v>
      </c>
      <c r="P146">
        <v>1</v>
      </c>
      <c r="Q146">
        <f t="shared" si="25"/>
        <v>0</v>
      </c>
      <c r="R146" s="32" t="str">
        <f t="shared" si="26"/>
        <v>ATP 1000 Paris20197</v>
      </c>
    </row>
    <row r="147" spans="1:18" x14ac:dyDescent="0.25">
      <c r="A147" t="s">
        <v>214</v>
      </c>
      <c r="B147">
        <v>2019</v>
      </c>
      <c r="C147" s="33">
        <v>8</v>
      </c>
      <c r="D147" t="s">
        <v>85</v>
      </c>
      <c r="E147">
        <v>22</v>
      </c>
      <c r="F147">
        <f t="shared" si="27"/>
        <v>86</v>
      </c>
      <c r="G147">
        <v>43</v>
      </c>
      <c r="H147">
        <v>43</v>
      </c>
      <c r="L147" s="5">
        <f t="shared" si="28"/>
        <v>43</v>
      </c>
      <c r="M147" s="6">
        <f t="shared" si="23"/>
        <v>0</v>
      </c>
      <c r="N147" s="6">
        <f t="shared" si="24"/>
        <v>0</v>
      </c>
      <c r="O147" s="5">
        <f t="shared" si="29"/>
        <v>3.9090909090909092</v>
      </c>
      <c r="P147">
        <v>1</v>
      </c>
      <c r="Q147">
        <f t="shared" si="25"/>
        <v>0</v>
      </c>
      <c r="R147" s="32" t="str">
        <f t="shared" si="26"/>
        <v>ATP 1000 Paris20198</v>
      </c>
    </row>
    <row r="148" spans="1:18" x14ac:dyDescent="0.25">
      <c r="A148" t="s">
        <v>214</v>
      </c>
      <c r="B148">
        <v>2019</v>
      </c>
      <c r="C148" s="33">
        <v>9</v>
      </c>
      <c r="D148" t="s">
        <v>86</v>
      </c>
      <c r="E148">
        <v>32</v>
      </c>
      <c r="F148">
        <f t="shared" si="27"/>
        <v>145</v>
      </c>
      <c r="G148">
        <v>38</v>
      </c>
      <c r="H148">
        <v>55</v>
      </c>
      <c r="I148">
        <v>52</v>
      </c>
      <c r="L148" s="5">
        <f t="shared" si="28"/>
        <v>48.333333333333336</v>
      </c>
      <c r="M148" s="6">
        <f t="shared" si="23"/>
        <v>82.333333333333485</v>
      </c>
      <c r="N148" s="6">
        <f t="shared" si="24"/>
        <v>9.0737717258774744</v>
      </c>
      <c r="O148" s="5">
        <f t="shared" si="29"/>
        <v>4.53125</v>
      </c>
      <c r="P148">
        <v>0</v>
      </c>
      <c r="Q148">
        <f t="shared" si="25"/>
        <v>0</v>
      </c>
      <c r="R148" s="32" t="str">
        <f t="shared" si="26"/>
        <v>ATP 1000 Paris20199</v>
      </c>
    </row>
    <row r="149" spans="1:18" x14ac:dyDescent="0.25">
      <c r="A149" t="s">
        <v>214</v>
      </c>
      <c r="B149">
        <v>2019</v>
      </c>
      <c r="C149" s="33">
        <v>10</v>
      </c>
      <c r="D149" t="s">
        <v>87</v>
      </c>
      <c r="E149">
        <v>18</v>
      </c>
      <c r="F149">
        <f t="shared" si="27"/>
        <v>73</v>
      </c>
      <c r="G149">
        <v>40</v>
      </c>
      <c r="H149">
        <v>33</v>
      </c>
      <c r="L149" s="5">
        <f t="shared" si="28"/>
        <v>36.5</v>
      </c>
      <c r="M149" s="6">
        <f t="shared" si="23"/>
        <v>24.5</v>
      </c>
      <c r="N149" s="6">
        <f t="shared" si="24"/>
        <v>4.9497474683058327</v>
      </c>
      <c r="O149" s="5">
        <f t="shared" si="29"/>
        <v>4.0555555555555554</v>
      </c>
      <c r="P149">
        <v>1</v>
      </c>
      <c r="Q149">
        <f t="shared" si="25"/>
        <v>0</v>
      </c>
      <c r="R149" s="32" t="str">
        <f t="shared" si="26"/>
        <v>ATP 1000 Paris201910</v>
      </c>
    </row>
    <row r="150" spans="1:18" x14ac:dyDescent="0.25">
      <c r="A150" t="s">
        <v>214</v>
      </c>
      <c r="B150">
        <v>2019</v>
      </c>
      <c r="C150" s="33">
        <v>11</v>
      </c>
      <c r="D150" t="s">
        <v>88</v>
      </c>
      <c r="E150">
        <v>32</v>
      </c>
      <c r="F150">
        <f t="shared" si="27"/>
        <v>121</v>
      </c>
      <c r="G150">
        <v>49</v>
      </c>
      <c r="H150">
        <v>33</v>
      </c>
      <c r="I150">
        <v>39</v>
      </c>
      <c r="L150" s="5">
        <f t="shared" si="28"/>
        <v>40.333333333333336</v>
      </c>
      <c r="M150" s="6">
        <f t="shared" si="23"/>
        <v>65.333333333333485</v>
      </c>
      <c r="N150" s="6">
        <f t="shared" si="24"/>
        <v>8.08290376865477</v>
      </c>
      <c r="O150" s="5">
        <f t="shared" si="29"/>
        <v>3.78125</v>
      </c>
      <c r="P150">
        <v>1</v>
      </c>
      <c r="Q150">
        <f t="shared" si="25"/>
        <v>0</v>
      </c>
      <c r="R150" s="32" t="str">
        <f t="shared" si="26"/>
        <v>ATP 1000 Paris201911</v>
      </c>
    </row>
    <row r="151" spans="1:18" x14ac:dyDescent="0.25">
      <c r="A151" t="s">
        <v>214</v>
      </c>
      <c r="B151">
        <v>2019</v>
      </c>
      <c r="C151" s="33">
        <v>12</v>
      </c>
      <c r="D151" t="s">
        <v>89</v>
      </c>
      <c r="E151">
        <v>26</v>
      </c>
      <c r="F151">
        <f t="shared" si="27"/>
        <v>105</v>
      </c>
      <c r="G151">
        <v>43</v>
      </c>
      <c r="H151">
        <v>24</v>
      </c>
      <c r="I151">
        <v>38</v>
      </c>
      <c r="L151" s="5">
        <f t="shared" si="28"/>
        <v>35</v>
      </c>
      <c r="M151" s="6">
        <f t="shared" si="23"/>
        <v>97</v>
      </c>
      <c r="N151" s="6">
        <f t="shared" si="24"/>
        <v>9.8488578017961039</v>
      </c>
      <c r="O151" s="5">
        <f t="shared" si="29"/>
        <v>4.0384615384615383</v>
      </c>
      <c r="P151">
        <v>0</v>
      </c>
      <c r="Q151">
        <f t="shared" si="25"/>
        <v>0</v>
      </c>
      <c r="R151" s="32" t="str">
        <f t="shared" si="26"/>
        <v>ATP 1000 Paris201912</v>
      </c>
    </row>
    <row r="152" spans="1:18" x14ac:dyDescent="0.25">
      <c r="A152" t="s">
        <v>214</v>
      </c>
      <c r="B152">
        <v>2019</v>
      </c>
      <c r="C152" s="33">
        <v>13</v>
      </c>
      <c r="D152" t="s">
        <v>90</v>
      </c>
      <c r="E152">
        <v>34</v>
      </c>
      <c r="F152">
        <f t="shared" si="27"/>
        <v>122</v>
      </c>
      <c r="G152">
        <v>46</v>
      </c>
      <c r="H152">
        <v>33</v>
      </c>
      <c r="I152">
        <v>43</v>
      </c>
      <c r="L152" s="5">
        <f t="shared" si="28"/>
        <v>40.666666666666664</v>
      </c>
      <c r="M152" s="6">
        <f t="shared" si="23"/>
        <v>46.333333333333485</v>
      </c>
      <c r="N152" s="6">
        <f t="shared" si="24"/>
        <v>6.8068592855540571</v>
      </c>
      <c r="O152" s="5">
        <f t="shared" si="29"/>
        <v>3.5882352941176472</v>
      </c>
      <c r="P152">
        <v>0</v>
      </c>
      <c r="Q152">
        <f t="shared" si="25"/>
        <v>0</v>
      </c>
      <c r="R152" s="32" t="str">
        <f t="shared" si="26"/>
        <v>ATP 1000 Paris201913</v>
      </c>
    </row>
    <row r="153" spans="1:18" x14ac:dyDescent="0.25">
      <c r="A153" t="s">
        <v>214</v>
      </c>
      <c r="B153">
        <v>2019</v>
      </c>
      <c r="C153" s="33">
        <v>14</v>
      </c>
      <c r="D153" t="s">
        <v>91</v>
      </c>
      <c r="E153">
        <v>17</v>
      </c>
      <c r="F153">
        <f t="shared" si="27"/>
        <v>69</v>
      </c>
      <c r="G153">
        <v>33</v>
      </c>
      <c r="H153">
        <v>36</v>
      </c>
      <c r="L153" s="5">
        <f t="shared" si="28"/>
        <v>34.5</v>
      </c>
      <c r="M153" s="6">
        <f t="shared" si="23"/>
        <v>4.5</v>
      </c>
      <c r="N153" s="6">
        <f t="shared" si="24"/>
        <v>2.1213203435596424</v>
      </c>
      <c r="O153" s="5">
        <f t="shared" si="29"/>
        <v>4.0588235294117645</v>
      </c>
      <c r="P153">
        <v>1</v>
      </c>
      <c r="Q153">
        <f t="shared" si="25"/>
        <v>0</v>
      </c>
      <c r="R153" s="32" t="str">
        <f t="shared" si="26"/>
        <v>ATP 1000 Paris201914</v>
      </c>
    </row>
    <row r="154" spans="1:18" x14ac:dyDescent="0.25">
      <c r="A154" t="s">
        <v>214</v>
      </c>
      <c r="B154">
        <v>2019</v>
      </c>
      <c r="C154" s="33">
        <v>15</v>
      </c>
      <c r="D154" t="s">
        <v>92</v>
      </c>
      <c r="E154">
        <v>19</v>
      </c>
      <c r="F154">
        <f t="shared" si="27"/>
        <v>82</v>
      </c>
      <c r="G154">
        <v>43</v>
      </c>
      <c r="H154">
        <v>39</v>
      </c>
      <c r="L154" s="5">
        <f t="shared" si="28"/>
        <v>41</v>
      </c>
      <c r="M154" s="6">
        <f t="shared" si="23"/>
        <v>8</v>
      </c>
      <c r="N154" s="6">
        <f t="shared" si="24"/>
        <v>2.8284271247461903</v>
      </c>
      <c r="O154" s="5">
        <f t="shared" si="29"/>
        <v>4.3157894736842106</v>
      </c>
      <c r="P154">
        <v>1</v>
      </c>
      <c r="Q154">
        <f t="shared" si="25"/>
        <v>0</v>
      </c>
      <c r="R154" s="32" t="str">
        <f t="shared" si="26"/>
        <v>ATP 1000 Paris201915</v>
      </c>
    </row>
    <row r="155" spans="1:18" x14ac:dyDescent="0.25">
      <c r="A155" t="s">
        <v>214</v>
      </c>
      <c r="B155">
        <v>2019</v>
      </c>
      <c r="C155" s="33">
        <v>16</v>
      </c>
      <c r="D155" t="s">
        <v>93</v>
      </c>
      <c r="E155">
        <v>26</v>
      </c>
      <c r="F155">
        <f t="shared" si="27"/>
        <v>115</v>
      </c>
      <c r="G155">
        <v>59</v>
      </c>
      <c r="H155">
        <v>56</v>
      </c>
      <c r="L155" s="5">
        <f t="shared" si="28"/>
        <v>57.5</v>
      </c>
      <c r="M155" s="6">
        <f t="shared" si="23"/>
        <v>4.5</v>
      </c>
      <c r="N155" s="6">
        <f t="shared" si="24"/>
        <v>2.1213203435596424</v>
      </c>
      <c r="O155" s="5">
        <f t="shared" si="29"/>
        <v>4.4230769230769234</v>
      </c>
      <c r="P155">
        <v>1</v>
      </c>
      <c r="Q155">
        <f t="shared" si="25"/>
        <v>0</v>
      </c>
      <c r="R155" s="32" t="str">
        <f t="shared" si="26"/>
        <v>ATP 1000 Paris201916</v>
      </c>
    </row>
    <row r="156" spans="1:18" x14ac:dyDescent="0.25">
      <c r="A156" t="s">
        <v>214</v>
      </c>
      <c r="B156">
        <v>2019</v>
      </c>
      <c r="C156" s="33">
        <v>17</v>
      </c>
      <c r="D156" t="s">
        <v>94</v>
      </c>
      <c r="E156">
        <v>25</v>
      </c>
      <c r="F156">
        <f t="shared" si="27"/>
        <v>99</v>
      </c>
      <c r="G156">
        <v>40</v>
      </c>
      <c r="H156">
        <v>27</v>
      </c>
      <c r="I156">
        <v>32</v>
      </c>
      <c r="L156" s="5">
        <f t="shared" si="28"/>
        <v>33</v>
      </c>
      <c r="M156" s="6">
        <f t="shared" si="23"/>
        <v>43</v>
      </c>
      <c r="N156" s="6">
        <f t="shared" si="24"/>
        <v>6.5574385243020004</v>
      </c>
      <c r="O156" s="5">
        <f t="shared" si="29"/>
        <v>3.96</v>
      </c>
      <c r="P156">
        <v>1</v>
      </c>
      <c r="Q156">
        <f t="shared" si="25"/>
        <v>0</v>
      </c>
      <c r="R156" s="32" t="str">
        <f t="shared" si="26"/>
        <v>ATP 1000 Paris201917</v>
      </c>
    </row>
    <row r="157" spans="1:18" x14ac:dyDescent="0.25">
      <c r="A157" t="s">
        <v>214</v>
      </c>
      <c r="B157">
        <v>2019</v>
      </c>
      <c r="C157" s="33">
        <v>18</v>
      </c>
      <c r="D157" t="s">
        <v>95</v>
      </c>
      <c r="E157">
        <v>28</v>
      </c>
      <c r="F157">
        <f t="shared" si="27"/>
        <v>127</v>
      </c>
      <c r="G157">
        <v>35</v>
      </c>
      <c r="H157">
        <v>33</v>
      </c>
      <c r="I157">
        <v>59</v>
      </c>
      <c r="L157" s="5">
        <f t="shared" si="28"/>
        <v>42.333333333333336</v>
      </c>
      <c r="M157" s="6">
        <f t="shared" si="23"/>
        <v>209.33333333333348</v>
      </c>
      <c r="N157" s="6">
        <f t="shared" si="24"/>
        <v>14.468356276140476</v>
      </c>
      <c r="O157" s="5">
        <f t="shared" si="29"/>
        <v>4.5357142857142856</v>
      </c>
      <c r="P157">
        <v>0</v>
      </c>
      <c r="Q157">
        <f t="shared" si="25"/>
        <v>0</v>
      </c>
      <c r="R157" s="32" t="str">
        <f t="shared" si="26"/>
        <v>ATP 1000 Paris201918</v>
      </c>
    </row>
    <row r="158" spans="1:18" x14ac:dyDescent="0.25">
      <c r="A158" t="s">
        <v>214</v>
      </c>
      <c r="B158">
        <v>2019</v>
      </c>
      <c r="C158" s="33">
        <v>19</v>
      </c>
      <c r="D158" t="s">
        <v>96</v>
      </c>
      <c r="E158">
        <v>16</v>
      </c>
      <c r="F158">
        <f t="shared" si="27"/>
        <v>57</v>
      </c>
      <c r="G158">
        <v>26</v>
      </c>
      <c r="H158">
        <v>31</v>
      </c>
      <c r="L158" s="5">
        <f t="shared" si="28"/>
        <v>28.5</v>
      </c>
      <c r="M158" s="6">
        <f t="shared" si="23"/>
        <v>12.5</v>
      </c>
      <c r="N158" s="6">
        <f t="shared" si="24"/>
        <v>3.5355339059327378</v>
      </c>
      <c r="O158" s="5">
        <f t="shared" si="29"/>
        <v>3.5625</v>
      </c>
      <c r="P158">
        <v>1</v>
      </c>
      <c r="Q158">
        <f t="shared" si="25"/>
        <v>0</v>
      </c>
      <c r="R158" s="32" t="str">
        <f t="shared" si="26"/>
        <v>ATP 1000 Paris201919</v>
      </c>
    </row>
    <row r="159" spans="1:18" x14ac:dyDescent="0.25">
      <c r="A159" t="s">
        <v>214</v>
      </c>
      <c r="B159">
        <v>2019</v>
      </c>
      <c r="C159" s="33">
        <v>20</v>
      </c>
      <c r="D159" t="s">
        <v>97</v>
      </c>
      <c r="E159">
        <v>35</v>
      </c>
      <c r="F159">
        <f t="shared" si="27"/>
        <v>160</v>
      </c>
      <c r="G159">
        <v>59</v>
      </c>
      <c r="H159">
        <v>59</v>
      </c>
      <c r="I159">
        <v>42</v>
      </c>
      <c r="L159" s="5">
        <f t="shared" si="28"/>
        <v>53.333333333333336</v>
      </c>
      <c r="M159" s="6">
        <f t="shared" si="23"/>
        <v>96.33333333333303</v>
      </c>
      <c r="N159" s="6">
        <f t="shared" si="24"/>
        <v>9.8149545762236219</v>
      </c>
      <c r="O159" s="5">
        <f t="shared" si="29"/>
        <v>4.5714285714285712</v>
      </c>
      <c r="P159">
        <v>1</v>
      </c>
      <c r="Q159">
        <f t="shared" si="25"/>
        <v>0</v>
      </c>
      <c r="R159" s="32" t="str">
        <f t="shared" si="26"/>
        <v>ATP 1000 Paris201920</v>
      </c>
    </row>
    <row r="160" spans="1:18" x14ac:dyDescent="0.25">
      <c r="A160" t="s">
        <v>214</v>
      </c>
      <c r="B160">
        <v>2019</v>
      </c>
      <c r="C160" s="33">
        <v>21</v>
      </c>
      <c r="D160" t="s">
        <v>98</v>
      </c>
      <c r="E160">
        <v>27</v>
      </c>
      <c r="F160">
        <f t="shared" si="27"/>
        <v>104</v>
      </c>
      <c r="G160">
        <v>37</v>
      </c>
      <c r="H160">
        <v>28</v>
      </c>
      <c r="I160">
        <v>39</v>
      </c>
      <c r="L160" s="5">
        <f t="shared" si="28"/>
        <v>34.666666666666664</v>
      </c>
      <c r="M160" s="6">
        <f t="shared" si="23"/>
        <v>34.333333333333258</v>
      </c>
      <c r="N160" s="6">
        <f t="shared" si="24"/>
        <v>5.8594652770823084</v>
      </c>
      <c r="O160" s="5">
        <f t="shared" si="29"/>
        <v>3.8518518518518516</v>
      </c>
      <c r="P160">
        <v>0</v>
      </c>
      <c r="Q160">
        <f t="shared" si="25"/>
        <v>0</v>
      </c>
      <c r="R160" s="32" t="str">
        <f t="shared" si="26"/>
        <v>ATP 1000 Paris201921</v>
      </c>
    </row>
    <row r="161" spans="1:18" x14ac:dyDescent="0.25">
      <c r="A161" t="s">
        <v>214</v>
      </c>
      <c r="B161">
        <v>2019</v>
      </c>
      <c r="C161" s="33">
        <v>22</v>
      </c>
      <c r="D161" t="s">
        <v>99</v>
      </c>
      <c r="E161">
        <v>26</v>
      </c>
      <c r="F161">
        <f t="shared" si="27"/>
        <v>95</v>
      </c>
      <c r="G161">
        <v>49</v>
      </c>
      <c r="H161">
        <v>46</v>
      </c>
      <c r="L161" s="5">
        <f t="shared" si="28"/>
        <v>47.5</v>
      </c>
      <c r="M161" s="6">
        <f t="shared" si="23"/>
        <v>4.5</v>
      </c>
      <c r="N161" s="6">
        <f t="shared" si="24"/>
        <v>2.1213203435596424</v>
      </c>
      <c r="O161" s="5">
        <f t="shared" si="29"/>
        <v>3.6538461538461537</v>
      </c>
      <c r="P161">
        <v>0</v>
      </c>
      <c r="Q161">
        <f t="shared" si="25"/>
        <v>0</v>
      </c>
      <c r="R161" s="32" t="str">
        <f t="shared" si="26"/>
        <v>ATP 1000 Paris201922</v>
      </c>
    </row>
    <row r="162" spans="1:18" x14ac:dyDescent="0.25">
      <c r="A162" t="s">
        <v>214</v>
      </c>
      <c r="B162">
        <v>2019</v>
      </c>
      <c r="C162" s="33">
        <v>23</v>
      </c>
      <c r="D162" t="s">
        <v>100</v>
      </c>
      <c r="E162">
        <v>22</v>
      </c>
      <c r="F162">
        <f t="shared" si="27"/>
        <v>76</v>
      </c>
      <c r="G162">
        <v>43</v>
      </c>
      <c r="H162">
        <v>33</v>
      </c>
      <c r="L162" s="5">
        <f t="shared" si="28"/>
        <v>38</v>
      </c>
      <c r="M162" s="6">
        <f t="shared" si="23"/>
        <v>50</v>
      </c>
      <c r="N162" s="6">
        <f t="shared" si="24"/>
        <v>7.0710678118654755</v>
      </c>
      <c r="O162" s="5">
        <f t="shared" si="29"/>
        <v>3.4545454545454546</v>
      </c>
      <c r="P162">
        <v>1</v>
      </c>
      <c r="Q162">
        <f t="shared" si="25"/>
        <v>0</v>
      </c>
      <c r="R162" s="32" t="str">
        <f t="shared" si="26"/>
        <v>ATP 1000 Paris201923</v>
      </c>
    </row>
    <row r="163" spans="1:18" x14ac:dyDescent="0.25">
      <c r="A163" t="s">
        <v>214</v>
      </c>
      <c r="B163">
        <v>2019</v>
      </c>
      <c r="C163" s="33">
        <v>24</v>
      </c>
      <c r="D163" t="s">
        <v>101</v>
      </c>
      <c r="E163">
        <v>21</v>
      </c>
      <c r="F163">
        <f t="shared" si="27"/>
        <v>87</v>
      </c>
      <c r="G163">
        <v>44</v>
      </c>
      <c r="H163">
        <v>43</v>
      </c>
      <c r="L163" s="5">
        <f t="shared" si="28"/>
        <v>43.5</v>
      </c>
      <c r="M163" s="6">
        <f t="shared" si="23"/>
        <v>0.5</v>
      </c>
      <c r="N163" s="6">
        <f t="shared" si="24"/>
        <v>0.70710678118654757</v>
      </c>
      <c r="O163" s="5">
        <f t="shared" si="29"/>
        <v>4.1428571428571432</v>
      </c>
      <c r="P163">
        <v>0</v>
      </c>
      <c r="Q163">
        <f t="shared" si="25"/>
        <v>0</v>
      </c>
      <c r="R163" s="32" t="str">
        <f t="shared" si="26"/>
        <v>ATP 1000 Paris201924</v>
      </c>
    </row>
    <row r="164" spans="1:18" x14ac:dyDescent="0.25">
      <c r="A164" t="s">
        <v>214</v>
      </c>
      <c r="B164">
        <v>2019</v>
      </c>
      <c r="C164" s="33">
        <v>25</v>
      </c>
      <c r="D164" t="s">
        <v>102</v>
      </c>
      <c r="E164">
        <v>26</v>
      </c>
      <c r="F164">
        <f t="shared" si="27"/>
        <v>142</v>
      </c>
      <c r="G164">
        <v>65</v>
      </c>
      <c r="H164">
        <v>77</v>
      </c>
      <c r="L164" s="5">
        <f t="shared" si="28"/>
        <v>71</v>
      </c>
      <c r="M164" s="6">
        <f t="shared" si="23"/>
        <v>72</v>
      </c>
      <c r="N164" s="6">
        <f t="shared" si="24"/>
        <v>8.4852813742385695</v>
      </c>
      <c r="O164" s="5">
        <f t="shared" si="29"/>
        <v>5.4615384615384617</v>
      </c>
      <c r="P164">
        <v>0</v>
      </c>
      <c r="Q164">
        <f t="shared" si="25"/>
        <v>0</v>
      </c>
      <c r="R164" s="32" t="str">
        <f t="shared" si="26"/>
        <v>ATP 1000 Paris201925</v>
      </c>
    </row>
    <row r="165" spans="1:18" x14ac:dyDescent="0.25">
      <c r="A165" t="s">
        <v>214</v>
      </c>
      <c r="B165">
        <v>2019</v>
      </c>
      <c r="C165" s="33">
        <v>26</v>
      </c>
      <c r="D165" t="s">
        <v>103</v>
      </c>
      <c r="E165">
        <v>23</v>
      </c>
      <c r="F165">
        <f t="shared" si="27"/>
        <v>87</v>
      </c>
      <c r="G165">
        <v>33</v>
      </c>
      <c r="H165">
        <v>54</v>
      </c>
      <c r="L165" s="5">
        <f t="shared" si="28"/>
        <v>43.5</v>
      </c>
      <c r="M165" s="6">
        <f t="shared" si="23"/>
        <v>220.5</v>
      </c>
      <c r="N165" s="6">
        <f t="shared" si="24"/>
        <v>14.849242404917497</v>
      </c>
      <c r="O165" s="5">
        <f t="shared" si="29"/>
        <v>3.7826086956521738</v>
      </c>
      <c r="P165">
        <v>1</v>
      </c>
      <c r="Q165">
        <f t="shared" si="25"/>
        <v>0</v>
      </c>
      <c r="R165" s="32" t="str">
        <f t="shared" si="26"/>
        <v>ATP 1000 Paris201926</v>
      </c>
    </row>
    <row r="166" spans="1:18" x14ac:dyDescent="0.25">
      <c r="A166" t="s">
        <v>214</v>
      </c>
      <c r="B166">
        <v>2019</v>
      </c>
      <c r="C166" s="33">
        <v>27</v>
      </c>
      <c r="D166" t="s">
        <v>104</v>
      </c>
      <c r="E166">
        <v>26</v>
      </c>
      <c r="F166">
        <f t="shared" si="27"/>
        <v>119</v>
      </c>
      <c r="G166">
        <v>54</v>
      </c>
      <c r="H166">
        <v>65</v>
      </c>
      <c r="L166" s="5">
        <f t="shared" si="28"/>
        <v>59.5</v>
      </c>
      <c r="M166" s="6">
        <f t="shared" si="23"/>
        <v>60.5</v>
      </c>
      <c r="N166" s="6">
        <f t="shared" si="24"/>
        <v>7.7781745930520225</v>
      </c>
      <c r="O166" s="5">
        <f t="shared" si="29"/>
        <v>4.5769230769230766</v>
      </c>
      <c r="P166">
        <v>1</v>
      </c>
      <c r="Q166">
        <f t="shared" si="25"/>
        <v>0</v>
      </c>
      <c r="R166" s="32" t="str">
        <f t="shared" si="26"/>
        <v>ATP 1000 Paris201927</v>
      </c>
    </row>
    <row r="167" spans="1:18" x14ac:dyDescent="0.25">
      <c r="A167" t="s">
        <v>214</v>
      </c>
      <c r="B167">
        <v>2019</v>
      </c>
      <c r="C167" s="33">
        <v>28</v>
      </c>
      <c r="D167" t="s">
        <v>105</v>
      </c>
      <c r="E167">
        <v>23</v>
      </c>
      <c r="F167">
        <f t="shared" si="27"/>
        <v>107</v>
      </c>
      <c r="G167">
        <v>69</v>
      </c>
      <c r="H167">
        <v>38</v>
      </c>
      <c r="L167" s="5">
        <f t="shared" si="28"/>
        <v>53.5</v>
      </c>
      <c r="M167" s="6">
        <f t="shared" si="23"/>
        <v>480.5</v>
      </c>
      <c r="N167" s="6">
        <f t="shared" si="24"/>
        <v>21.920310216782973</v>
      </c>
      <c r="O167" s="5">
        <f t="shared" si="29"/>
        <v>4.6521739130434785</v>
      </c>
      <c r="P167">
        <v>1</v>
      </c>
      <c r="Q167">
        <f t="shared" si="25"/>
        <v>0</v>
      </c>
      <c r="R167" s="32" t="str">
        <f t="shared" si="26"/>
        <v>ATP 1000 Paris201928</v>
      </c>
    </row>
    <row r="168" spans="1:18" x14ac:dyDescent="0.25">
      <c r="A168" t="s">
        <v>214</v>
      </c>
      <c r="B168">
        <v>2019</v>
      </c>
      <c r="C168" s="33">
        <v>29</v>
      </c>
      <c r="D168" t="s">
        <v>106</v>
      </c>
      <c r="E168">
        <v>21</v>
      </c>
      <c r="F168">
        <f t="shared" si="27"/>
        <v>78</v>
      </c>
      <c r="G168">
        <v>42</v>
      </c>
      <c r="H168">
        <v>36</v>
      </c>
      <c r="L168" s="5">
        <f t="shared" si="28"/>
        <v>39</v>
      </c>
      <c r="M168" s="6">
        <f t="shared" si="23"/>
        <v>18</v>
      </c>
      <c r="N168" s="6">
        <f t="shared" si="24"/>
        <v>4.2426406871192848</v>
      </c>
      <c r="O168" s="5">
        <f t="shared" si="29"/>
        <v>3.7142857142857144</v>
      </c>
      <c r="P168">
        <v>0</v>
      </c>
      <c r="Q168">
        <f t="shared" si="25"/>
        <v>0</v>
      </c>
      <c r="R168" s="32" t="str">
        <f t="shared" si="26"/>
        <v>ATP 1000 Paris201929</v>
      </c>
    </row>
    <row r="169" spans="1:18" x14ac:dyDescent="0.25">
      <c r="A169" t="s">
        <v>214</v>
      </c>
      <c r="B169">
        <v>2019</v>
      </c>
      <c r="C169" s="33">
        <v>30</v>
      </c>
      <c r="D169" t="s">
        <v>107</v>
      </c>
      <c r="E169">
        <v>22</v>
      </c>
      <c r="F169">
        <f t="shared" si="27"/>
        <v>110</v>
      </c>
      <c r="G169">
        <v>59</v>
      </c>
      <c r="H169">
        <v>51</v>
      </c>
      <c r="L169" s="5">
        <f t="shared" si="28"/>
        <v>55</v>
      </c>
      <c r="M169" s="6">
        <f t="shared" si="23"/>
        <v>32</v>
      </c>
      <c r="N169" s="6">
        <f t="shared" si="24"/>
        <v>5.6568542494923806</v>
      </c>
      <c r="O169" s="5">
        <f t="shared" si="29"/>
        <v>5</v>
      </c>
      <c r="P169">
        <v>1</v>
      </c>
      <c r="Q169">
        <f t="shared" si="25"/>
        <v>0</v>
      </c>
      <c r="R169" s="32" t="str">
        <f t="shared" si="26"/>
        <v>ATP 1000 Paris201930</v>
      </c>
    </row>
    <row r="170" spans="1:18" x14ac:dyDescent="0.25">
      <c r="A170" t="s">
        <v>214</v>
      </c>
      <c r="B170">
        <v>2019</v>
      </c>
      <c r="C170" s="33">
        <v>31</v>
      </c>
      <c r="D170" t="s">
        <v>108</v>
      </c>
      <c r="E170">
        <v>19</v>
      </c>
      <c r="F170">
        <f t="shared" si="27"/>
        <v>86</v>
      </c>
      <c r="G170">
        <v>49</v>
      </c>
      <c r="H170">
        <v>37</v>
      </c>
      <c r="L170" s="5">
        <f t="shared" si="28"/>
        <v>43</v>
      </c>
      <c r="M170" s="6">
        <f t="shared" si="23"/>
        <v>72</v>
      </c>
      <c r="N170" s="6">
        <f t="shared" si="24"/>
        <v>8.4852813742385695</v>
      </c>
      <c r="O170" s="5">
        <f t="shared" si="29"/>
        <v>4.5263157894736841</v>
      </c>
      <c r="P170">
        <v>0</v>
      </c>
      <c r="Q170">
        <f t="shared" si="25"/>
        <v>0</v>
      </c>
      <c r="R170" s="32" t="str">
        <f t="shared" si="26"/>
        <v>ATP 1000 Paris201931</v>
      </c>
    </row>
    <row r="171" spans="1:18" x14ac:dyDescent="0.25">
      <c r="A171" t="s">
        <v>214</v>
      </c>
      <c r="B171">
        <v>2019</v>
      </c>
      <c r="C171" s="33">
        <v>32</v>
      </c>
      <c r="D171" t="s">
        <v>109</v>
      </c>
      <c r="E171">
        <v>36</v>
      </c>
      <c r="F171">
        <f t="shared" si="27"/>
        <v>147</v>
      </c>
      <c r="G171">
        <v>50</v>
      </c>
      <c r="H171">
        <v>40</v>
      </c>
      <c r="I171">
        <v>57</v>
      </c>
      <c r="L171" s="5">
        <f t="shared" si="28"/>
        <v>49</v>
      </c>
      <c r="M171" s="6">
        <f t="shared" si="23"/>
        <v>73</v>
      </c>
      <c r="N171" s="6">
        <f t="shared" si="24"/>
        <v>8.5440037453175304</v>
      </c>
      <c r="O171" s="5">
        <f t="shared" si="29"/>
        <v>4.083333333333333</v>
      </c>
      <c r="P171">
        <v>1</v>
      </c>
      <c r="Q171">
        <f t="shared" si="25"/>
        <v>0</v>
      </c>
      <c r="R171" s="32" t="str">
        <f t="shared" si="26"/>
        <v>ATP 1000 Paris201932</v>
      </c>
    </row>
    <row r="172" spans="1:18" x14ac:dyDescent="0.25">
      <c r="A172" t="s">
        <v>214</v>
      </c>
      <c r="B172">
        <v>2019</v>
      </c>
      <c r="C172" s="33">
        <v>33</v>
      </c>
      <c r="D172" t="s">
        <v>110</v>
      </c>
      <c r="E172">
        <v>17</v>
      </c>
      <c r="F172">
        <f t="shared" si="27"/>
        <v>73</v>
      </c>
      <c r="G172">
        <v>31</v>
      </c>
      <c r="H172">
        <v>42</v>
      </c>
      <c r="L172" s="5">
        <f t="shared" si="28"/>
        <v>36.5</v>
      </c>
      <c r="M172" s="6">
        <f t="shared" si="23"/>
        <v>60.5</v>
      </c>
      <c r="N172" s="6">
        <f t="shared" si="24"/>
        <v>7.7781745930520225</v>
      </c>
      <c r="O172" s="5">
        <f t="shared" si="29"/>
        <v>4.2941176470588234</v>
      </c>
      <c r="P172">
        <v>0</v>
      </c>
      <c r="Q172">
        <f t="shared" si="25"/>
        <v>0</v>
      </c>
      <c r="R172" s="32" t="str">
        <f t="shared" si="26"/>
        <v>ATP 1000 Paris201933</v>
      </c>
    </row>
    <row r="173" spans="1:18" x14ac:dyDescent="0.25">
      <c r="A173" t="s">
        <v>214</v>
      </c>
      <c r="B173">
        <v>2019</v>
      </c>
      <c r="C173" s="33">
        <v>34</v>
      </c>
      <c r="D173" t="s">
        <v>111</v>
      </c>
      <c r="E173">
        <v>19</v>
      </c>
      <c r="F173">
        <f t="shared" si="27"/>
        <v>70</v>
      </c>
      <c r="G173">
        <v>31</v>
      </c>
      <c r="H173">
        <v>39</v>
      </c>
      <c r="L173" s="5">
        <f t="shared" si="28"/>
        <v>35</v>
      </c>
      <c r="M173" s="6">
        <f t="shared" si="23"/>
        <v>32</v>
      </c>
      <c r="N173" s="6">
        <f t="shared" si="24"/>
        <v>5.6568542494923806</v>
      </c>
      <c r="O173" s="5">
        <f t="shared" si="29"/>
        <v>3.6842105263157894</v>
      </c>
      <c r="P173">
        <v>1</v>
      </c>
      <c r="Q173">
        <f t="shared" si="25"/>
        <v>0</v>
      </c>
      <c r="R173" s="32" t="str">
        <f t="shared" si="26"/>
        <v>ATP 1000 Paris201934</v>
      </c>
    </row>
    <row r="174" spans="1:18" x14ac:dyDescent="0.25">
      <c r="A174" t="s">
        <v>214</v>
      </c>
      <c r="B174">
        <v>2019</v>
      </c>
      <c r="C174" s="33">
        <v>35</v>
      </c>
      <c r="D174" t="s">
        <v>112</v>
      </c>
      <c r="E174">
        <v>20</v>
      </c>
      <c r="F174">
        <f t="shared" si="27"/>
        <v>83</v>
      </c>
      <c r="G174">
        <v>55</v>
      </c>
      <c r="H174">
        <v>28</v>
      </c>
      <c r="L174" s="5">
        <f t="shared" si="28"/>
        <v>41.5</v>
      </c>
      <c r="M174" s="6">
        <f t="shared" si="23"/>
        <v>364.5</v>
      </c>
      <c r="N174" s="6">
        <f t="shared" si="24"/>
        <v>19.091883092036785</v>
      </c>
      <c r="O174" s="5">
        <f t="shared" si="29"/>
        <v>4.1500000000000004</v>
      </c>
      <c r="P174">
        <v>1</v>
      </c>
      <c r="Q174">
        <f t="shared" si="25"/>
        <v>0</v>
      </c>
      <c r="R174" s="32" t="str">
        <f t="shared" si="26"/>
        <v>ATP 1000 Paris201935</v>
      </c>
    </row>
    <row r="175" spans="1:18" x14ac:dyDescent="0.25">
      <c r="A175" t="s">
        <v>214</v>
      </c>
      <c r="B175">
        <v>2019</v>
      </c>
      <c r="C175" s="33">
        <v>36</v>
      </c>
      <c r="D175" t="s">
        <v>113</v>
      </c>
      <c r="E175">
        <v>28</v>
      </c>
      <c r="F175">
        <f t="shared" si="27"/>
        <v>131</v>
      </c>
      <c r="G175">
        <v>29</v>
      </c>
      <c r="H175">
        <v>62</v>
      </c>
      <c r="I175">
        <v>40</v>
      </c>
      <c r="L175" s="5">
        <f t="shared" si="28"/>
        <v>43.666666666666664</v>
      </c>
      <c r="M175" s="6">
        <f t="shared" si="23"/>
        <v>282.33333333333348</v>
      </c>
      <c r="N175" s="6">
        <f t="shared" si="24"/>
        <v>16.802777548171417</v>
      </c>
      <c r="O175" s="5">
        <f t="shared" si="29"/>
        <v>4.6785714285714288</v>
      </c>
      <c r="P175">
        <v>0</v>
      </c>
      <c r="Q175">
        <f t="shared" si="25"/>
        <v>0</v>
      </c>
      <c r="R175" s="32" t="str">
        <f t="shared" si="26"/>
        <v>ATP 1000 Paris201936</v>
      </c>
    </row>
    <row r="176" spans="1:18" x14ac:dyDescent="0.25">
      <c r="A176" t="s">
        <v>214</v>
      </c>
      <c r="B176">
        <v>2019</v>
      </c>
      <c r="C176" s="33">
        <v>37</v>
      </c>
      <c r="D176" t="s">
        <v>114</v>
      </c>
      <c r="E176">
        <v>31</v>
      </c>
      <c r="F176">
        <f t="shared" si="27"/>
        <v>139</v>
      </c>
      <c r="G176">
        <v>32</v>
      </c>
      <c r="H176">
        <v>44</v>
      </c>
      <c r="I176">
        <v>63</v>
      </c>
      <c r="L176" s="5">
        <f t="shared" si="28"/>
        <v>46.333333333333336</v>
      </c>
      <c r="M176" s="6">
        <f t="shared" si="23"/>
        <v>244.33333333333348</v>
      </c>
      <c r="N176" s="6">
        <f t="shared" si="24"/>
        <v>15.631165450257811</v>
      </c>
      <c r="O176" s="5">
        <f t="shared" si="29"/>
        <v>4.4838709677419351</v>
      </c>
      <c r="P176">
        <v>1</v>
      </c>
      <c r="Q176">
        <f t="shared" si="25"/>
        <v>0</v>
      </c>
      <c r="R176" s="32" t="str">
        <f t="shared" si="26"/>
        <v>ATP 1000 Paris201937</v>
      </c>
    </row>
    <row r="177" spans="1:18" x14ac:dyDescent="0.25">
      <c r="A177" t="s">
        <v>214</v>
      </c>
      <c r="B177">
        <v>2019</v>
      </c>
      <c r="C177" s="33">
        <v>38</v>
      </c>
      <c r="D177" t="s">
        <v>115</v>
      </c>
      <c r="E177">
        <v>20</v>
      </c>
      <c r="F177">
        <f t="shared" si="27"/>
        <v>88</v>
      </c>
      <c r="G177">
        <v>44</v>
      </c>
      <c r="H177">
        <v>44</v>
      </c>
      <c r="L177" s="5">
        <f t="shared" si="28"/>
        <v>44</v>
      </c>
      <c r="M177" s="6">
        <f t="shared" si="23"/>
        <v>0</v>
      </c>
      <c r="N177" s="6">
        <f t="shared" si="24"/>
        <v>0</v>
      </c>
      <c r="O177" s="5">
        <f t="shared" si="29"/>
        <v>4.4000000000000004</v>
      </c>
      <c r="P177">
        <v>1</v>
      </c>
      <c r="Q177">
        <f t="shared" si="25"/>
        <v>0</v>
      </c>
      <c r="R177" s="32" t="str">
        <f t="shared" si="26"/>
        <v>ATP 1000 Paris201938</v>
      </c>
    </row>
    <row r="178" spans="1:18" x14ac:dyDescent="0.25">
      <c r="A178" t="s">
        <v>214</v>
      </c>
      <c r="B178">
        <v>2019</v>
      </c>
      <c r="C178" s="33">
        <v>39</v>
      </c>
      <c r="D178" t="s">
        <v>116</v>
      </c>
      <c r="E178">
        <v>27</v>
      </c>
      <c r="F178">
        <f t="shared" si="27"/>
        <v>108</v>
      </c>
      <c r="G178">
        <v>37</v>
      </c>
      <c r="H178">
        <v>42</v>
      </c>
      <c r="I178">
        <v>29</v>
      </c>
      <c r="L178" s="5">
        <f t="shared" si="28"/>
        <v>36</v>
      </c>
      <c r="M178" s="6">
        <f t="shared" si="23"/>
        <v>43</v>
      </c>
      <c r="N178" s="6">
        <f t="shared" si="24"/>
        <v>6.5574385243020004</v>
      </c>
      <c r="O178" s="5">
        <f t="shared" si="29"/>
        <v>4</v>
      </c>
      <c r="P178">
        <v>1</v>
      </c>
      <c r="Q178">
        <f t="shared" si="25"/>
        <v>0</v>
      </c>
      <c r="R178" s="32" t="str">
        <f t="shared" si="26"/>
        <v>ATP 1000 Paris201939</v>
      </c>
    </row>
    <row r="179" spans="1:18" x14ac:dyDescent="0.25">
      <c r="A179" t="s">
        <v>214</v>
      </c>
      <c r="B179">
        <v>2019</v>
      </c>
      <c r="C179" s="33">
        <v>40</v>
      </c>
      <c r="D179" t="s">
        <v>117</v>
      </c>
      <c r="E179">
        <v>20</v>
      </c>
      <c r="F179">
        <f t="shared" si="27"/>
        <v>91</v>
      </c>
      <c r="G179">
        <v>36</v>
      </c>
      <c r="H179">
        <v>55</v>
      </c>
      <c r="L179" s="5">
        <f t="shared" si="28"/>
        <v>45.5</v>
      </c>
      <c r="M179" s="6">
        <f t="shared" si="23"/>
        <v>180.5</v>
      </c>
      <c r="N179" s="6">
        <f t="shared" si="24"/>
        <v>13.435028842544403</v>
      </c>
      <c r="O179" s="5">
        <f t="shared" si="29"/>
        <v>4.55</v>
      </c>
      <c r="P179">
        <v>1</v>
      </c>
      <c r="Q179">
        <f t="shared" si="25"/>
        <v>0</v>
      </c>
      <c r="R179" s="32" t="str">
        <f t="shared" si="26"/>
        <v>ATP 1000 Paris201940</v>
      </c>
    </row>
    <row r="180" spans="1:18" x14ac:dyDescent="0.25">
      <c r="A180" t="s">
        <v>214</v>
      </c>
      <c r="B180">
        <v>2019</v>
      </c>
      <c r="C180" s="33">
        <v>41</v>
      </c>
      <c r="D180" t="s">
        <v>118</v>
      </c>
      <c r="E180">
        <v>15</v>
      </c>
      <c r="F180">
        <f t="shared" si="27"/>
        <v>59</v>
      </c>
      <c r="G180">
        <v>29</v>
      </c>
      <c r="H180">
        <v>30</v>
      </c>
      <c r="L180" s="5">
        <f t="shared" si="28"/>
        <v>29.5</v>
      </c>
      <c r="M180" s="6">
        <f t="shared" si="23"/>
        <v>0.5</v>
      </c>
      <c r="N180" s="6">
        <f t="shared" si="24"/>
        <v>0.70710678118654757</v>
      </c>
      <c r="O180" s="5">
        <f t="shared" si="29"/>
        <v>3.9333333333333331</v>
      </c>
      <c r="P180">
        <v>1</v>
      </c>
      <c r="Q180">
        <f t="shared" si="25"/>
        <v>0</v>
      </c>
      <c r="R180" s="32" t="str">
        <f t="shared" si="26"/>
        <v>ATP 1000 Paris201941</v>
      </c>
    </row>
    <row r="181" spans="1:18" x14ac:dyDescent="0.25">
      <c r="A181" t="s">
        <v>214</v>
      </c>
      <c r="B181">
        <v>2019</v>
      </c>
      <c r="C181" s="33">
        <v>42</v>
      </c>
      <c r="D181" t="s">
        <v>119</v>
      </c>
      <c r="E181">
        <v>16</v>
      </c>
      <c r="F181">
        <f t="shared" si="27"/>
        <v>61</v>
      </c>
      <c r="G181">
        <v>28</v>
      </c>
      <c r="H181">
        <v>33</v>
      </c>
      <c r="L181" s="5">
        <f t="shared" si="28"/>
        <v>30.5</v>
      </c>
      <c r="M181" s="6">
        <f t="shared" si="23"/>
        <v>12.5</v>
      </c>
      <c r="N181" s="6">
        <f t="shared" si="24"/>
        <v>3.5355339059327378</v>
      </c>
      <c r="O181" s="5">
        <f t="shared" si="29"/>
        <v>3.8125</v>
      </c>
      <c r="P181">
        <v>0</v>
      </c>
      <c r="Q181">
        <f t="shared" si="25"/>
        <v>0</v>
      </c>
      <c r="R181" s="32" t="str">
        <f t="shared" si="26"/>
        <v>ATP 1000 Paris201942</v>
      </c>
    </row>
    <row r="182" spans="1:18" x14ac:dyDescent="0.25">
      <c r="A182" t="s">
        <v>214</v>
      </c>
      <c r="B182">
        <v>2019</v>
      </c>
      <c r="C182" s="33">
        <v>43</v>
      </c>
      <c r="D182" t="s">
        <v>120</v>
      </c>
      <c r="E182">
        <v>20</v>
      </c>
      <c r="F182">
        <f t="shared" si="27"/>
        <v>96</v>
      </c>
      <c r="G182">
        <v>59</v>
      </c>
      <c r="H182">
        <v>37</v>
      </c>
      <c r="L182" s="5">
        <f t="shared" si="28"/>
        <v>48</v>
      </c>
      <c r="M182" s="6">
        <f t="shared" si="23"/>
        <v>242</v>
      </c>
      <c r="N182" s="6">
        <f t="shared" si="24"/>
        <v>15.556349186104045</v>
      </c>
      <c r="O182" s="5">
        <f t="shared" si="29"/>
        <v>4.8</v>
      </c>
      <c r="P182">
        <v>1</v>
      </c>
      <c r="Q182">
        <f t="shared" si="25"/>
        <v>0</v>
      </c>
      <c r="R182" s="32" t="str">
        <f t="shared" si="26"/>
        <v>ATP 1000 Paris201943</v>
      </c>
    </row>
    <row r="183" spans="1:18" x14ac:dyDescent="0.25">
      <c r="A183" t="s">
        <v>214</v>
      </c>
      <c r="B183">
        <v>2019</v>
      </c>
      <c r="C183" s="33">
        <v>44</v>
      </c>
      <c r="D183" t="s">
        <v>121</v>
      </c>
      <c r="E183">
        <v>23</v>
      </c>
      <c r="F183">
        <f>SUM(G183:K183)</f>
        <v>99</v>
      </c>
      <c r="G183">
        <v>58</v>
      </c>
      <c r="H183">
        <v>41</v>
      </c>
      <c r="L183" s="5">
        <f>IFERROR(AVERAGE(G183:K183),"n/a")</f>
        <v>49.5</v>
      </c>
      <c r="M183" s="6">
        <f t="shared" si="23"/>
        <v>144.5</v>
      </c>
      <c r="N183" s="6">
        <f t="shared" si="24"/>
        <v>12.020815280171307</v>
      </c>
      <c r="O183" s="5">
        <f t="shared" si="29"/>
        <v>4.3043478260869561</v>
      </c>
      <c r="P183">
        <v>1</v>
      </c>
      <c r="Q183">
        <f t="shared" si="25"/>
        <v>0</v>
      </c>
      <c r="R183" s="32" t="str">
        <f t="shared" si="26"/>
        <v>ATP 1000 Paris201944</v>
      </c>
    </row>
    <row r="184" spans="1:18" x14ac:dyDescent="0.25">
      <c r="A184" t="s">
        <v>214</v>
      </c>
      <c r="B184">
        <v>2019</v>
      </c>
      <c r="C184" s="33">
        <v>45</v>
      </c>
      <c r="D184" t="s">
        <v>122</v>
      </c>
      <c r="E184">
        <v>19</v>
      </c>
      <c r="F184">
        <f t="shared" si="27"/>
        <v>68</v>
      </c>
      <c r="G184">
        <v>30</v>
      </c>
      <c r="H184">
        <v>38</v>
      </c>
      <c r="L184" s="5">
        <f t="shared" si="28"/>
        <v>34</v>
      </c>
      <c r="M184" s="6">
        <f t="shared" si="23"/>
        <v>32</v>
      </c>
      <c r="N184" s="6">
        <f t="shared" si="24"/>
        <v>5.6568542494923806</v>
      </c>
      <c r="O184" s="5">
        <f t="shared" si="29"/>
        <v>3.5789473684210527</v>
      </c>
      <c r="P184">
        <v>1</v>
      </c>
      <c r="Q184">
        <f t="shared" si="25"/>
        <v>0</v>
      </c>
      <c r="R184" s="32" t="str">
        <f t="shared" si="26"/>
        <v>ATP 1000 Paris201945</v>
      </c>
    </row>
    <row r="185" spans="1:18" s="17" customFormat="1" ht="6" customHeight="1" x14ac:dyDescent="0.25">
      <c r="C185" s="35"/>
    </row>
  </sheetData>
  <sheetProtection algorithmName="SHA-512" hashValue="ymhS1Bg1W1MdwckE1Yt0AFad9o0K6Ss4H4yD3zV/e7dg5G1vtaf4dot3hOpfMSfeiOW8RISKcTaq47xWsyS+Ig==" saltValue="fVGN05JdD+pnmUMnwfATBQ==" spinCount="100000" sheet="1" objects="1" scenarios="1" sort="0" autoFilter="0"/>
  <autoFilter ref="A5:R184" xr:uid="{B7FD86B4-FE2C-4FCE-AA98-6F4A0624401F}"/>
  <sortState xmlns:xlrd2="http://schemas.microsoft.com/office/spreadsheetml/2017/richdata2" ref="T19:T25">
    <sortCondition ref="T19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6A55-4968-44AE-8A36-A5C875D41DB6}">
  <sheetPr>
    <tabColor rgb="FF00B050"/>
  </sheetPr>
  <dimension ref="B1:U61"/>
  <sheetViews>
    <sheetView zoomScale="90" zoomScaleNormal="90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G9" sqref="G9"/>
    </sheetView>
  </sheetViews>
  <sheetFormatPr baseColWidth="10" defaultRowHeight="15" x14ac:dyDescent="0.25"/>
  <cols>
    <col min="1" max="1" width="1.140625" style="36" customWidth="1"/>
    <col min="2" max="2" width="18.85546875" style="36" customWidth="1"/>
    <col min="3" max="3" width="5.5703125" style="36" customWidth="1"/>
    <col min="4" max="4" width="15.7109375" style="36" customWidth="1"/>
    <col min="5" max="5" width="17.140625" style="36" customWidth="1"/>
    <col min="6" max="6" width="19.7109375" style="36" customWidth="1"/>
    <col min="7" max="7" width="19.140625" style="36" customWidth="1"/>
    <col min="8" max="8" width="5.7109375" style="36" customWidth="1"/>
    <col min="9" max="9" width="15.7109375" style="36" customWidth="1"/>
    <col min="10" max="10" width="17.140625" style="36" customWidth="1"/>
    <col min="11" max="11" width="16.28515625" style="36" customWidth="1"/>
    <col min="12" max="12" width="16.5703125" style="36" customWidth="1"/>
    <col min="13" max="13" width="5.7109375" style="36" customWidth="1"/>
    <col min="14" max="14" width="15.7109375" style="36" customWidth="1"/>
    <col min="15" max="15" width="17" style="36" customWidth="1"/>
    <col min="16" max="19" width="16.42578125" style="36" customWidth="1"/>
    <col min="20" max="20" width="1.140625" style="36" customWidth="1"/>
    <col min="21" max="16384" width="11.42578125" style="36"/>
  </cols>
  <sheetData>
    <row r="1" spans="2:21" s="114" customFormat="1" x14ac:dyDescent="0.25">
      <c r="B1" s="114" t="s">
        <v>248</v>
      </c>
    </row>
    <row r="2" spans="2:21" ht="15.75" thickBot="1" x14ac:dyDescent="0.3">
      <c r="B2" s="77" t="s">
        <v>229</v>
      </c>
    </row>
    <row r="3" spans="2:21" ht="0.75" customHeight="1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spans="2:21" ht="6" customHeight="1" x14ac:dyDescent="0.25">
      <c r="B4" s="51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52"/>
    </row>
    <row r="5" spans="2:21" x14ac:dyDescent="0.25">
      <c r="B5" s="51"/>
      <c r="C5" s="40"/>
      <c r="D5" s="192" t="s">
        <v>0</v>
      </c>
      <c r="E5" s="193"/>
      <c r="F5" s="193"/>
      <c r="G5" s="194"/>
      <c r="H5" s="40"/>
      <c r="I5" s="192" t="s">
        <v>221</v>
      </c>
      <c r="J5" s="193"/>
      <c r="K5" s="193"/>
      <c r="L5" s="194"/>
      <c r="M5" s="40"/>
      <c r="N5" s="192" t="s">
        <v>2431</v>
      </c>
      <c r="O5" s="193"/>
      <c r="P5" s="193"/>
      <c r="Q5" s="193"/>
      <c r="R5" s="193"/>
      <c r="S5" s="194"/>
      <c r="T5" s="52"/>
    </row>
    <row r="6" spans="2:21" ht="6" customHeight="1" x14ac:dyDescent="0.25">
      <c r="B6" s="51"/>
      <c r="C6" s="40"/>
      <c r="D6" s="39"/>
      <c r="E6" s="40"/>
      <c r="F6" s="40"/>
      <c r="G6" s="41"/>
      <c r="H6" s="40"/>
      <c r="I6" s="39"/>
      <c r="J6" s="40"/>
      <c r="K6" s="40"/>
      <c r="L6" s="41"/>
      <c r="M6" s="40"/>
      <c r="N6" s="39"/>
      <c r="O6" s="40"/>
      <c r="P6" s="40"/>
      <c r="Q6" s="40"/>
      <c r="R6" s="40"/>
      <c r="S6" s="41"/>
      <c r="T6" s="52"/>
    </row>
    <row r="7" spans="2:21" s="37" customFormat="1" ht="28.5" customHeight="1" x14ac:dyDescent="0.25">
      <c r="B7" s="59" t="s">
        <v>211</v>
      </c>
      <c r="C7" s="53"/>
      <c r="D7" s="42" t="s">
        <v>36</v>
      </c>
      <c r="E7" s="43" t="s">
        <v>29</v>
      </c>
      <c r="F7" s="43" t="s">
        <v>217</v>
      </c>
      <c r="G7" s="44" t="s">
        <v>31</v>
      </c>
      <c r="H7" s="54"/>
      <c r="I7" s="42" t="s">
        <v>72</v>
      </c>
      <c r="J7" s="43" t="s">
        <v>2428</v>
      </c>
      <c r="K7" s="43" t="s">
        <v>2429</v>
      </c>
      <c r="L7" s="44" t="s">
        <v>2430</v>
      </c>
      <c r="M7" s="54"/>
      <c r="N7" s="42" t="s">
        <v>71</v>
      </c>
      <c r="O7" s="43" t="s">
        <v>222</v>
      </c>
      <c r="P7" s="43" t="s">
        <v>223</v>
      </c>
      <c r="Q7" s="43" t="s">
        <v>224</v>
      </c>
      <c r="R7" s="43" t="s">
        <v>225</v>
      </c>
      <c r="S7" s="73" t="s">
        <v>228</v>
      </c>
      <c r="T7" s="55"/>
    </row>
    <row r="8" spans="2:21" ht="6" customHeight="1" x14ac:dyDescent="0.25">
      <c r="B8" s="51"/>
      <c r="C8" s="40"/>
      <c r="D8" s="39"/>
      <c r="E8" s="40"/>
      <c r="F8" s="40"/>
      <c r="G8" s="41"/>
      <c r="H8" s="40"/>
      <c r="I8" s="39"/>
      <c r="J8" s="40"/>
      <c r="K8" s="40"/>
      <c r="L8" s="41"/>
      <c r="M8" s="40"/>
      <c r="N8" s="39"/>
      <c r="O8" s="40"/>
      <c r="P8" s="40"/>
      <c r="Q8" s="40"/>
      <c r="R8" s="40"/>
      <c r="S8" s="74"/>
      <c r="T8" s="52"/>
    </row>
    <row r="9" spans="2:21" x14ac:dyDescent="0.25">
      <c r="B9" s="60" t="s">
        <v>518</v>
      </c>
      <c r="C9" s="40" t="s">
        <v>2427</v>
      </c>
      <c r="D9" s="61">
        <f>COUNTIF('Doubles Tour vs. Doubles GS 19'!$A$6:$A$278,B9)</f>
        <v>91</v>
      </c>
      <c r="E9" s="62">
        <f>SUMIF('Doubles Tour vs. Doubles GS 19'!$A$6:$A$278,B9,'Doubles Tour vs. Doubles GS 19'!$G$6:$G$278)/$D9</f>
        <v>81.373626373626379</v>
      </c>
      <c r="F9" s="63">
        <f>DVAR('Doubles Tour vs. Doubles GS 19'!$A$2:$O$278,7,'Doubles Tour vs. Doubles GS 19'!$A$2:$A$3)</f>
        <v>382.14774114774127</v>
      </c>
      <c r="G9" s="64">
        <f>SQRT(F9)</f>
        <v>19.54859946767904</v>
      </c>
      <c r="H9" s="40"/>
      <c r="I9" s="61">
        <f>COUNT('Sets Doubles Table'!A3:A184)</f>
        <v>182</v>
      </c>
      <c r="J9" s="62">
        <f>AVERAGE('Sets Doubles Table'!A3:A184)</f>
        <v>37.280219780219781</v>
      </c>
      <c r="K9" s="63">
        <f>_xlfn.VAR.S('Sets Doubles Table'!A3:A184)</f>
        <v>102.70004857021438</v>
      </c>
      <c r="L9" s="64">
        <f>SQRT(K9)</f>
        <v>10.134103244501429</v>
      </c>
      <c r="M9" s="40"/>
      <c r="N9" s="61">
        <f>SUMIF('Doubles Tour vs. Doubles GS 19'!$A$6:$A$278,B9,'Doubles Tour vs. Doubles GS 19'!$E$6:$E$278)</f>
        <v>1833</v>
      </c>
      <c r="O9" s="62">
        <f>N9/D9</f>
        <v>20.142857142857142</v>
      </c>
      <c r="P9" s="62">
        <f>AVERAGEIF('Doubles Tour vs. Doubles GS 19'!$A$6:$A$278,B9,'Doubles Tour vs. Doubles GS 19'!$N$6:$N$278)</f>
        <v>3.6868276982914154</v>
      </c>
      <c r="Q9" s="63">
        <f>DVAR('Doubles Tour vs. Doubles GS 19'!$A$2:$O$278,14,'Doubles Tour vs. Doubles GS 19'!$A$2:$A$3)</f>
        <v>0.11091070589242059</v>
      </c>
      <c r="R9" s="63">
        <f>SQRT(Q9)</f>
        <v>0.33303258983532014</v>
      </c>
      <c r="S9" s="75">
        <f>R9*60</f>
        <v>19.981955390119207</v>
      </c>
      <c r="T9" s="52"/>
      <c r="U9" s="117"/>
    </row>
    <row r="10" spans="2:21" ht="6" customHeight="1" x14ac:dyDescent="0.25">
      <c r="B10" s="60"/>
      <c r="C10" s="40"/>
      <c r="D10" s="61"/>
      <c r="E10" s="62"/>
      <c r="F10" s="65"/>
      <c r="G10" s="64"/>
      <c r="H10" s="40"/>
      <c r="I10" s="61"/>
      <c r="J10" s="65"/>
      <c r="K10" s="65"/>
      <c r="L10" s="64"/>
      <c r="M10" s="40"/>
      <c r="N10" s="61"/>
      <c r="O10" s="65"/>
      <c r="P10" s="65"/>
      <c r="Q10" s="65"/>
      <c r="R10" s="65"/>
      <c r="S10" s="75"/>
      <c r="T10" s="52"/>
    </row>
    <row r="11" spans="2:21" x14ac:dyDescent="0.25">
      <c r="B11" s="60" t="s">
        <v>825</v>
      </c>
      <c r="C11" s="40" t="s">
        <v>2426</v>
      </c>
      <c r="D11" s="66">
        <f>COUNTIF('Doubles Tour vs. Doubles GS 19'!$A$6:$A$278,B11)</f>
        <v>182</v>
      </c>
      <c r="E11" s="67">
        <f>SUMIF('Doubles Tour vs. Doubles GS 19'!$A$6:$A$278,B11,'Doubles Tour vs. Doubles GS 19'!$G$6:$G$278)/$D11</f>
        <v>95.263736263736263</v>
      </c>
      <c r="F11" s="68">
        <f>DVAR('Doubles Tour vs. Doubles GS 19'!$A$2:$O$278,7,'Doubles Tour vs. Doubles GS 19'!$B$2:$B$3)</f>
        <v>631.44387104608074</v>
      </c>
      <c r="G11" s="69">
        <f>SQRT(F11)</f>
        <v>25.12854693463354</v>
      </c>
      <c r="H11" s="40"/>
      <c r="I11" s="66">
        <f>COUNT('Sets Doubles Table'!B3:B440)</f>
        <v>438</v>
      </c>
      <c r="J11" s="67">
        <f>AVERAGE('Sets Doubles Table'!B3:B440)</f>
        <v>39.584474885844749</v>
      </c>
      <c r="K11" s="68">
        <f>_xlfn.VAR.S('Sets Doubles Table'!B3:B440)</f>
        <v>99.863557046278515</v>
      </c>
      <c r="L11" s="69">
        <f>SQRT(K11)</f>
        <v>9.9931755236400459</v>
      </c>
      <c r="M11" s="40"/>
      <c r="N11" s="66">
        <f>SUMIF('Doubles Tour vs. Doubles GS 19'!$A$6:$A$278,B11,'Doubles Tour vs. Doubles GS 19'!$E$6:$E$278)</f>
        <v>4462</v>
      </c>
      <c r="O11" s="67">
        <f>N11/D11</f>
        <v>24.516483516483518</v>
      </c>
      <c r="P11" s="67">
        <f>AVERAGEIF('Doubles Tour vs. Doubles GS 19'!$A$6:$A$278,B11,'Doubles Tour vs. Doubles GS 19'!$N$6:$N$278)</f>
        <v>3.8679868783685398</v>
      </c>
      <c r="Q11" s="68">
        <f>DVAR('Doubles Tour vs. Doubles GS 19'!$A$2:$O$278,14,'Doubles Tour vs. Doubles GS 19'!$B$2:$B$3)</f>
        <v>0.1370148401168986</v>
      </c>
      <c r="R11" s="68">
        <f>SQRT(Q11)</f>
        <v>0.37015515681521799</v>
      </c>
      <c r="S11" s="76">
        <f>R11*60</f>
        <v>22.209309408913079</v>
      </c>
      <c r="T11" s="52"/>
      <c r="U11" s="117"/>
    </row>
    <row r="12" spans="2:21" ht="6" customHeight="1" thickBot="1" x14ac:dyDescent="0.3">
      <c r="B12" s="58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7"/>
    </row>
    <row r="13" spans="2:21" x14ac:dyDescent="0.25">
      <c r="F13" s="118"/>
    </row>
    <row r="14" spans="2:21" x14ac:dyDescent="0.25">
      <c r="E14" s="71" t="s">
        <v>257</v>
      </c>
      <c r="P14" s="71" t="s">
        <v>258</v>
      </c>
    </row>
    <row r="15" spans="2:21" x14ac:dyDescent="0.25">
      <c r="E15" s="72">
        <f>E11-E9</f>
        <v>13.890109890109883</v>
      </c>
      <c r="P15" s="72">
        <f>60*(P11-P9)</f>
        <v>10.869550804627464</v>
      </c>
    </row>
    <row r="16" spans="2:21" s="92" customFormat="1" ht="4.5" customHeight="1" x14ac:dyDescent="0.25">
      <c r="E16" s="113"/>
      <c r="P16" s="113"/>
    </row>
    <row r="17" spans="2:18" x14ac:dyDescent="0.25">
      <c r="E17" s="72"/>
      <c r="P17" s="72"/>
    </row>
    <row r="18" spans="2:18" ht="15.75" thickBot="1" x14ac:dyDescent="0.3">
      <c r="B18" s="77" t="s">
        <v>247</v>
      </c>
      <c r="P18" s="38"/>
    </row>
    <row r="19" spans="2:18" x14ac:dyDescent="0.25">
      <c r="B19" s="86" t="s">
        <v>243</v>
      </c>
      <c r="C19" s="40"/>
      <c r="D19" s="189" t="s">
        <v>2435</v>
      </c>
      <c r="E19" s="190"/>
      <c r="F19" s="190"/>
      <c r="G19" s="191"/>
      <c r="I19" s="189" t="s">
        <v>254</v>
      </c>
      <c r="J19" s="190"/>
      <c r="K19" s="190"/>
      <c r="L19" s="191"/>
      <c r="N19" s="195"/>
      <c r="O19" s="195"/>
      <c r="P19" s="195"/>
      <c r="Q19" s="195"/>
      <c r="R19" s="40"/>
    </row>
    <row r="20" spans="2:18" x14ac:dyDescent="0.25">
      <c r="B20" s="87" t="s">
        <v>252</v>
      </c>
      <c r="C20" s="40"/>
      <c r="D20" s="102" t="s">
        <v>246</v>
      </c>
      <c r="E20" s="40"/>
      <c r="F20" s="40"/>
      <c r="G20" s="52"/>
      <c r="I20" s="102" t="s">
        <v>233</v>
      </c>
      <c r="J20" s="40"/>
      <c r="K20" s="40"/>
      <c r="L20" s="52"/>
      <c r="N20" s="164"/>
      <c r="O20" s="40"/>
      <c r="P20" s="40"/>
      <c r="Q20" s="40"/>
      <c r="R20" s="40"/>
    </row>
    <row r="21" spans="2:18" x14ac:dyDescent="0.25">
      <c r="B21" s="87" t="s">
        <v>230</v>
      </c>
      <c r="C21" s="40"/>
      <c r="D21" s="51"/>
      <c r="E21" s="40"/>
      <c r="F21" s="40"/>
      <c r="G21" s="52"/>
      <c r="I21" s="51"/>
      <c r="J21" s="40"/>
      <c r="K21" s="40"/>
      <c r="L21" s="52"/>
      <c r="N21" s="40"/>
      <c r="O21" s="40"/>
      <c r="P21" s="40"/>
      <c r="Q21" s="40"/>
      <c r="R21" s="40"/>
    </row>
    <row r="22" spans="2:18" x14ac:dyDescent="0.25">
      <c r="B22" s="88"/>
      <c r="C22" s="40"/>
      <c r="D22" s="51" t="s">
        <v>240</v>
      </c>
      <c r="E22" s="40"/>
      <c r="F22" s="93">
        <v>0.05</v>
      </c>
      <c r="G22" s="110">
        <v>0.01</v>
      </c>
      <c r="I22" s="51" t="s">
        <v>240</v>
      </c>
      <c r="J22" s="40"/>
      <c r="K22" s="93">
        <v>0.05</v>
      </c>
      <c r="L22" s="110">
        <v>0.01</v>
      </c>
      <c r="N22" s="40"/>
      <c r="O22" s="40"/>
      <c r="P22" s="93"/>
      <c r="Q22" s="93"/>
      <c r="R22" s="40"/>
    </row>
    <row r="23" spans="2:18" x14ac:dyDescent="0.25">
      <c r="B23" s="87" t="s">
        <v>244</v>
      </c>
      <c r="C23" s="40"/>
      <c r="D23" s="51" t="s">
        <v>241</v>
      </c>
      <c r="E23" s="40"/>
      <c r="F23" s="93" t="str">
        <f>IF($F$33&lt;$F$22,"Yes","No")</f>
        <v>Yes</v>
      </c>
      <c r="G23" s="110" t="str">
        <f>IF($F$33&lt;$G$22,"Yes","No")</f>
        <v>Yes</v>
      </c>
      <c r="I23" s="51" t="s">
        <v>241</v>
      </c>
      <c r="J23" s="40"/>
      <c r="K23" s="93" t="str">
        <f>IF($K$33&lt;$K$22,"Yes","No")</f>
        <v>Yes</v>
      </c>
      <c r="L23" s="110" t="str">
        <f>IF($K$33&lt;$L$22,"Yes","No")</f>
        <v>Yes</v>
      </c>
      <c r="N23" s="40"/>
      <c r="O23" s="40"/>
      <c r="P23" s="93"/>
      <c r="Q23" s="93"/>
      <c r="R23" s="40"/>
    </row>
    <row r="24" spans="2:18" x14ac:dyDescent="0.25">
      <c r="B24" s="87" t="s">
        <v>253</v>
      </c>
      <c r="C24" s="40"/>
      <c r="D24" s="51" t="s">
        <v>242</v>
      </c>
      <c r="E24" s="40"/>
      <c r="F24" s="93" t="str">
        <f>IF($F$32&gt;$F$34,"Yes","No")</f>
        <v>Yes</v>
      </c>
      <c r="G24" s="110" t="str">
        <f>G23</f>
        <v>Yes</v>
      </c>
      <c r="I24" s="51" t="s">
        <v>242</v>
      </c>
      <c r="J24" s="40"/>
      <c r="K24" s="93" t="str">
        <f>IF($K$32&gt;$K$34,"Yes","No")</f>
        <v>Yes</v>
      </c>
      <c r="L24" s="110" t="str">
        <f>L23</f>
        <v>Yes</v>
      </c>
      <c r="N24" s="40"/>
      <c r="O24" s="40"/>
      <c r="P24" s="93"/>
      <c r="Q24" s="93"/>
      <c r="R24" s="40"/>
    </row>
    <row r="25" spans="2:18" x14ac:dyDescent="0.25">
      <c r="B25" s="87" t="s">
        <v>2432</v>
      </c>
      <c r="C25" s="40"/>
      <c r="D25" s="51"/>
      <c r="E25" s="40"/>
      <c r="F25" s="40"/>
      <c r="G25" s="52"/>
      <c r="I25" s="51"/>
      <c r="J25" s="40"/>
      <c r="K25" s="40"/>
      <c r="L25" s="52"/>
      <c r="N25" s="40"/>
      <c r="O25" s="40"/>
      <c r="P25" s="40"/>
      <c r="Q25" s="40"/>
      <c r="R25" s="40"/>
    </row>
    <row r="26" spans="2:18" ht="15.75" thickBot="1" x14ac:dyDescent="0.3">
      <c r="B26" s="89" t="s">
        <v>232</v>
      </c>
      <c r="C26" s="40"/>
      <c r="D26" s="94"/>
      <c r="E26" s="92"/>
      <c r="F26" s="91" t="s">
        <v>2433</v>
      </c>
      <c r="G26" s="95" t="s">
        <v>518</v>
      </c>
      <c r="I26" s="94"/>
      <c r="J26" s="92"/>
      <c r="K26" s="91" t="s">
        <v>2433</v>
      </c>
      <c r="L26" s="95" t="s">
        <v>518</v>
      </c>
      <c r="N26" s="116"/>
      <c r="O26" s="40"/>
      <c r="P26" s="116"/>
      <c r="Q26" s="116"/>
      <c r="R26" s="40"/>
    </row>
    <row r="27" spans="2:18" x14ac:dyDescent="0.25">
      <c r="C27" s="40"/>
      <c r="D27" s="96" t="s">
        <v>234</v>
      </c>
      <c r="E27" s="40"/>
      <c r="F27" s="104">
        <v>3.8679868783685398</v>
      </c>
      <c r="G27" s="107">
        <v>3.6868276982914154</v>
      </c>
      <c r="I27" s="96" t="s">
        <v>234</v>
      </c>
      <c r="J27" s="40"/>
      <c r="K27" s="104">
        <v>95.263736263736263</v>
      </c>
      <c r="L27" s="107">
        <v>81.373626373626379</v>
      </c>
      <c r="N27" s="115"/>
      <c r="O27" s="40"/>
      <c r="P27" s="104"/>
      <c r="Q27" s="104"/>
      <c r="R27" s="40"/>
    </row>
    <row r="28" spans="2:18" x14ac:dyDescent="0.25">
      <c r="C28" s="40"/>
      <c r="D28" s="96" t="s">
        <v>235</v>
      </c>
      <c r="E28" s="40"/>
      <c r="F28" s="103">
        <v>0.1370148401168986</v>
      </c>
      <c r="G28" s="106">
        <v>0.11091070589242059</v>
      </c>
      <c r="I28" s="96" t="s">
        <v>235</v>
      </c>
      <c r="J28" s="40"/>
      <c r="K28" s="103">
        <v>631.44387104608074</v>
      </c>
      <c r="L28" s="106">
        <v>382.14774114774127</v>
      </c>
      <c r="N28" s="115"/>
      <c r="O28" s="40"/>
      <c r="P28" s="103"/>
      <c r="Q28" s="103"/>
      <c r="R28" s="40"/>
    </row>
    <row r="29" spans="2:18" x14ac:dyDescent="0.25">
      <c r="C29" s="40"/>
      <c r="D29" s="101" t="s">
        <v>236</v>
      </c>
      <c r="E29" s="92"/>
      <c r="F29" s="108">
        <v>182</v>
      </c>
      <c r="G29" s="109">
        <v>91</v>
      </c>
      <c r="I29" s="101" t="s">
        <v>236</v>
      </c>
      <c r="J29" s="92"/>
      <c r="K29" s="108">
        <v>182</v>
      </c>
      <c r="L29" s="109">
        <v>91</v>
      </c>
      <c r="N29" s="115"/>
      <c r="O29" s="40"/>
      <c r="P29" s="105"/>
      <c r="Q29" s="105"/>
      <c r="R29" s="40"/>
    </row>
    <row r="30" spans="2:18" x14ac:dyDescent="0.25">
      <c r="C30" s="40"/>
      <c r="D30" s="163" t="s">
        <v>251</v>
      </c>
      <c r="E30" s="40"/>
      <c r="F30" s="90">
        <v>0.12834557044825276</v>
      </c>
      <c r="G30" s="97"/>
      <c r="I30" s="96" t="s">
        <v>239</v>
      </c>
      <c r="J30" s="40"/>
      <c r="K30" s="90">
        <v>0</v>
      </c>
      <c r="L30" s="97"/>
      <c r="N30" s="165"/>
      <c r="O30" s="40"/>
      <c r="P30" s="90"/>
      <c r="Q30" s="90"/>
      <c r="R30" s="40"/>
    </row>
    <row r="31" spans="2:18" x14ac:dyDescent="0.25">
      <c r="C31" s="40"/>
      <c r="D31" s="96" t="s">
        <v>250</v>
      </c>
      <c r="E31" s="40"/>
      <c r="F31" s="105">
        <v>271</v>
      </c>
      <c r="G31" s="97"/>
      <c r="I31" s="96" t="s">
        <v>250</v>
      </c>
      <c r="J31" s="40"/>
      <c r="K31" s="105">
        <v>224</v>
      </c>
      <c r="L31" s="97"/>
      <c r="N31" s="115"/>
      <c r="O31" s="40"/>
      <c r="P31" s="105"/>
      <c r="Q31" s="90"/>
      <c r="R31" s="40"/>
    </row>
    <row r="32" spans="2:18" x14ac:dyDescent="0.25">
      <c r="C32" s="40"/>
      <c r="D32" s="96" t="s">
        <v>249</v>
      </c>
      <c r="E32" s="40"/>
      <c r="F32" s="90">
        <v>3.9386280610782842</v>
      </c>
      <c r="G32" s="97"/>
      <c r="I32" s="96" t="s">
        <v>249</v>
      </c>
      <c r="J32" s="40"/>
      <c r="K32" s="90">
        <v>5.0157884811099276</v>
      </c>
      <c r="L32" s="97"/>
      <c r="N32" s="115"/>
      <c r="O32" s="40"/>
      <c r="P32" s="90"/>
      <c r="Q32" s="90"/>
      <c r="R32" s="40"/>
    </row>
    <row r="33" spans="3:18" x14ac:dyDescent="0.25">
      <c r="C33" s="40"/>
      <c r="D33" s="96" t="s">
        <v>238</v>
      </c>
      <c r="E33" s="40"/>
      <c r="F33" s="90">
        <v>5.214627424953439E-5</v>
      </c>
      <c r="G33" s="97"/>
      <c r="I33" s="96" t="s">
        <v>238</v>
      </c>
      <c r="J33" s="40"/>
      <c r="K33" s="90">
        <v>5.3712457137190622E-7</v>
      </c>
      <c r="L33" s="97"/>
      <c r="N33" s="115"/>
      <c r="O33" s="40"/>
      <c r="P33" s="90"/>
      <c r="Q33" s="90"/>
      <c r="R33" s="40"/>
    </row>
    <row r="34" spans="3:18" ht="15.75" thickBot="1" x14ac:dyDescent="0.3">
      <c r="D34" s="98" t="s">
        <v>237</v>
      </c>
      <c r="E34" s="56"/>
      <c r="F34" s="99">
        <v>1.6504957788176544</v>
      </c>
      <c r="G34" s="100"/>
      <c r="I34" s="98" t="s">
        <v>237</v>
      </c>
      <c r="J34" s="56"/>
      <c r="K34" s="99">
        <v>1.6516845598497309</v>
      </c>
      <c r="L34" s="100"/>
      <c r="N34" s="115"/>
      <c r="O34" s="40"/>
      <c r="P34" s="90"/>
      <c r="Q34" s="90"/>
      <c r="R34" s="40"/>
    </row>
    <row r="35" spans="3:18" x14ac:dyDescent="0.25">
      <c r="N35" s="40"/>
      <c r="O35" s="40"/>
      <c r="P35" s="40"/>
      <c r="Q35" s="40"/>
      <c r="R35" s="40"/>
    </row>
    <row r="36" spans="3:18" ht="15.75" thickBot="1" x14ac:dyDescent="0.3"/>
    <row r="37" spans="3:18" x14ac:dyDescent="0.25">
      <c r="D37" s="189" t="s">
        <v>2434</v>
      </c>
      <c r="E37" s="190"/>
      <c r="F37" s="190"/>
      <c r="G37" s="191"/>
      <c r="I37" s="40"/>
      <c r="J37" s="40"/>
      <c r="K37" s="40"/>
      <c r="L37" s="40"/>
      <c r="N37" s="40"/>
      <c r="O37" s="40"/>
      <c r="P37" s="40"/>
      <c r="Q37" s="40"/>
    </row>
    <row r="38" spans="3:18" x14ac:dyDescent="0.25">
      <c r="D38" s="102" t="s">
        <v>246</v>
      </c>
      <c r="E38" s="40"/>
      <c r="F38" s="40"/>
      <c r="G38" s="52"/>
      <c r="I38" s="40"/>
      <c r="J38" s="40"/>
      <c r="K38" s="40"/>
      <c r="L38" s="40"/>
      <c r="N38" s="40"/>
      <c r="O38" s="40"/>
      <c r="P38" s="40"/>
      <c r="Q38" s="40"/>
    </row>
    <row r="39" spans="3:18" x14ac:dyDescent="0.25">
      <c r="D39" s="51"/>
      <c r="E39" s="40"/>
      <c r="F39" s="40"/>
      <c r="G39" s="52"/>
      <c r="I39" s="116"/>
      <c r="J39" s="116"/>
      <c r="K39" s="116"/>
      <c r="L39" s="40"/>
      <c r="N39" s="116"/>
      <c r="O39" s="116"/>
      <c r="P39" s="116"/>
      <c r="Q39" s="40"/>
    </row>
    <row r="40" spans="3:18" x14ac:dyDescent="0.25">
      <c r="D40" s="51" t="s">
        <v>240</v>
      </c>
      <c r="E40" s="40"/>
      <c r="F40" s="93">
        <v>0.05</v>
      </c>
      <c r="G40" s="110">
        <v>0.01</v>
      </c>
      <c r="I40" s="115"/>
      <c r="J40" s="115"/>
      <c r="K40" s="115"/>
      <c r="L40" s="40"/>
      <c r="N40" s="115"/>
      <c r="O40" s="115"/>
      <c r="P40" s="115"/>
      <c r="Q40" s="40"/>
    </row>
    <row r="41" spans="3:18" x14ac:dyDescent="0.25">
      <c r="D41" s="51" t="s">
        <v>241</v>
      </c>
      <c r="E41" s="40"/>
      <c r="F41" s="93" t="str">
        <f>IF($F$51&lt;$F$40,"Yes","No")</f>
        <v>Yes</v>
      </c>
      <c r="G41" s="110" t="str">
        <f>IF($F$51&lt;G40,"Yes","No")</f>
        <v>Yes</v>
      </c>
      <c r="I41" s="115"/>
      <c r="J41" s="115"/>
      <c r="K41" s="115"/>
      <c r="L41" s="40"/>
      <c r="N41" s="115"/>
      <c r="O41" s="115"/>
      <c r="P41" s="115"/>
      <c r="Q41" s="40"/>
    </row>
    <row r="42" spans="3:18" x14ac:dyDescent="0.25">
      <c r="D42" s="51" t="s">
        <v>242</v>
      </c>
      <c r="E42" s="40"/>
      <c r="F42" s="93" t="str">
        <f>IF($F$50&gt;$F$52,"Yes","No")</f>
        <v>Yes</v>
      </c>
      <c r="G42" s="110" t="str">
        <f>G41</f>
        <v>Yes</v>
      </c>
      <c r="I42" s="115"/>
      <c r="J42" s="115"/>
      <c r="K42" s="115"/>
      <c r="L42" s="40"/>
      <c r="N42" s="115"/>
      <c r="O42" s="115"/>
      <c r="P42" s="115"/>
      <c r="Q42" s="40"/>
    </row>
    <row r="43" spans="3:18" x14ac:dyDescent="0.25">
      <c r="D43" s="51"/>
      <c r="E43" s="40"/>
      <c r="F43" s="40"/>
      <c r="G43" s="52"/>
      <c r="I43" s="115"/>
      <c r="J43" s="115"/>
      <c r="K43" s="115"/>
      <c r="L43" s="40"/>
      <c r="N43" s="115"/>
      <c r="O43" s="115"/>
      <c r="P43" s="115"/>
      <c r="Q43" s="40"/>
    </row>
    <row r="44" spans="3:18" x14ac:dyDescent="0.25">
      <c r="D44" s="94"/>
      <c r="E44" s="92"/>
      <c r="F44" s="91" t="s">
        <v>2433</v>
      </c>
      <c r="G44" s="95" t="s">
        <v>518</v>
      </c>
      <c r="I44" s="115"/>
      <c r="J44" s="115"/>
      <c r="K44" s="115"/>
      <c r="L44" s="40"/>
      <c r="N44" s="115"/>
      <c r="O44" s="115"/>
      <c r="P44" s="115"/>
      <c r="Q44" s="40"/>
    </row>
    <row r="45" spans="3:18" x14ac:dyDescent="0.25">
      <c r="D45" s="96" t="s">
        <v>234</v>
      </c>
      <c r="E45" s="40"/>
      <c r="F45" s="104">
        <v>39.584474885844749</v>
      </c>
      <c r="G45" s="107">
        <v>37.280219780219781</v>
      </c>
      <c r="I45" s="115"/>
      <c r="J45" s="115"/>
      <c r="K45" s="115"/>
      <c r="L45" s="40"/>
      <c r="N45" s="115"/>
      <c r="O45" s="115"/>
      <c r="P45" s="115"/>
      <c r="Q45" s="40"/>
    </row>
    <row r="46" spans="3:18" x14ac:dyDescent="0.25">
      <c r="D46" s="96" t="s">
        <v>235</v>
      </c>
      <c r="E46" s="40"/>
      <c r="F46" s="103">
        <v>99.863557046278515</v>
      </c>
      <c r="G46" s="106">
        <v>102.70004857021438</v>
      </c>
      <c r="I46" s="115"/>
      <c r="J46" s="115"/>
      <c r="K46" s="115"/>
      <c r="L46" s="40"/>
      <c r="N46" s="115"/>
      <c r="O46" s="115"/>
      <c r="P46" s="115"/>
      <c r="Q46" s="40"/>
    </row>
    <row r="47" spans="3:18" x14ac:dyDescent="0.25">
      <c r="D47" s="101" t="s">
        <v>236</v>
      </c>
      <c r="E47" s="92"/>
      <c r="F47" s="108">
        <v>438</v>
      </c>
      <c r="G47" s="109">
        <v>182</v>
      </c>
      <c r="I47" s="115"/>
      <c r="J47" s="115"/>
      <c r="K47" s="115"/>
      <c r="L47" s="40"/>
      <c r="N47" s="115"/>
      <c r="O47" s="115"/>
      <c r="P47" s="115"/>
      <c r="Q47" s="40"/>
    </row>
    <row r="48" spans="3:18" x14ac:dyDescent="0.25">
      <c r="D48" s="163" t="s">
        <v>251</v>
      </c>
      <c r="E48" s="40"/>
      <c r="F48" s="90">
        <v>100.69430941817559</v>
      </c>
      <c r="G48" s="97"/>
      <c r="I48" s="115"/>
      <c r="J48" s="115"/>
      <c r="K48" s="115"/>
      <c r="L48" s="40"/>
      <c r="N48" s="115"/>
      <c r="O48" s="115"/>
      <c r="P48" s="115"/>
      <c r="Q48" s="40"/>
    </row>
    <row r="49" spans="3:17" x14ac:dyDescent="0.25">
      <c r="D49" s="96" t="s">
        <v>250</v>
      </c>
      <c r="E49" s="40"/>
      <c r="F49" s="105">
        <v>618</v>
      </c>
      <c r="G49" s="97"/>
      <c r="I49" s="115"/>
      <c r="J49" s="115"/>
      <c r="K49" s="115"/>
      <c r="L49" s="40"/>
      <c r="N49" s="115"/>
      <c r="O49" s="115"/>
      <c r="P49" s="115"/>
      <c r="Q49" s="40"/>
    </row>
    <row r="50" spans="3:17" x14ac:dyDescent="0.25">
      <c r="D50" s="96" t="s">
        <v>249</v>
      </c>
      <c r="E50" s="40"/>
      <c r="F50" s="90">
        <v>2.6037842702758387</v>
      </c>
      <c r="G50" s="97"/>
      <c r="I50" s="115"/>
      <c r="J50" s="115"/>
      <c r="K50" s="115"/>
      <c r="L50" s="40"/>
      <c r="N50" s="115"/>
      <c r="O50" s="115"/>
      <c r="P50" s="40"/>
      <c r="Q50" s="40"/>
    </row>
    <row r="51" spans="3:17" x14ac:dyDescent="0.25">
      <c r="D51" s="96" t="s">
        <v>238</v>
      </c>
      <c r="E51" s="40"/>
      <c r="F51" s="90">
        <v>4.7208014702692118E-3</v>
      </c>
      <c r="G51" s="97"/>
      <c r="N51" s="115"/>
      <c r="O51" s="115"/>
      <c r="P51" s="40"/>
      <c r="Q51" s="40"/>
    </row>
    <row r="52" spans="3:17" ht="15.75" thickBot="1" x14ac:dyDescent="0.3">
      <c r="D52" s="98" t="s">
        <v>237</v>
      </c>
      <c r="E52" s="56"/>
      <c r="F52" s="99">
        <v>1.6473229955377486</v>
      </c>
      <c r="G52" s="100"/>
      <c r="N52" s="115"/>
      <c r="O52" s="115"/>
      <c r="P52" s="40"/>
      <c r="Q52" s="40"/>
    </row>
    <row r="53" spans="3:17" x14ac:dyDescent="0.25">
      <c r="N53" s="115"/>
      <c r="O53" s="115"/>
      <c r="P53" s="40"/>
      <c r="Q53" s="40"/>
    </row>
    <row r="54" spans="3:17" x14ac:dyDescent="0.25">
      <c r="C54" s="40"/>
      <c r="D54" s="40"/>
      <c r="E54" s="40"/>
      <c r="F54" s="40"/>
      <c r="G54" s="40"/>
      <c r="N54" s="115"/>
      <c r="O54" s="115"/>
      <c r="P54" s="40"/>
      <c r="Q54" s="40"/>
    </row>
    <row r="55" spans="3:17" x14ac:dyDescent="0.25">
      <c r="C55" s="40"/>
      <c r="D55" s="115"/>
      <c r="E55" s="115"/>
      <c r="F55" s="115"/>
      <c r="G55" s="40"/>
      <c r="N55" s="115"/>
      <c r="O55" s="115"/>
      <c r="P55" s="40"/>
      <c r="Q55" s="40"/>
    </row>
    <row r="56" spans="3:17" x14ac:dyDescent="0.25">
      <c r="C56" s="40"/>
      <c r="D56" s="115"/>
      <c r="E56" s="115"/>
      <c r="F56" s="115"/>
      <c r="G56" s="40"/>
      <c r="N56" s="115"/>
      <c r="O56" s="115"/>
      <c r="P56" s="40"/>
      <c r="Q56" s="40"/>
    </row>
    <row r="57" spans="3:17" x14ac:dyDescent="0.25">
      <c r="C57" s="40"/>
      <c r="D57" s="40"/>
      <c r="E57" s="40"/>
      <c r="F57" s="40"/>
      <c r="G57" s="40"/>
      <c r="N57" s="115"/>
      <c r="O57" s="115"/>
      <c r="P57" s="40"/>
      <c r="Q57" s="40"/>
    </row>
    <row r="58" spans="3:17" x14ac:dyDescent="0.25">
      <c r="C58" s="40"/>
      <c r="D58" s="40"/>
      <c r="E58" s="40"/>
      <c r="F58" s="40"/>
      <c r="G58" s="40"/>
      <c r="N58" s="115"/>
      <c r="O58" s="115"/>
      <c r="P58" s="40"/>
      <c r="Q58" s="40"/>
    </row>
    <row r="59" spans="3:17" x14ac:dyDescent="0.25">
      <c r="C59" s="40"/>
      <c r="D59" s="40"/>
      <c r="E59" s="40"/>
      <c r="F59" s="40"/>
      <c r="G59" s="40"/>
      <c r="N59" s="115"/>
      <c r="O59" s="115"/>
      <c r="P59" s="40"/>
      <c r="Q59" s="40"/>
    </row>
    <row r="60" spans="3:17" x14ac:dyDescent="0.25">
      <c r="N60" s="115"/>
      <c r="O60" s="115"/>
      <c r="P60" s="40"/>
      <c r="Q60" s="40"/>
    </row>
    <row r="61" spans="3:17" x14ac:dyDescent="0.25">
      <c r="N61" s="40"/>
      <c r="O61" s="40"/>
      <c r="P61" s="40"/>
      <c r="Q61" s="40"/>
    </row>
  </sheetData>
  <sheetProtection algorithmName="SHA-512" hashValue="Vx9jRCei94PSf3xwcgLWxPoSYerlCJ/sxm8411k0WgyqS+hy8Gwwy5wXjAckvN/NiOzhP/OIN73OXut8t2Iizg==" saltValue="VTg42fGclGUR69j13pbPkw==" spinCount="100000" sheet="1" objects="1" scenarios="1" sort="0" autoFilter="0"/>
  <mergeCells count="7">
    <mergeCell ref="D37:G37"/>
    <mergeCell ref="D5:G5"/>
    <mergeCell ref="I5:L5"/>
    <mergeCell ref="N5:S5"/>
    <mergeCell ref="D19:G19"/>
    <mergeCell ref="I19:L19"/>
    <mergeCell ref="N19:Q19"/>
  </mergeCells>
  <conditionalFormatting sqref="F23">
    <cfRule type="containsText" dxfId="112" priority="58" operator="containsText" text="No">
      <formula>NOT(ISERROR(SEARCH("No",F23)))</formula>
    </cfRule>
    <cfRule type="containsText" dxfId="111" priority="59" operator="containsText" text="Yes">
      <formula>NOT(ISERROR(SEARCH("Yes",F23)))</formula>
    </cfRule>
    <cfRule type="cellIs" dxfId="110" priority="60" operator="equal">
      <formula>"""Yes"""</formula>
    </cfRule>
  </conditionalFormatting>
  <conditionalFormatting sqref="F24">
    <cfRule type="containsText" dxfId="109" priority="55" operator="containsText" text="No">
      <formula>NOT(ISERROR(SEARCH("No",F24)))</formula>
    </cfRule>
    <cfRule type="containsText" dxfId="108" priority="56" operator="containsText" text="Yes">
      <formula>NOT(ISERROR(SEARCH("Yes",F24)))</formula>
    </cfRule>
    <cfRule type="cellIs" dxfId="107" priority="57" operator="equal">
      <formula>"""Yes"""</formula>
    </cfRule>
  </conditionalFormatting>
  <conditionalFormatting sqref="K23">
    <cfRule type="containsText" dxfId="106" priority="52" operator="containsText" text="No">
      <formula>NOT(ISERROR(SEARCH("No",K23)))</formula>
    </cfRule>
    <cfRule type="containsText" dxfId="105" priority="53" operator="containsText" text="Yes">
      <formula>NOT(ISERROR(SEARCH("Yes",K23)))</formula>
    </cfRule>
    <cfRule type="cellIs" dxfId="104" priority="54" operator="equal">
      <formula>"""Yes"""</formula>
    </cfRule>
  </conditionalFormatting>
  <conditionalFormatting sqref="K24">
    <cfRule type="containsText" dxfId="103" priority="49" operator="containsText" text="No">
      <formula>NOT(ISERROR(SEARCH("No",K24)))</formula>
    </cfRule>
    <cfRule type="containsText" dxfId="102" priority="50" operator="containsText" text="Yes">
      <formula>NOT(ISERROR(SEARCH("Yes",K24)))</formula>
    </cfRule>
    <cfRule type="cellIs" dxfId="101" priority="51" operator="equal">
      <formula>"""Yes"""</formula>
    </cfRule>
  </conditionalFormatting>
  <conditionalFormatting sqref="G23">
    <cfRule type="containsText" dxfId="100" priority="46" operator="containsText" text="No">
      <formula>NOT(ISERROR(SEARCH("No",G23)))</formula>
    </cfRule>
    <cfRule type="containsText" dxfId="99" priority="47" operator="containsText" text="Yes">
      <formula>NOT(ISERROR(SEARCH("Yes",G23)))</formula>
    </cfRule>
    <cfRule type="cellIs" dxfId="98" priority="48" operator="equal">
      <formula>"""Yes"""</formula>
    </cfRule>
  </conditionalFormatting>
  <conditionalFormatting sqref="G24">
    <cfRule type="containsText" dxfId="97" priority="43" operator="containsText" text="No">
      <formula>NOT(ISERROR(SEARCH("No",G24)))</formula>
    </cfRule>
    <cfRule type="containsText" dxfId="96" priority="44" operator="containsText" text="Yes">
      <formula>NOT(ISERROR(SEARCH("Yes",G24)))</formula>
    </cfRule>
    <cfRule type="cellIs" dxfId="95" priority="45" operator="equal">
      <formula>"""Yes"""</formula>
    </cfRule>
  </conditionalFormatting>
  <conditionalFormatting sqref="L23">
    <cfRule type="containsText" dxfId="94" priority="40" operator="containsText" text="No">
      <formula>NOT(ISERROR(SEARCH("No",L23)))</formula>
    </cfRule>
    <cfRule type="containsText" dxfId="93" priority="41" operator="containsText" text="Yes">
      <formula>NOT(ISERROR(SEARCH("Yes",L23)))</formula>
    </cfRule>
    <cfRule type="cellIs" dxfId="92" priority="42" operator="equal">
      <formula>"""Yes"""</formula>
    </cfRule>
  </conditionalFormatting>
  <conditionalFormatting sqref="L24">
    <cfRule type="containsText" dxfId="91" priority="37" operator="containsText" text="No">
      <formula>NOT(ISERROR(SEARCH("No",L24)))</formula>
    </cfRule>
    <cfRule type="containsText" dxfId="90" priority="38" operator="containsText" text="Yes">
      <formula>NOT(ISERROR(SEARCH("Yes",L24)))</formula>
    </cfRule>
    <cfRule type="cellIs" dxfId="89" priority="39" operator="equal">
      <formula>"""Yes"""</formula>
    </cfRule>
  </conditionalFormatting>
  <conditionalFormatting sqref="F41">
    <cfRule type="containsText" dxfId="88" priority="22" operator="containsText" text="No">
      <formula>NOT(ISERROR(SEARCH("No",F41)))</formula>
    </cfRule>
    <cfRule type="containsText" dxfId="87" priority="23" operator="containsText" text="Yes">
      <formula>NOT(ISERROR(SEARCH("Yes",F41)))</formula>
    </cfRule>
    <cfRule type="cellIs" dxfId="86" priority="24" operator="equal">
      <formula>"""Yes"""</formula>
    </cfRule>
  </conditionalFormatting>
  <conditionalFormatting sqref="F42">
    <cfRule type="containsText" dxfId="85" priority="19" operator="containsText" text="No">
      <formula>NOT(ISERROR(SEARCH("No",F42)))</formula>
    </cfRule>
    <cfRule type="containsText" dxfId="84" priority="20" operator="containsText" text="Yes">
      <formula>NOT(ISERROR(SEARCH("Yes",F42)))</formula>
    </cfRule>
    <cfRule type="cellIs" dxfId="83" priority="21" operator="equal">
      <formula>"""Yes"""</formula>
    </cfRule>
  </conditionalFormatting>
  <conditionalFormatting sqref="G41">
    <cfRule type="containsText" dxfId="82" priority="16" operator="containsText" text="No">
      <formula>NOT(ISERROR(SEARCH("No",G41)))</formula>
    </cfRule>
    <cfRule type="containsText" dxfId="81" priority="17" operator="containsText" text="Yes">
      <formula>NOT(ISERROR(SEARCH("Yes",G41)))</formula>
    </cfRule>
    <cfRule type="cellIs" dxfId="80" priority="18" operator="equal">
      <formula>"""Yes"""</formula>
    </cfRule>
  </conditionalFormatting>
  <conditionalFormatting sqref="G42">
    <cfRule type="containsText" dxfId="79" priority="13" operator="containsText" text="No">
      <formula>NOT(ISERROR(SEARCH("No",G42)))</formula>
    </cfRule>
    <cfRule type="containsText" dxfId="78" priority="14" operator="containsText" text="Yes">
      <formula>NOT(ISERROR(SEARCH("Yes",G42)))</formula>
    </cfRule>
    <cfRule type="cellIs" dxfId="77" priority="15" operator="equal">
      <formula>"""Yes"""</formula>
    </cfRule>
  </conditionalFormatting>
  <conditionalFormatting sqref="P23">
    <cfRule type="containsText" dxfId="76" priority="10" operator="containsText" text="No">
      <formula>NOT(ISERROR(SEARCH("No",P23)))</formula>
    </cfRule>
    <cfRule type="containsText" dxfId="75" priority="11" operator="containsText" text="Yes">
      <formula>NOT(ISERROR(SEARCH("Yes",P23)))</formula>
    </cfRule>
    <cfRule type="cellIs" dxfId="74" priority="12" operator="equal">
      <formula>"""Yes"""</formula>
    </cfRule>
  </conditionalFormatting>
  <conditionalFormatting sqref="P24">
    <cfRule type="containsText" dxfId="73" priority="7" operator="containsText" text="No">
      <formula>NOT(ISERROR(SEARCH("No",P24)))</formula>
    </cfRule>
    <cfRule type="containsText" dxfId="72" priority="8" operator="containsText" text="Yes">
      <formula>NOT(ISERROR(SEARCH("Yes",P24)))</formula>
    </cfRule>
    <cfRule type="cellIs" dxfId="71" priority="9" operator="equal">
      <formula>"""Yes"""</formula>
    </cfRule>
  </conditionalFormatting>
  <conditionalFormatting sqref="Q23">
    <cfRule type="containsText" dxfId="70" priority="4" operator="containsText" text="No">
      <formula>NOT(ISERROR(SEARCH("No",Q23)))</formula>
    </cfRule>
    <cfRule type="containsText" dxfId="69" priority="5" operator="containsText" text="Yes">
      <formula>NOT(ISERROR(SEARCH("Yes",Q23)))</formula>
    </cfRule>
    <cfRule type="cellIs" dxfId="68" priority="6" operator="equal">
      <formula>"""Yes"""</formula>
    </cfRule>
  </conditionalFormatting>
  <conditionalFormatting sqref="Q24">
    <cfRule type="containsText" dxfId="67" priority="1" operator="containsText" text="No">
      <formula>NOT(ISERROR(SEARCH("No",Q24)))</formula>
    </cfRule>
    <cfRule type="containsText" dxfId="66" priority="2" operator="containsText" text="Yes">
      <formula>NOT(ISERROR(SEARCH("Yes",Q24)))</formula>
    </cfRule>
    <cfRule type="cellIs" dxfId="65" priority="3" operator="equal">
      <formula>"""Yes"""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DE1E-B64C-4D3A-8DC3-639A8CB2F77F}">
  <sheetPr>
    <tabColor rgb="FF92D050"/>
  </sheetPr>
  <dimension ref="A1:V279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RowHeight="15" outlineLevelRow="1" outlineLevelCol="1" x14ac:dyDescent="0.25"/>
  <cols>
    <col min="1" max="1" width="14.28515625" customWidth="1"/>
    <col min="2" max="2" width="15.28515625" customWidth="1"/>
    <col min="3" max="3" width="11.42578125" style="33"/>
    <col min="4" max="4" width="44.85546875" hidden="1" customWidth="1" outlineLevel="1"/>
    <col min="5" max="5" width="20.28515625" customWidth="1" collapsed="1"/>
    <col min="6" max="6" width="18.28515625" customWidth="1"/>
    <col min="7" max="7" width="17.85546875" customWidth="1"/>
    <col min="8" max="10" width="14" customWidth="1" outlineLevel="1"/>
    <col min="11" max="11" width="14" customWidth="1"/>
    <col min="12" max="12" width="16.85546875" customWidth="1"/>
    <col min="13" max="13" width="16.42578125" customWidth="1"/>
    <col min="14" max="14" width="17.42578125" customWidth="1"/>
    <col min="15" max="15" width="20.28515625" customWidth="1"/>
    <col min="16" max="16" width="21" customWidth="1" outlineLevel="1"/>
  </cols>
  <sheetData>
    <row r="1" spans="1:22" x14ac:dyDescent="0.25">
      <c r="F1" s="2" t="s">
        <v>16</v>
      </c>
    </row>
    <row r="2" spans="1:22" ht="28.5" hidden="1" customHeight="1" outlineLevel="1" x14ac:dyDescent="0.25">
      <c r="A2" s="30" t="s">
        <v>1391</v>
      </c>
      <c r="B2" s="30" t="s">
        <v>1391</v>
      </c>
      <c r="C2" s="34"/>
      <c r="D2" s="1"/>
      <c r="H2" s="1"/>
      <c r="I2" s="1"/>
      <c r="J2" s="1"/>
      <c r="K2" s="1"/>
      <c r="L2" s="1"/>
      <c r="M2" s="1"/>
      <c r="N2" s="1"/>
      <c r="O2" s="1"/>
      <c r="P2" s="31"/>
    </row>
    <row r="3" spans="1:22" hidden="1" outlineLevel="1" x14ac:dyDescent="0.25">
      <c r="A3" t="s">
        <v>518</v>
      </c>
      <c r="B3" t="s">
        <v>825</v>
      </c>
      <c r="G3" s="2"/>
      <c r="R3" s="70"/>
    </row>
    <row r="4" spans="1:22" hidden="1" outlineLevel="1" x14ac:dyDescent="0.25">
      <c r="A4" t="s">
        <v>825</v>
      </c>
      <c r="B4" t="s">
        <v>518</v>
      </c>
      <c r="G4" s="2"/>
    </row>
    <row r="5" spans="1:22" ht="28.5" customHeight="1" collapsed="1" x14ac:dyDescent="0.25">
      <c r="A5" s="30" t="s">
        <v>1391</v>
      </c>
      <c r="B5" s="30" t="s">
        <v>211</v>
      </c>
      <c r="C5" s="34" t="s">
        <v>0</v>
      </c>
      <c r="D5" s="1" t="s">
        <v>9</v>
      </c>
      <c r="E5" s="1" t="s">
        <v>272</v>
      </c>
      <c r="F5" s="1" t="s">
        <v>263</v>
      </c>
      <c r="G5" s="1" t="s">
        <v>17</v>
      </c>
      <c r="H5" s="1" t="s">
        <v>1</v>
      </c>
      <c r="I5" s="1" t="s">
        <v>2</v>
      </c>
      <c r="J5" s="1" t="s">
        <v>3</v>
      </c>
      <c r="K5" s="1" t="s">
        <v>6</v>
      </c>
      <c r="L5" s="1" t="s">
        <v>7</v>
      </c>
      <c r="M5" s="1" t="s">
        <v>8</v>
      </c>
      <c r="N5" s="1" t="s">
        <v>70</v>
      </c>
      <c r="O5" s="1" t="s">
        <v>215</v>
      </c>
      <c r="P5" s="31" t="s">
        <v>216</v>
      </c>
      <c r="Q5" s="1"/>
    </row>
    <row r="6" spans="1:22" x14ac:dyDescent="0.25">
      <c r="A6" t="s">
        <v>518</v>
      </c>
      <c r="B6" t="s">
        <v>2421</v>
      </c>
      <c r="C6" s="33">
        <v>1</v>
      </c>
      <c r="D6" t="s">
        <v>261</v>
      </c>
      <c r="E6">
        <v>17</v>
      </c>
      <c r="F6">
        <f>IF(A6="Tour",SUM(H6:I6),SUM(H6:J6))</f>
        <v>55</v>
      </c>
      <c r="G6">
        <f t="shared" ref="G6:G37" si="0">SUM(H6:J6)</f>
        <v>55</v>
      </c>
      <c r="H6">
        <v>21</v>
      </c>
      <c r="I6">
        <v>34</v>
      </c>
      <c r="K6" s="5">
        <f>IFERROR(IF(A6="Tour",AVERAGE(H6:I6),AVERAGE(H6:J6)),"n/a")</f>
        <v>27.5</v>
      </c>
      <c r="L6" s="6">
        <f>IFERROR(IF(A6="Tour",_xlfn.VAR.S(H6:I6),_xlfn.VAR.S(H6:J6)),"n/a")</f>
        <v>84.5</v>
      </c>
      <c r="M6" s="6">
        <f>IFERROR(IF(A6="Tour",_xlfn.STDEV.S(H6:I6),_xlfn.STDEV.S(H6:J6)),"n/a")</f>
        <v>9.1923881554251174</v>
      </c>
      <c r="N6" s="5">
        <f>IFERROR(IF(A6="Tour",F6/E6,G6/E6),"n/a")</f>
        <v>3.2352941176470589</v>
      </c>
      <c r="O6">
        <f>IF(A6="Tour",1,0)</f>
        <v>1</v>
      </c>
      <c r="P6" s="32" t="str">
        <f t="shared" ref="P6:P37" si="1">_xlfn.CONCAT(A6,B6,C6)</f>
        <v>Tour1000 Miami1</v>
      </c>
      <c r="R6" s="84"/>
      <c r="S6" s="84"/>
      <c r="T6" s="85"/>
      <c r="U6" s="85"/>
      <c r="V6" s="85"/>
    </row>
    <row r="7" spans="1:22" x14ac:dyDescent="0.25">
      <c r="A7" t="s">
        <v>518</v>
      </c>
      <c r="B7" t="s">
        <v>2421</v>
      </c>
      <c r="C7" s="33">
        <v>2</v>
      </c>
      <c r="D7" t="s">
        <v>262</v>
      </c>
      <c r="E7">
        <v>25</v>
      </c>
      <c r="F7">
        <f t="shared" ref="F7:F70" si="2">IF(A7="Tour",SUM(H7:I7),SUM(H7:J7))</f>
        <v>86</v>
      </c>
      <c r="G7">
        <f t="shared" si="0"/>
        <v>86</v>
      </c>
      <c r="H7">
        <v>47</v>
      </c>
      <c r="I7">
        <v>39</v>
      </c>
      <c r="K7" s="5">
        <f t="shared" ref="K7:K70" si="3">IFERROR(IF(A7="Tour",AVERAGE(H7:I7),AVERAGE(H7:J7)),"n/a")</f>
        <v>43</v>
      </c>
      <c r="L7" s="6">
        <f t="shared" ref="L7:L70" si="4">IFERROR(IF(A7="Tour",_xlfn.VAR.S(H7:I7),_xlfn.VAR.S(H7:J7)),"n/a")</f>
        <v>32</v>
      </c>
      <c r="M7" s="6">
        <f t="shared" ref="M7:M70" si="5">IFERROR(IF(A7="Tour",_xlfn.STDEV.S(H7:I7),_xlfn.STDEV.S(H7:J7)),"n/a")</f>
        <v>5.6568542494923806</v>
      </c>
      <c r="N7" s="5">
        <f t="shared" ref="N7:N70" si="6">IFERROR(IF(A7="Tour",F7/E7,G7/E7),"n/a")</f>
        <v>3.44</v>
      </c>
      <c r="O7">
        <f t="shared" ref="O7:O70" si="7">IF(A7="Tour",1,0)</f>
        <v>1</v>
      </c>
      <c r="P7" s="32" t="str">
        <f t="shared" si="1"/>
        <v>Tour1000 Miami2</v>
      </c>
      <c r="R7" s="84"/>
      <c r="S7" s="84"/>
      <c r="T7" s="82"/>
      <c r="U7" s="78"/>
      <c r="V7" s="83"/>
    </row>
    <row r="8" spans="1:22" x14ac:dyDescent="0.25">
      <c r="A8" t="s">
        <v>518</v>
      </c>
      <c r="B8" t="s">
        <v>2421</v>
      </c>
      <c r="C8" s="33">
        <v>3</v>
      </c>
      <c r="D8" t="s">
        <v>265</v>
      </c>
      <c r="E8">
        <v>18</v>
      </c>
      <c r="F8">
        <f t="shared" si="2"/>
        <v>67</v>
      </c>
      <c r="G8">
        <f t="shared" si="0"/>
        <v>67</v>
      </c>
      <c r="H8">
        <v>39</v>
      </c>
      <c r="I8">
        <v>28</v>
      </c>
      <c r="K8" s="5">
        <f t="shared" si="3"/>
        <v>33.5</v>
      </c>
      <c r="L8" s="6">
        <f t="shared" si="4"/>
        <v>60.5</v>
      </c>
      <c r="M8" s="6">
        <f t="shared" si="5"/>
        <v>7.7781745930520225</v>
      </c>
      <c r="N8" s="5">
        <f t="shared" si="6"/>
        <v>3.7222222222222223</v>
      </c>
      <c r="O8">
        <f t="shared" si="7"/>
        <v>1</v>
      </c>
      <c r="P8" s="32" t="str">
        <f t="shared" si="1"/>
        <v>Tour1000 Miami3</v>
      </c>
      <c r="R8" s="84"/>
      <c r="S8" s="84"/>
      <c r="T8" s="82"/>
      <c r="U8" s="78"/>
      <c r="V8" s="83"/>
    </row>
    <row r="9" spans="1:22" x14ac:dyDescent="0.25">
      <c r="A9" t="s">
        <v>518</v>
      </c>
      <c r="B9" t="s">
        <v>2421</v>
      </c>
      <c r="C9" s="33">
        <v>4</v>
      </c>
      <c r="D9" t="s">
        <v>266</v>
      </c>
      <c r="E9">
        <v>25</v>
      </c>
      <c r="F9">
        <f t="shared" si="2"/>
        <v>91</v>
      </c>
      <c r="G9">
        <f t="shared" si="0"/>
        <v>91</v>
      </c>
      <c r="H9">
        <v>40</v>
      </c>
      <c r="I9">
        <v>51</v>
      </c>
      <c r="K9" s="5">
        <f t="shared" si="3"/>
        <v>45.5</v>
      </c>
      <c r="L9" s="6">
        <f t="shared" si="4"/>
        <v>60.5</v>
      </c>
      <c r="M9" s="6">
        <f t="shared" si="5"/>
        <v>7.7781745930520225</v>
      </c>
      <c r="N9" s="5">
        <f t="shared" si="6"/>
        <v>3.64</v>
      </c>
      <c r="O9">
        <f t="shared" si="7"/>
        <v>1</v>
      </c>
      <c r="P9" s="32" t="str">
        <f t="shared" si="1"/>
        <v>Tour1000 Miami4</v>
      </c>
      <c r="R9" s="84"/>
      <c r="S9" s="84"/>
      <c r="T9" s="82"/>
      <c r="U9" s="78"/>
      <c r="V9" s="83"/>
    </row>
    <row r="10" spans="1:22" x14ac:dyDescent="0.25">
      <c r="A10" t="s">
        <v>518</v>
      </c>
      <c r="B10" t="s">
        <v>2421</v>
      </c>
      <c r="C10" s="33">
        <v>5</v>
      </c>
      <c r="D10" t="s">
        <v>267</v>
      </c>
      <c r="E10">
        <v>18</v>
      </c>
      <c r="F10">
        <f t="shared" si="2"/>
        <v>59</v>
      </c>
      <c r="G10">
        <f t="shared" si="0"/>
        <v>59</v>
      </c>
      <c r="H10">
        <v>25</v>
      </c>
      <c r="I10">
        <v>34</v>
      </c>
      <c r="K10" s="5">
        <f t="shared" si="3"/>
        <v>29.5</v>
      </c>
      <c r="L10" s="6">
        <f t="shared" si="4"/>
        <v>40.5</v>
      </c>
      <c r="M10" s="6">
        <f t="shared" si="5"/>
        <v>6.3639610306789276</v>
      </c>
      <c r="N10" s="5">
        <f t="shared" si="6"/>
        <v>3.2777777777777777</v>
      </c>
      <c r="O10">
        <f t="shared" si="7"/>
        <v>1</v>
      </c>
      <c r="P10" s="32" t="str">
        <f t="shared" si="1"/>
        <v>Tour1000 Miami5</v>
      </c>
      <c r="R10" s="84"/>
      <c r="S10" s="84"/>
      <c r="T10" s="82"/>
      <c r="U10" s="78"/>
      <c r="V10" s="83"/>
    </row>
    <row r="11" spans="1:22" x14ac:dyDescent="0.25">
      <c r="A11" t="s">
        <v>518</v>
      </c>
      <c r="B11" t="s">
        <v>2421</v>
      </c>
      <c r="C11" s="33">
        <v>6</v>
      </c>
      <c r="D11" t="s">
        <v>268</v>
      </c>
      <c r="E11">
        <v>19</v>
      </c>
      <c r="F11">
        <f t="shared" si="2"/>
        <v>62</v>
      </c>
      <c r="G11">
        <f t="shared" si="0"/>
        <v>62</v>
      </c>
      <c r="H11">
        <v>29</v>
      </c>
      <c r="I11">
        <v>33</v>
      </c>
      <c r="K11" s="5">
        <f t="shared" si="3"/>
        <v>31</v>
      </c>
      <c r="L11" s="6">
        <f t="shared" si="4"/>
        <v>8</v>
      </c>
      <c r="M11" s="6">
        <f t="shared" si="5"/>
        <v>2.8284271247461903</v>
      </c>
      <c r="N11" s="5">
        <f t="shared" si="6"/>
        <v>3.263157894736842</v>
      </c>
      <c r="O11">
        <f t="shared" si="7"/>
        <v>1</v>
      </c>
      <c r="P11" s="32" t="str">
        <f t="shared" si="1"/>
        <v>Tour1000 Miami6</v>
      </c>
      <c r="R11" s="84"/>
      <c r="S11" s="84"/>
      <c r="T11" s="82"/>
      <c r="U11" s="78"/>
      <c r="V11" s="83"/>
    </row>
    <row r="12" spans="1:22" x14ac:dyDescent="0.25">
      <c r="A12" t="s">
        <v>518</v>
      </c>
      <c r="B12" t="s">
        <v>2421</v>
      </c>
      <c r="C12" s="33">
        <v>7</v>
      </c>
      <c r="D12" t="s">
        <v>269</v>
      </c>
      <c r="E12">
        <v>22</v>
      </c>
      <c r="F12">
        <f t="shared" si="2"/>
        <v>82</v>
      </c>
      <c r="G12">
        <f t="shared" si="0"/>
        <v>101</v>
      </c>
      <c r="H12">
        <v>51</v>
      </c>
      <c r="I12">
        <v>31</v>
      </c>
      <c r="J12">
        <v>19</v>
      </c>
      <c r="K12" s="5">
        <f t="shared" si="3"/>
        <v>41</v>
      </c>
      <c r="L12" s="6">
        <f t="shared" si="4"/>
        <v>200</v>
      </c>
      <c r="M12" s="6">
        <f t="shared" si="5"/>
        <v>14.142135623730951</v>
      </c>
      <c r="N12" s="5">
        <f t="shared" si="6"/>
        <v>3.7272727272727271</v>
      </c>
      <c r="O12">
        <f t="shared" si="7"/>
        <v>1</v>
      </c>
      <c r="P12" s="32" t="str">
        <f t="shared" si="1"/>
        <v>Tour1000 Miami7</v>
      </c>
      <c r="R12" s="84"/>
      <c r="S12" s="84"/>
      <c r="T12" s="82"/>
      <c r="U12" s="78"/>
      <c r="V12" s="83"/>
    </row>
    <row r="13" spans="1:22" x14ac:dyDescent="0.25">
      <c r="A13" t="s">
        <v>518</v>
      </c>
      <c r="B13" t="s">
        <v>2421</v>
      </c>
      <c r="C13" s="33">
        <v>8</v>
      </c>
      <c r="D13" t="s">
        <v>270</v>
      </c>
      <c r="E13">
        <v>17</v>
      </c>
      <c r="F13">
        <f t="shared" si="2"/>
        <v>62</v>
      </c>
      <c r="G13">
        <f t="shared" si="0"/>
        <v>74</v>
      </c>
      <c r="H13">
        <v>37</v>
      </c>
      <c r="I13">
        <v>25</v>
      </c>
      <c r="J13">
        <v>12</v>
      </c>
      <c r="K13" s="5">
        <f t="shared" si="3"/>
        <v>31</v>
      </c>
      <c r="L13" s="6">
        <f t="shared" si="4"/>
        <v>72</v>
      </c>
      <c r="M13" s="6">
        <f t="shared" si="5"/>
        <v>8.4852813742385695</v>
      </c>
      <c r="N13" s="5">
        <f t="shared" si="6"/>
        <v>3.6470588235294117</v>
      </c>
      <c r="O13">
        <f t="shared" si="7"/>
        <v>1</v>
      </c>
      <c r="P13" s="32" t="str">
        <f t="shared" si="1"/>
        <v>Tour1000 Miami8</v>
      </c>
      <c r="R13" s="84"/>
      <c r="S13" s="21"/>
      <c r="T13" s="82"/>
      <c r="U13" s="78"/>
      <c r="V13" s="83"/>
    </row>
    <row r="14" spans="1:22" x14ac:dyDescent="0.25">
      <c r="A14" t="s">
        <v>518</v>
      </c>
      <c r="B14" t="s">
        <v>2421</v>
      </c>
      <c r="C14" s="33">
        <v>9</v>
      </c>
      <c r="D14" t="s">
        <v>271</v>
      </c>
      <c r="E14">
        <v>16</v>
      </c>
      <c r="F14">
        <f t="shared" si="2"/>
        <v>61</v>
      </c>
      <c r="G14">
        <f t="shared" si="0"/>
        <v>73</v>
      </c>
      <c r="H14">
        <v>27</v>
      </c>
      <c r="I14">
        <v>34</v>
      </c>
      <c r="J14">
        <v>12</v>
      </c>
      <c r="K14" s="5">
        <f t="shared" si="3"/>
        <v>30.5</v>
      </c>
      <c r="L14" s="6">
        <f t="shared" si="4"/>
        <v>24.5</v>
      </c>
      <c r="M14" s="6">
        <f t="shared" si="5"/>
        <v>4.9497474683058327</v>
      </c>
      <c r="N14" s="5">
        <f t="shared" si="6"/>
        <v>3.8125</v>
      </c>
      <c r="O14">
        <f t="shared" si="7"/>
        <v>1</v>
      </c>
      <c r="P14" s="32" t="str">
        <f t="shared" si="1"/>
        <v>Tour1000 Miami9</v>
      </c>
      <c r="R14" s="84"/>
      <c r="S14" s="21"/>
      <c r="T14" s="78"/>
      <c r="U14" s="78"/>
      <c r="V14" s="83"/>
    </row>
    <row r="15" spans="1:22" x14ac:dyDescent="0.25">
      <c r="A15" t="s">
        <v>518</v>
      </c>
      <c r="B15" t="s">
        <v>2421</v>
      </c>
      <c r="C15" s="33">
        <v>10</v>
      </c>
      <c r="D15" t="s">
        <v>273</v>
      </c>
      <c r="E15">
        <v>25</v>
      </c>
      <c r="F15">
        <f t="shared" si="2"/>
        <v>87</v>
      </c>
      <c r="G15">
        <f t="shared" si="0"/>
        <v>104</v>
      </c>
      <c r="H15">
        <v>45</v>
      </c>
      <c r="I15">
        <v>42</v>
      </c>
      <c r="J15">
        <v>17</v>
      </c>
      <c r="K15" s="5">
        <f t="shared" si="3"/>
        <v>43.5</v>
      </c>
      <c r="L15" s="6">
        <f t="shared" si="4"/>
        <v>4.5</v>
      </c>
      <c r="M15" s="6">
        <f t="shared" si="5"/>
        <v>2.1213203435596424</v>
      </c>
      <c r="N15" s="5">
        <f t="shared" si="6"/>
        <v>3.48</v>
      </c>
      <c r="O15">
        <f t="shared" si="7"/>
        <v>1</v>
      </c>
      <c r="P15" s="32" t="str">
        <f t="shared" si="1"/>
        <v>Tour1000 Miami10</v>
      </c>
      <c r="R15" s="84"/>
      <c r="S15" s="21"/>
      <c r="T15" s="21"/>
      <c r="U15" s="21"/>
      <c r="V15" s="21"/>
    </row>
    <row r="16" spans="1:22" x14ac:dyDescent="0.25">
      <c r="A16" t="s">
        <v>518</v>
      </c>
      <c r="B16" t="s">
        <v>2421</v>
      </c>
      <c r="C16" s="33">
        <v>11</v>
      </c>
      <c r="D16" t="s">
        <v>274</v>
      </c>
      <c r="E16">
        <v>20</v>
      </c>
      <c r="F16">
        <f t="shared" si="2"/>
        <v>79</v>
      </c>
      <c r="G16">
        <f t="shared" si="0"/>
        <v>90</v>
      </c>
      <c r="H16">
        <v>45</v>
      </c>
      <c r="I16">
        <v>34</v>
      </c>
      <c r="J16">
        <v>11</v>
      </c>
      <c r="K16" s="5">
        <f t="shared" si="3"/>
        <v>39.5</v>
      </c>
      <c r="L16" s="6">
        <f t="shared" si="4"/>
        <v>60.5</v>
      </c>
      <c r="M16" s="6">
        <f t="shared" si="5"/>
        <v>7.7781745930520225</v>
      </c>
      <c r="N16" s="5">
        <f t="shared" si="6"/>
        <v>3.95</v>
      </c>
      <c r="O16">
        <f t="shared" si="7"/>
        <v>1</v>
      </c>
      <c r="P16" s="32" t="str">
        <f t="shared" si="1"/>
        <v>Tour1000 Miami11</v>
      </c>
      <c r="R16" s="84"/>
      <c r="S16" s="21"/>
      <c r="T16" s="85"/>
      <c r="U16" s="85"/>
      <c r="V16" s="85"/>
    </row>
    <row r="17" spans="1:22" x14ac:dyDescent="0.25">
      <c r="A17" t="s">
        <v>518</v>
      </c>
      <c r="B17" t="s">
        <v>2421</v>
      </c>
      <c r="C17" s="33">
        <v>12</v>
      </c>
      <c r="D17" t="s">
        <v>275</v>
      </c>
      <c r="E17">
        <v>16</v>
      </c>
      <c r="F17">
        <f t="shared" si="2"/>
        <v>57</v>
      </c>
      <c r="G17">
        <f t="shared" si="0"/>
        <v>57</v>
      </c>
      <c r="H17">
        <v>28</v>
      </c>
      <c r="I17">
        <v>29</v>
      </c>
      <c r="K17" s="5">
        <f t="shared" si="3"/>
        <v>28.5</v>
      </c>
      <c r="L17" s="6">
        <f t="shared" si="4"/>
        <v>0.5</v>
      </c>
      <c r="M17" s="6">
        <f t="shared" si="5"/>
        <v>0.70710678118654757</v>
      </c>
      <c r="N17" s="5">
        <f t="shared" si="6"/>
        <v>3.5625</v>
      </c>
      <c r="O17">
        <f t="shared" si="7"/>
        <v>1</v>
      </c>
      <c r="P17" s="32" t="str">
        <f t="shared" si="1"/>
        <v>Tour1000 Miami12</v>
      </c>
      <c r="R17" s="84"/>
      <c r="S17" s="21"/>
      <c r="T17" s="82"/>
      <c r="U17" s="78"/>
      <c r="V17" s="83"/>
    </row>
    <row r="18" spans="1:22" x14ac:dyDescent="0.25">
      <c r="A18" t="s">
        <v>518</v>
      </c>
      <c r="B18" t="s">
        <v>2421</v>
      </c>
      <c r="C18" s="33">
        <v>13</v>
      </c>
      <c r="D18" t="s">
        <v>276</v>
      </c>
      <c r="E18">
        <v>26</v>
      </c>
      <c r="F18">
        <f t="shared" si="2"/>
        <v>106</v>
      </c>
      <c r="G18">
        <f t="shared" si="0"/>
        <v>119</v>
      </c>
      <c r="H18">
        <v>51</v>
      </c>
      <c r="I18">
        <v>55</v>
      </c>
      <c r="J18">
        <v>13</v>
      </c>
      <c r="K18" s="5">
        <f t="shared" si="3"/>
        <v>53</v>
      </c>
      <c r="L18" s="6">
        <f t="shared" si="4"/>
        <v>8</v>
      </c>
      <c r="M18" s="6">
        <f t="shared" si="5"/>
        <v>2.8284271247461903</v>
      </c>
      <c r="N18" s="5">
        <f t="shared" si="6"/>
        <v>4.0769230769230766</v>
      </c>
      <c r="O18">
        <f t="shared" si="7"/>
        <v>1</v>
      </c>
      <c r="P18" s="32" t="str">
        <f t="shared" si="1"/>
        <v>Tour1000 Miami13</v>
      </c>
      <c r="R18" s="85"/>
      <c r="S18" s="85"/>
      <c r="T18" s="85"/>
      <c r="U18" s="78"/>
      <c r="V18" s="83"/>
    </row>
    <row r="19" spans="1:22" x14ac:dyDescent="0.25">
      <c r="A19" t="s">
        <v>518</v>
      </c>
      <c r="B19" t="s">
        <v>2421</v>
      </c>
      <c r="C19" s="33">
        <v>14</v>
      </c>
      <c r="D19" t="s">
        <v>277</v>
      </c>
      <c r="E19">
        <v>17</v>
      </c>
      <c r="F19">
        <f t="shared" si="2"/>
        <v>58</v>
      </c>
      <c r="G19">
        <f t="shared" si="0"/>
        <v>58</v>
      </c>
      <c r="H19">
        <v>23</v>
      </c>
      <c r="I19">
        <v>35</v>
      </c>
      <c r="K19" s="5">
        <f t="shared" si="3"/>
        <v>29</v>
      </c>
      <c r="L19" s="6">
        <f t="shared" si="4"/>
        <v>72</v>
      </c>
      <c r="M19" s="6">
        <f t="shared" si="5"/>
        <v>8.4852813742385695</v>
      </c>
      <c r="N19" s="5">
        <f t="shared" si="6"/>
        <v>3.4117647058823528</v>
      </c>
      <c r="O19">
        <f t="shared" si="7"/>
        <v>1</v>
      </c>
      <c r="P19" s="32" t="str">
        <f t="shared" si="1"/>
        <v>Tour1000 Miami14</v>
      </c>
      <c r="R19" s="82"/>
      <c r="S19" s="78"/>
      <c r="T19" s="83"/>
      <c r="U19" s="78"/>
      <c r="V19" s="83"/>
    </row>
    <row r="20" spans="1:22" x14ac:dyDescent="0.25">
      <c r="A20" t="s">
        <v>518</v>
      </c>
      <c r="B20" t="s">
        <v>2421</v>
      </c>
      <c r="C20" s="33">
        <v>15</v>
      </c>
      <c r="D20" t="s">
        <v>278</v>
      </c>
      <c r="E20">
        <v>19</v>
      </c>
      <c r="F20">
        <f t="shared" si="2"/>
        <v>75</v>
      </c>
      <c r="G20">
        <f t="shared" si="0"/>
        <v>75</v>
      </c>
      <c r="H20">
        <v>54</v>
      </c>
      <c r="I20">
        <v>21</v>
      </c>
      <c r="K20" s="5">
        <f t="shared" si="3"/>
        <v>37.5</v>
      </c>
      <c r="L20" s="6">
        <f t="shared" si="4"/>
        <v>544.5</v>
      </c>
      <c r="M20" s="6">
        <f t="shared" si="5"/>
        <v>23.334523779156068</v>
      </c>
      <c r="N20" s="5">
        <f t="shared" si="6"/>
        <v>3.9473684210526314</v>
      </c>
      <c r="O20">
        <f t="shared" si="7"/>
        <v>1</v>
      </c>
      <c r="P20" s="32" t="str">
        <f t="shared" si="1"/>
        <v>Tour1000 Miami15</v>
      </c>
      <c r="R20" s="82"/>
      <c r="S20" s="78"/>
      <c r="T20" s="83"/>
      <c r="U20" s="78"/>
      <c r="V20" s="83"/>
    </row>
    <row r="21" spans="1:22" x14ac:dyDescent="0.25">
      <c r="A21" t="s">
        <v>518</v>
      </c>
      <c r="B21" t="s">
        <v>2421</v>
      </c>
      <c r="C21" s="33">
        <v>16</v>
      </c>
      <c r="D21" t="s">
        <v>279</v>
      </c>
      <c r="E21">
        <v>19</v>
      </c>
      <c r="F21">
        <f t="shared" si="2"/>
        <v>77</v>
      </c>
      <c r="G21">
        <f t="shared" si="0"/>
        <v>94</v>
      </c>
      <c r="H21">
        <v>36</v>
      </c>
      <c r="I21">
        <v>41</v>
      </c>
      <c r="J21">
        <v>17</v>
      </c>
      <c r="K21" s="5">
        <f t="shared" si="3"/>
        <v>38.5</v>
      </c>
      <c r="L21" s="6">
        <f t="shared" si="4"/>
        <v>12.5</v>
      </c>
      <c r="M21" s="6">
        <f t="shared" si="5"/>
        <v>3.5355339059327378</v>
      </c>
      <c r="N21" s="5">
        <f t="shared" si="6"/>
        <v>4.0526315789473681</v>
      </c>
      <c r="O21">
        <f t="shared" si="7"/>
        <v>1</v>
      </c>
      <c r="P21" s="32" t="str">
        <f t="shared" si="1"/>
        <v>Tour1000 Miami16</v>
      </c>
      <c r="R21" s="82"/>
      <c r="S21" s="78"/>
      <c r="T21" s="83"/>
      <c r="U21" s="78"/>
      <c r="V21" s="83"/>
    </row>
    <row r="22" spans="1:22" x14ac:dyDescent="0.25">
      <c r="A22" t="s">
        <v>518</v>
      </c>
      <c r="B22" t="s">
        <v>2421</v>
      </c>
      <c r="C22" s="33">
        <v>17</v>
      </c>
      <c r="D22" t="s">
        <v>280</v>
      </c>
      <c r="E22">
        <v>15</v>
      </c>
      <c r="F22">
        <f t="shared" si="2"/>
        <v>52</v>
      </c>
      <c r="G22">
        <f t="shared" si="0"/>
        <v>52</v>
      </c>
      <c r="H22">
        <v>23</v>
      </c>
      <c r="I22">
        <v>29</v>
      </c>
      <c r="K22" s="5">
        <f t="shared" si="3"/>
        <v>26</v>
      </c>
      <c r="L22" s="6">
        <f t="shared" si="4"/>
        <v>18</v>
      </c>
      <c r="M22" s="6">
        <f t="shared" si="5"/>
        <v>4.2426406871192848</v>
      </c>
      <c r="N22" s="5">
        <f t="shared" si="6"/>
        <v>3.4666666666666668</v>
      </c>
      <c r="O22">
        <f t="shared" si="7"/>
        <v>1</v>
      </c>
      <c r="P22" s="32" t="str">
        <f t="shared" si="1"/>
        <v>Tour1000 Miami17</v>
      </c>
      <c r="R22" s="82"/>
      <c r="S22" s="78"/>
      <c r="T22" s="83"/>
      <c r="U22" s="78"/>
      <c r="V22" s="83"/>
    </row>
    <row r="23" spans="1:22" x14ac:dyDescent="0.25">
      <c r="A23" t="s">
        <v>518</v>
      </c>
      <c r="B23" t="s">
        <v>2421</v>
      </c>
      <c r="C23" s="33">
        <v>18</v>
      </c>
      <c r="D23" t="s">
        <v>281</v>
      </c>
      <c r="E23">
        <v>19</v>
      </c>
      <c r="F23">
        <f t="shared" si="2"/>
        <v>66</v>
      </c>
      <c r="G23">
        <f t="shared" si="0"/>
        <v>66</v>
      </c>
      <c r="H23">
        <v>35</v>
      </c>
      <c r="I23">
        <v>31</v>
      </c>
      <c r="K23" s="5">
        <f t="shared" si="3"/>
        <v>33</v>
      </c>
      <c r="L23" s="6">
        <f t="shared" si="4"/>
        <v>8</v>
      </c>
      <c r="M23" s="6">
        <f t="shared" si="5"/>
        <v>2.8284271247461903</v>
      </c>
      <c r="N23" s="5">
        <f t="shared" si="6"/>
        <v>3.4736842105263159</v>
      </c>
      <c r="O23">
        <f t="shared" si="7"/>
        <v>1</v>
      </c>
      <c r="P23" s="32" t="str">
        <f t="shared" si="1"/>
        <v>Tour1000 Miami18</v>
      </c>
      <c r="R23" s="82"/>
      <c r="S23" s="78"/>
      <c r="T23" s="83"/>
      <c r="U23" s="78"/>
      <c r="V23" s="83"/>
    </row>
    <row r="24" spans="1:22" x14ac:dyDescent="0.25">
      <c r="A24" t="s">
        <v>518</v>
      </c>
      <c r="B24" t="s">
        <v>2421</v>
      </c>
      <c r="C24" s="33">
        <v>19</v>
      </c>
      <c r="D24" t="s">
        <v>282</v>
      </c>
      <c r="E24">
        <v>19</v>
      </c>
      <c r="F24">
        <f t="shared" si="2"/>
        <v>67</v>
      </c>
      <c r="G24">
        <f t="shared" si="0"/>
        <v>80</v>
      </c>
      <c r="H24">
        <v>29</v>
      </c>
      <c r="I24">
        <v>38</v>
      </c>
      <c r="J24">
        <v>13</v>
      </c>
      <c r="K24" s="5">
        <f t="shared" si="3"/>
        <v>33.5</v>
      </c>
      <c r="L24" s="6">
        <f t="shared" si="4"/>
        <v>40.5</v>
      </c>
      <c r="M24" s="6">
        <f t="shared" si="5"/>
        <v>6.3639610306789276</v>
      </c>
      <c r="N24" s="5">
        <f t="shared" si="6"/>
        <v>3.5263157894736841</v>
      </c>
      <c r="O24">
        <f t="shared" si="7"/>
        <v>1</v>
      </c>
      <c r="P24" s="32" t="str">
        <f t="shared" si="1"/>
        <v>Tour1000 Miami19</v>
      </c>
      <c r="R24" s="82"/>
      <c r="S24" s="78"/>
      <c r="T24" s="83"/>
      <c r="U24" s="78"/>
      <c r="V24" s="83"/>
    </row>
    <row r="25" spans="1:22" x14ac:dyDescent="0.25">
      <c r="A25" t="s">
        <v>518</v>
      </c>
      <c r="B25" t="s">
        <v>2421</v>
      </c>
      <c r="C25" s="33">
        <v>20</v>
      </c>
      <c r="D25" t="s">
        <v>283</v>
      </c>
      <c r="E25">
        <v>25</v>
      </c>
      <c r="F25">
        <f t="shared" si="2"/>
        <v>86</v>
      </c>
      <c r="G25">
        <f t="shared" si="0"/>
        <v>99</v>
      </c>
      <c r="H25">
        <v>38</v>
      </c>
      <c r="I25">
        <v>48</v>
      </c>
      <c r="J25">
        <v>13</v>
      </c>
      <c r="K25" s="5">
        <f t="shared" si="3"/>
        <v>43</v>
      </c>
      <c r="L25" s="6">
        <f t="shared" si="4"/>
        <v>50</v>
      </c>
      <c r="M25" s="6">
        <f t="shared" si="5"/>
        <v>7.0710678118654755</v>
      </c>
      <c r="N25" s="5">
        <f t="shared" si="6"/>
        <v>3.44</v>
      </c>
      <c r="O25">
        <f t="shared" si="7"/>
        <v>1</v>
      </c>
      <c r="P25" s="32" t="str">
        <f t="shared" si="1"/>
        <v>Tour1000 Miami20</v>
      </c>
      <c r="R25" s="82"/>
      <c r="S25" s="78"/>
      <c r="T25" s="83"/>
    </row>
    <row r="26" spans="1:22" x14ac:dyDescent="0.25">
      <c r="A26" t="s">
        <v>518</v>
      </c>
      <c r="B26" t="s">
        <v>2421</v>
      </c>
      <c r="C26" s="33">
        <v>21</v>
      </c>
      <c r="D26" t="s">
        <v>284</v>
      </c>
      <c r="E26">
        <v>19</v>
      </c>
      <c r="F26">
        <f t="shared" si="2"/>
        <v>74</v>
      </c>
      <c r="G26">
        <f t="shared" si="0"/>
        <v>74</v>
      </c>
      <c r="H26">
        <v>38</v>
      </c>
      <c r="I26">
        <v>36</v>
      </c>
      <c r="K26" s="5">
        <f t="shared" si="3"/>
        <v>37</v>
      </c>
      <c r="L26" s="6">
        <f t="shared" si="4"/>
        <v>2</v>
      </c>
      <c r="M26" s="6">
        <f t="shared" si="5"/>
        <v>1.4142135623730951</v>
      </c>
      <c r="N26" s="5">
        <f t="shared" si="6"/>
        <v>3.8947368421052633</v>
      </c>
      <c r="O26">
        <f t="shared" si="7"/>
        <v>1</v>
      </c>
      <c r="P26" s="32" t="str">
        <f t="shared" si="1"/>
        <v>Tour1000 Miami21</v>
      </c>
      <c r="R26" s="78"/>
      <c r="S26" s="78"/>
      <c r="T26" s="83"/>
    </row>
    <row r="27" spans="1:22" x14ac:dyDescent="0.25">
      <c r="A27" t="s">
        <v>518</v>
      </c>
      <c r="B27" t="s">
        <v>2421</v>
      </c>
      <c r="C27" s="33">
        <v>22</v>
      </c>
      <c r="D27" t="s">
        <v>285</v>
      </c>
      <c r="E27">
        <v>14</v>
      </c>
      <c r="F27">
        <f t="shared" si="2"/>
        <v>50</v>
      </c>
      <c r="G27">
        <f t="shared" si="0"/>
        <v>50</v>
      </c>
      <c r="H27">
        <v>24</v>
      </c>
      <c r="I27">
        <v>26</v>
      </c>
      <c r="K27" s="5">
        <f t="shared" si="3"/>
        <v>25</v>
      </c>
      <c r="L27" s="6">
        <f t="shared" si="4"/>
        <v>2</v>
      </c>
      <c r="M27" s="6">
        <f t="shared" si="5"/>
        <v>1.4142135623730951</v>
      </c>
      <c r="N27" s="5">
        <f t="shared" si="6"/>
        <v>3.5714285714285716</v>
      </c>
      <c r="O27">
        <f t="shared" si="7"/>
        <v>1</v>
      </c>
      <c r="P27" s="32" t="str">
        <f t="shared" si="1"/>
        <v>Tour1000 Miami22</v>
      </c>
      <c r="R27" s="78"/>
      <c r="S27" s="78"/>
      <c r="T27" s="83"/>
    </row>
    <row r="28" spans="1:22" x14ac:dyDescent="0.25">
      <c r="A28" t="s">
        <v>518</v>
      </c>
      <c r="B28" t="s">
        <v>2421</v>
      </c>
      <c r="C28" s="33">
        <v>23</v>
      </c>
      <c r="D28" t="s">
        <v>286</v>
      </c>
      <c r="E28">
        <v>21</v>
      </c>
      <c r="F28">
        <f t="shared" si="2"/>
        <v>78</v>
      </c>
      <c r="G28">
        <f t="shared" si="0"/>
        <v>78</v>
      </c>
      <c r="H28">
        <v>39</v>
      </c>
      <c r="I28">
        <v>39</v>
      </c>
      <c r="K28" s="5">
        <f t="shared" si="3"/>
        <v>39</v>
      </c>
      <c r="L28" s="6">
        <f t="shared" si="4"/>
        <v>0</v>
      </c>
      <c r="M28" s="6">
        <f t="shared" si="5"/>
        <v>0</v>
      </c>
      <c r="N28" s="5">
        <f t="shared" si="6"/>
        <v>3.7142857142857144</v>
      </c>
      <c r="O28">
        <f t="shared" si="7"/>
        <v>1</v>
      </c>
      <c r="P28" s="32" t="str">
        <f t="shared" si="1"/>
        <v>Tour1000 Miami23</v>
      </c>
      <c r="R28" s="78"/>
      <c r="S28" s="78"/>
      <c r="T28" s="83"/>
    </row>
    <row r="29" spans="1:22" x14ac:dyDescent="0.25">
      <c r="A29" t="s">
        <v>518</v>
      </c>
      <c r="B29" t="s">
        <v>2421</v>
      </c>
      <c r="C29" s="33">
        <v>24</v>
      </c>
      <c r="D29" t="s">
        <v>287</v>
      </c>
      <c r="E29">
        <v>20</v>
      </c>
      <c r="F29">
        <f t="shared" si="2"/>
        <v>78</v>
      </c>
      <c r="G29">
        <f t="shared" si="0"/>
        <v>94</v>
      </c>
      <c r="H29">
        <v>23</v>
      </c>
      <c r="I29">
        <v>55</v>
      </c>
      <c r="J29">
        <v>16</v>
      </c>
      <c r="K29" s="5">
        <f t="shared" si="3"/>
        <v>39</v>
      </c>
      <c r="L29" s="6">
        <f t="shared" si="4"/>
        <v>512</v>
      </c>
      <c r="M29" s="6">
        <f t="shared" si="5"/>
        <v>22.627416997969522</v>
      </c>
      <c r="N29" s="5">
        <f t="shared" si="6"/>
        <v>3.9</v>
      </c>
      <c r="O29">
        <f t="shared" si="7"/>
        <v>1</v>
      </c>
      <c r="P29" s="32" t="str">
        <f t="shared" si="1"/>
        <v>Tour1000 Miami24</v>
      </c>
      <c r="R29" s="78"/>
      <c r="S29" s="78"/>
      <c r="T29" s="83"/>
    </row>
    <row r="30" spans="1:22" x14ac:dyDescent="0.25">
      <c r="A30" t="s">
        <v>518</v>
      </c>
      <c r="B30" t="s">
        <v>2421</v>
      </c>
      <c r="C30" s="33">
        <v>25</v>
      </c>
      <c r="D30" t="s">
        <v>288</v>
      </c>
      <c r="E30">
        <v>25</v>
      </c>
      <c r="F30">
        <f t="shared" si="2"/>
        <v>113</v>
      </c>
      <c r="G30">
        <f t="shared" si="0"/>
        <v>113</v>
      </c>
      <c r="H30">
        <v>63</v>
      </c>
      <c r="I30">
        <v>50</v>
      </c>
      <c r="K30" s="5">
        <f t="shared" si="3"/>
        <v>56.5</v>
      </c>
      <c r="L30" s="6">
        <f t="shared" si="4"/>
        <v>84.5</v>
      </c>
      <c r="M30" s="6">
        <f t="shared" si="5"/>
        <v>9.1923881554251174</v>
      </c>
      <c r="N30" s="5">
        <f t="shared" si="6"/>
        <v>4.5199999999999996</v>
      </c>
      <c r="O30">
        <f t="shared" si="7"/>
        <v>1</v>
      </c>
      <c r="P30" s="32" t="str">
        <f t="shared" si="1"/>
        <v>Tour1000 Miami25</v>
      </c>
      <c r="R30" s="78"/>
      <c r="S30" s="78"/>
      <c r="T30" s="83"/>
    </row>
    <row r="31" spans="1:22" x14ac:dyDescent="0.25">
      <c r="A31" t="s">
        <v>518</v>
      </c>
      <c r="B31" t="s">
        <v>2421</v>
      </c>
      <c r="C31" s="33">
        <v>26</v>
      </c>
      <c r="D31" t="s">
        <v>289</v>
      </c>
      <c r="E31">
        <v>22</v>
      </c>
      <c r="F31">
        <f t="shared" si="2"/>
        <v>103</v>
      </c>
      <c r="G31">
        <f t="shared" si="0"/>
        <v>103</v>
      </c>
      <c r="H31">
        <v>37</v>
      </c>
      <c r="I31">
        <v>66</v>
      </c>
      <c r="K31" s="5">
        <f t="shared" si="3"/>
        <v>51.5</v>
      </c>
      <c r="L31" s="6">
        <f t="shared" si="4"/>
        <v>420.5</v>
      </c>
      <c r="M31" s="6">
        <f t="shared" si="5"/>
        <v>20.506096654409877</v>
      </c>
      <c r="N31" s="5">
        <f t="shared" si="6"/>
        <v>4.6818181818181817</v>
      </c>
      <c r="O31">
        <f t="shared" si="7"/>
        <v>1</v>
      </c>
      <c r="P31" s="32" t="str">
        <f t="shared" si="1"/>
        <v>Tour1000 Miami26</v>
      </c>
      <c r="R31" s="84"/>
      <c r="S31" s="21"/>
      <c r="T31" s="21"/>
    </row>
    <row r="32" spans="1:22" x14ac:dyDescent="0.25">
      <c r="A32" t="s">
        <v>518</v>
      </c>
      <c r="B32" t="s">
        <v>2421</v>
      </c>
      <c r="C32" s="33">
        <v>27</v>
      </c>
      <c r="D32" t="s">
        <v>290</v>
      </c>
      <c r="E32">
        <v>19</v>
      </c>
      <c r="F32">
        <f t="shared" si="2"/>
        <v>67</v>
      </c>
      <c r="G32">
        <f t="shared" si="0"/>
        <v>67</v>
      </c>
      <c r="H32">
        <v>33</v>
      </c>
      <c r="I32">
        <v>34</v>
      </c>
      <c r="K32" s="5">
        <f t="shared" si="3"/>
        <v>33.5</v>
      </c>
      <c r="L32" s="6">
        <f t="shared" si="4"/>
        <v>0.5</v>
      </c>
      <c r="M32" s="6">
        <f t="shared" si="5"/>
        <v>0.70710678118654757</v>
      </c>
      <c r="N32" s="5">
        <f t="shared" si="6"/>
        <v>3.5263157894736841</v>
      </c>
      <c r="O32">
        <f t="shared" si="7"/>
        <v>1</v>
      </c>
      <c r="P32" s="32" t="str">
        <f t="shared" si="1"/>
        <v>Tour1000 Miami27</v>
      </c>
      <c r="R32" s="3"/>
    </row>
    <row r="33" spans="1:18" x14ac:dyDescent="0.25">
      <c r="A33" t="s">
        <v>518</v>
      </c>
      <c r="B33" t="s">
        <v>2421</v>
      </c>
      <c r="C33" s="33">
        <v>28</v>
      </c>
      <c r="D33" t="s">
        <v>291</v>
      </c>
      <c r="E33">
        <v>22</v>
      </c>
      <c r="F33">
        <f t="shared" si="2"/>
        <v>71</v>
      </c>
      <c r="G33">
        <f t="shared" si="0"/>
        <v>84</v>
      </c>
      <c r="H33">
        <v>32</v>
      </c>
      <c r="I33">
        <v>39</v>
      </c>
      <c r="J33">
        <v>13</v>
      </c>
      <c r="K33" s="5">
        <f t="shared" si="3"/>
        <v>35.5</v>
      </c>
      <c r="L33" s="6">
        <f t="shared" si="4"/>
        <v>24.5</v>
      </c>
      <c r="M33" s="6">
        <f t="shared" si="5"/>
        <v>4.9497474683058327</v>
      </c>
      <c r="N33" s="5">
        <f t="shared" si="6"/>
        <v>3.2272727272727271</v>
      </c>
      <c r="O33">
        <f t="shared" si="7"/>
        <v>1</v>
      </c>
      <c r="P33" s="32" t="str">
        <f t="shared" si="1"/>
        <v>Tour1000 Miami28</v>
      </c>
      <c r="R33" s="3"/>
    </row>
    <row r="34" spans="1:18" x14ac:dyDescent="0.25">
      <c r="A34" t="s">
        <v>518</v>
      </c>
      <c r="B34" t="s">
        <v>2421</v>
      </c>
      <c r="C34" s="33">
        <v>29</v>
      </c>
      <c r="D34" t="s">
        <v>292</v>
      </c>
      <c r="E34">
        <v>22</v>
      </c>
      <c r="F34">
        <f t="shared" si="2"/>
        <v>91</v>
      </c>
      <c r="G34">
        <f t="shared" si="0"/>
        <v>109</v>
      </c>
      <c r="H34">
        <v>33</v>
      </c>
      <c r="I34">
        <v>58</v>
      </c>
      <c r="J34">
        <v>18</v>
      </c>
      <c r="K34" s="5">
        <f t="shared" si="3"/>
        <v>45.5</v>
      </c>
      <c r="L34" s="6">
        <f t="shared" si="4"/>
        <v>312.5</v>
      </c>
      <c r="M34" s="6">
        <f t="shared" si="5"/>
        <v>17.677669529663689</v>
      </c>
      <c r="N34" s="5">
        <f t="shared" si="6"/>
        <v>4.1363636363636367</v>
      </c>
      <c r="O34">
        <f t="shared" si="7"/>
        <v>1</v>
      </c>
      <c r="P34" s="32" t="str">
        <f t="shared" si="1"/>
        <v>Tour1000 Miami29</v>
      </c>
      <c r="R34" s="3"/>
    </row>
    <row r="35" spans="1:18" x14ac:dyDescent="0.25">
      <c r="A35" t="s">
        <v>518</v>
      </c>
      <c r="B35" t="s">
        <v>2421</v>
      </c>
      <c r="C35" s="33">
        <v>30</v>
      </c>
      <c r="D35" t="s">
        <v>293</v>
      </c>
      <c r="E35">
        <v>26</v>
      </c>
      <c r="F35">
        <f t="shared" si="2"/>
        <v>119</v>
      </c>
      <c r="G35">
        <f t="shared" si="0"/>
        <v>144</v>
      </c>
      <c r="H35">
        <v>61</v>
      </c>
      <c r="I35">
        <v>58</v>
      </c>
      <c r="J35">
        <v>25</v>
      </c>
      <c r="K35" s="5">
        <f t="shared" si="3"/>
        <v>59.5</v>
      </c>
      <c r="L35" s="6">
        <f t="shared" si="4"/>
        <v>4.5</v>
      </c>
      <c r="M35" s="6">
        <f t="shared" si="5"/>
        <v>2.1213203435596424</v>
      </c>
      <c r="N35" s="5">
        <f t="shared" si="6"/>
        <v>4.5769230769230766</v>
      </c>
      <c r="O35">
        <f t="shared" si="7"/>
        <v>1</v>
      </c>
      <c r="P35" s="32" t="str">
        <f t="shared" si="1"/>
        <v>Tour1000 Miami30</v>
      </c>
      <c r="R35" s="3"/>
    </row>
    <row r="36" spans="1:18" x14ac:dyDescent="0.25">
      <c r="A36" t="s">
        <v>518</v>
      </c>
      <c r="B36" t="s">
        <v>2421</v>
      </c>
      <c r="C36" s="33">
        <v>31</v>
      </c>
      <c r="D36" t="s">
        <v>294</v>
      </c>
      <c r="E36">
        <v>25</v>
      </c>
      <c r="F36">
        <f t="shared" si="2"/>
        <v>98</v>
      </c>
      <c r="G36">
        <f t="shared" si="0"/>
        <v>98</v>
      </c>
      <c r="H36">
        <v>41</v>
      </c>
      <c r="I36">
        <v>57</v>
      </c>
      <c r="K36" s="5">
        <f t="shared" si="3"/>
        <v>49</v>
      </c>
      <c r="L36" s="6">
        <f t="shared" si="4"/>
        <v>128</v>
      </c>
      <c r="M36" s="6">
        <f t="shared" si="5"/>
        <v>11.313708498984761</v>
      </c>
      <c r="N36" s="5">
        <f t="shared" si="6"/>
        <v>3.92</v>
      </c>
      <c r="O36">
        <f t="shared" si="7"/>
        <v>1</v>
      </c>
      <c r="P36" s="32" t="str">
        <f t="shared" si="1"/>
        <v>Tour1000 Miami31</v>
      </c>
      <c r="R36" s="3"/>
    </row>
    <row r="37" spans="1:18" x14ac:dyDescent="0.25">
      <c r="A37" t="s">
        <v>518</v>
      </c>
      <c r="B37" t="s">
        <v>2422</v>
      </c>
      <c r="C37" s="33">
        <v>1</v>
      </c>
      <c r="D37" t="s">
        <v>300</v>
      </c>
      <c r="E37">
        <v>18</v>
      </c>
      <c r="F37">
        <f t="shared" si="2"/>
        <v>65</v>
      </c>
      <c r="G37">
        <f t="shared" si="0"/>
        <v>65</v>
      </c>
      <c r="H37">
        <v>30</v>
      </c>
      <c r="I37">
        <v>35</v>
      </c>
      <c r="K37" s="5">
        <f t="shared" si="3"/>
        <v>32.5</v>
      </c>
      <c r="L37" s="6">
        <f t="shared" si="4"/>
        <v>12.5</v>
      </c>
      <c r="M37" s="6">
        <f t="shared" si="5"/>
        <v>3.5355339059327378</v>
      </c>
      <c r="N37" s="5">
        <f t="shared" si="6"/>
        <v>3.6111111111111112</v>
      </c>
      <c r="O37">
        <f t="shared" si="7"/>
        <v>1</v>
      </c>
      <c r="P37" s="32" t="str">
        <f t="shared" si="1"/>
        <v>Tour1000 Rome1</v>
      </c>
      <c r="R37" s="3"/>
    </row>
    <row r="38" spans="1:18" x14ac:dyDescent="0.25">
      <c r="A38" t="s">
        <v>518</v>
      </c>
      <c r="B38" t="s">
        <v>2422</v>
      </c>
      <c r="C38" s="33">
        <v>2</v>
      </c>
      <c r="D38" t="s">
        <v>301</v>
      </c>
      <c r="E38">
        <v>20</v>
      </c>
      <c r="F38">
        <f t="shared" si="2"/>
        <v>77</v>
      </c>
      <c r="G38">
        <f t="shared" ref="G38:G69" si="8">SUM(H38:J38)</f>
        <v>77</v>
      </c>
      <c r="H38">
        <v>39</v>
      </c>
      <c r="I38">
        <v>38</v>
      </c>
      <c r="K38" s="5">
        <f t="shared" si="3"/>
        <v>38.5</v>
      </c>
      <c r="L38" s="6">
        <f t="shared" si="4"/>
        <v>0.5</v>
      </c>
      <c r="M38" s="6">
        <f t="shared" si="5"/>
        <v>0.70710678118654757</v>
      </c>
      <c r="N38" s="5">
        <f t="shared" si="6"/>
        <v>3.85</v>
      </c>
      <c r="O38">
        <f t="shared" si="7"/>
        <v>1</v>
      </c>
      <c r="P38" s="32" t="str">
        <f t="shared" ref="P38:P69" si="9">_xlfn.CONCAT(A38,B38,C38)</f>
        <v>Tour1000 Rome2</v>
      </c>
      <c r="R38" s="3"/>
    </row>
    <row r="39" spans="1:18" x14ac:dyDescent="0.25">
      <c r="A39" t="s">
        <v>518</v>
      </c>
      <c r="B39" t="s">
        <v>2422</v>
      </c>
      <c r="C39" s="33">
        <v>3</v>
      </c>
      <c r="D39" t="s">
        <v>302</v>
      </c>
      <c r="E39">
        <v>19</v>
      </c>
      <c r="F39">
        <f t="shared" si="2"/>
        <v>78</v>
      </c>
      <c r="G39">
        <f t="shared" si="8"/>
        <v>92</v>
      </c>
      <c r="H39">
        <v>39</v>
      </c>
      <c r="I39">
        <v>39</v>
      </c>
      <c r="J39">
        <v>14</v>
      </c>
      <c r="K39" s="5">
        <f t="shared" si="3"/>
        <v>39</v>
      </c>
      <c r="L39" s="6">
        <f t="shared" si="4"/>
        <v>0</v>
      </c>
      <c r="M39" s="6">
        <f t="shared" si="5"/>
        <v>0</v>
      </c>
      <c r="N39" s="5">
        <f t="shared" si="6"/>
        <v>4.1052631578947372</v>
      </c>
      <c r="O39">
        <f t="shared" si="7"/>
        <v>1</v>
      </c>
      <c r="P39" s="32" t="str">
        <f t="shared" si="9"/>
        <v>Tour1000 Rome3</v>
      </c>
      <c r="R39" s="3"/>
    </row>
    <row r="40" spans="1:18" x14ac:dyDescent="0.25">
      <c r="A40" t="s">
        <v>518</v>
      </c>
      <c r="B40" t="s">
        <v>2422</v>
      </c>
      <c r="C40" s="33">
        <v>4</v>
      </c>
      <c r="D40" t="s">
        <v>303</v>
      </c>
      <c r="E40">
        <v>21</v>
      </c>
      <c r="F40">
        <f t="shared" si="2"/>
        <v>71</v>
      </c>
      <c r="G40">
        <f t="shared" si="8"/>
        <v>71</v>
      </c>
      <c r="H40">
        <v>39</v>
      </c>
      <c r="I40">
        <v>32</v>
      </c>
      <c r="K40" s="5">
        <f t="shared" si="3"/>
        <v>35.5</v>
      </c>
      <c r="L40" s="6">
        <f t="shared" si="4"/>
        <v>24.5</v>
      </c>
      <c r="M40" s="6">
        <f t="shared" si="5"/>
        <v>4.9497474683058327</v>
      </c>
      <c r="N40" s="5">
        <f t="shared" si="6"/>
        <v>3.3809523809523809</v>
      </c>
      <c r="O40">
        <f t="shared" si="7"/>
        <v>1</v>
      </c>
      <c r="P40" s="32" t="str">
        <f t="shared" si="9"/>
        <v>Tour1000 Rome4</v>
      </c>
      <c r="R40" s="3"/>
    </row>
    <row r="41" spans="1:18" x14ac:dyDescent="0.25">
      <c r="A41" t="s">
        <v>518</v>
      </c>
      <c r="B41" t="s">
        <v>2422</v>
      </c>
      <c r="C41" s="33">
        <v>5</v>
      </c>
      <c r="D41" t="s">
        <v>304</v>
      </c>
      <c r="E41">
        <v>23</v>
      </c>
      <c r="F41">
        <f t="shared" si="2"/>
        <v>84</v>
      </c>
      <c r="G41">
        <f t="shared" si="8"/>
        <v>84</v>
      </c>
      <c r="H41">
        <v>50</v>
      </c>
      <c r="I41">
        <v>34</v>
      </c>
      <c r="K41" s="5">
        <f t="shared" si="3"/>
        <v>42</v>
      </c>
      <c r="L41" s="6">
        <f t="shared" si="4"/>
        <v>128</v>
      </c>
      <c r="M41" s="6">
        <f t="shared" si="5"/>
        <v>11.313708498984761</v>
      </c>
      <c r="N41" s="5">
        <f t="shared" si="6"/>
        <v>3.652173913043478</v>
      </c>
      <c r="O41">
        <f t="shared" si="7"/>
        <v>1</v>
      </c>
      <c r="P41" s="32" t="str">
        <f t="shared" si="9"/>
        <v>Tour1000 Rome5</v>
      </c>
      <c r="R41" s="3"/>
    </row>
    <row r="42" spans="1:18" x14ac:dyDescent="0.25">
      <c r="A42" t="s">
        <v>518</v>
      </c>
      <c r="B42" t="s">
        <v>2422</v>
      </c>
      <c r="C42" s="33">
        <v>6</v>
      </c>
      <c r="D42" t="s">
        <v>305</v>
      </c>
      <c r="E42">
        <v>19</v>
      </c>
      <c r="F42">
        <f t="shared" si="2"/>
        <v>73</v>
      </c>
      <c r="G42">
        <f t="shared" si="8"/>
        <v>73</v>
      </c>
      <c r="H42">
        <v>29</v>
      </c>
      <c r="I42">
        <v>44</v>
      </c>
      <c r="K42" s="5">
        <f t="shared" si="3"/>
        <v>36.5</v>
      </c>
      <c r="L42" s="6">
        <f t="shared" si="4"/>
        <v>112.5</v>
      </c>
      <c r="M42" s="6">
        <f t="shared" si="5"/>
        <v>10.606601717798213</v>
      </c>
      <c r="N42" s="5">
        <f t="shared" si="6"/>
        <v>3.8421052631578947</v>
      </c>
      <c r="O42">
        <f t="shared" si="7"/>
        <v>1</v>
      </c>
      <c r="P42" s="32" t="str">
        <f t="shared" si="9"/>
        <v>Tour1000 Rome6</v>
      </c>
      <c r="R42" s="3"/>
    </row>
    <row r="43" spans="1:18" x14ac:dyDescent="0.25">
      <c r="A43" t="s">
        <v>518</v>
      </c>
      <c r="B43" t="s">
        <v>2422</v>
      </c>
      <c r="C43" s="33">
        <v>7</v>
      </c>
      <c r="D43" t="s">
        <v>306</v>
      </c>
      <c r="E43">
        <v>18</v>
      </c>
      <c r="F43">
        <f t="shared" si="2"/>
        <v>61</v>
      </c>
      <c r="G43">
        <f t="shared" si="8"/>
        <v>61</v>
      </c>
      <c r="H43">
        <v>28</v>
      </c>
      <c r="I43">
        <v>33</v>
      </c>
      <c r="K43" s="5">
        <f t="shared" si="3"/>
        <v>30.5</v>
      </c>
      <c r="L43" s="6">
        <f t="shared" si="4"/>
        <v>12.5</v>
      </c>
      <c r="M43" s="6">
        <f t="shared" si="5"/>
        <v>3.5355339059327378</v>
      </c>
      <c r="N43" s="5">
        <f t="shared" si="6"/>
        <v>3.3888888888888888</v>
      </c>
      <c r="O43">
        <f t="shared" si="7"/>
        <v>1</v>
      </c>
      <c r="P43" s="32" t="str">
        <f t="shared" si="9"/>
        <v>Tour1000 Rome7</v>
      </c>
      <c r="R43" s="3"/>
    </row>
    <row r="44" spans="1:18" x14ac:dyDescent="0.25">
      <c r="A44" t="s">
        <v>518</v>
      </c>
      <c r="B44" t="s">
        <v>2422</v>
      </c>
      <c r="C44" s="33">
        <v>8</v>
      </c>
      <c r="D44" t="s">
        <v>307</v>
      </c>
      <c r="E44">
        <v>20</v>
      </c>
      <c r="F44">
        <f t="shared" si="2"/>
        <v>63</v>
      </c>
      <c r="G44">
        <f t="shared" si="8"/>
        <v>63</v>
      </c>
      <c r="H44">
        <v>36</v>
      </c>
      <c r="I44">
        <v>27</v>
      </c>
      <c r="K44" s="5">
        <f t="shared" si="3"/>
        <v>31.5</v>
      </c>
      <c r="L44" s="6">
        <f t="shared" si="4"/>
        <v>40.5</v>
      </c>
      <c r="M44" s="6">
        <f t="shared" si="5"/>
        <v>6.3639610306789276</v>
      </c>
      <c r="N44" s="5">
        <f t="shared" si="6"/>
        <v>3.15</v>
      </c>
      <c r="O44">
        <f t="shared" si="7"/>
        <v>1</v>
      </c>
      <c r="P44" s="32" t="str">
        <f t="shared" si="9"/>
        <v>Tour1000 Rome8</v>
      </c>
      <c r="R44" s="3"/>
    </row>
    <row r="45" spans="1:18" x14ac:dyDescent="0.25">
      <c r="A45" t="s">
        <v>518</v>
      </c>
      <c r="B45" t="s">
        <v>2422</v>
      </c>
      <c r="C45" s="33">
        <v>9</v>
      </c>
      <c r="D45" t="s">
        <v>308</v>
      </c>
      <c r="E45">
        <v>25</v>
      </c>
      <c r="F45">
        <f t="shared" si="2"/>
        <v>88</v>
      </c>
      <c r="G45">
        <f t="shared" si="8"/>
        <v>99</v>
      </c>
      <c r="H45">
        <v>46</v>
      </c>
      <c r="I45">
        <v>42</v>
      </c>
      <c r="J45">
        <v>11</v>
      </c>
      <c r="K45" s="5">
        <f t="shared" si="3"/>
        <v>44</v>
      </c>
      <c r="L45" s="6">
        <f t="shared" si="4"/>
        <v>8</v>
      </c>
      <c r="M45" s="6">
        <f t="shared" si="5"/>
        <v>2.8284271247461903</v>
      </c>
      <c r="N45" s="5">
        <f t="shared" si="6"/>
        <v>3.52</v>
      </c>
      <c r="O45">
        <f t="shared" si="7"/>
        <v>1</v>
      </c>
      <c r="P45" s="32" t="str">
        <f t="shared" si="9"/>
        <v>Tour1000 Rome9</v>
      </c>
      <c r="R45" s="3"/>
    </row>
    <row r="46" spans="1:18" x14ac:dyDescent="0.25">
      <c r="A46" t="s">
        <v>518</v>
      </c>
      <c r="B46" t="s">
        <v>2422</v>
      </c>
      <c r="C46" s="33">
        <v>10</v>
      </c>
      <c r="D46" t="s">
        <v>309</v>
      </c>
      <c r="E46">
        <v>22</v>
      </c>
      <c r="F46">
        <f t="shared" si="2"/>
        <v>86</v>
      </c>
      <c r="G46">
        <f t="shared" si="8"/>
        <v>86</v>
      </c>
      <c r="H46">
        <v>52</v>
      </c>
      <c r="I46">
        <v>34</v>
      </c>
      <c r="K46" s="5">
        <f t="shared" si="3"/>
        <v>43</v>
      </c>
      <c r="L46" s="6">
        <f t="shared" si="4"/>
        <v>162</v>
      </c>
      <c r="M46" s="6">
        <f t="shared" si="5"/>
        <v>12.727922061357855</v>
      </c>
      <c r="N46" s="5">
        <f t="shared" si="6"/>
        <v>3.9090909090909092</v>
      </c>
      <c r="O46">
        <f t="shared" si="7"/>
        <v>1</v>
      </c>
      <c r="P46" s="32" t="str">
        <f t="shared" si="9"/>
        <v>Tour1000 Rome10</v>
      </c>
      <c r="R46" s="3"/>
    </row>
    <row r="47" spans="1:18" x14ac:dyDescent="0.25">
      <c r="A47" t="s">
        <v>518</v>
      </c>
      <c r="B47" t="s">
        <v>2422</v>
      </c>
      <c r="C47" s="33">
        <v>11</v>
      </c>
      <c r="D47" t="s">
        <v>310</v>
      </c>
      <c r="E47">
        <v>17</v>
      </c>
      <c r="F47">
        <f t="shared" si="2"/>
        <v>61</v>
      </c>
      <c r="G47">
        <f t="shared" si="8"/>
        <v>61</v>
      </c>
      <c r="H47">
        <v>29</v>
      </c>
      <c r="I47">
        <v>32</v>
      </c>
      <c r="K47" s="5">
        <f t="shared" si="3"/>
        <v>30.5</v>
      </c>
      <c r="L47" s="6">
        <f t="shared" si="4"/>
        <v>4.5</v>
      </c>
      <c r="M47" s="6">
        <f t="shared" si="5"/>
        <v>2.1213203435596424</v>
      </c>
      <c r="N47" s="5">
        <f t="shared" si="6"/>
        <v>3.5882352941176472</v>
      </c>
      <c r="O47">
        <f t="shared" si="7"/>
        <v>1</v>
      </c>
      <c r="P47" s="32" t="str">
        <f t="shared" si="9"/>
        <v>Tour1000 Rome11</v>
      </c>
      <c r="R47" s="3"/>
    </row>
    <row r="48" spans="1:18" x14ac:dyDescent="0.25">
      <c r="A48" t="s">
        <v>518</v>
      </c>
      <c r="B48" t="s">
        <v>2422</v>
      </c>
      <c r="C48" s="33">
        <v>12</v>
      </c>
      <c r="D48" t="s">
        <v>311</v>
      </c>
      <c r="E48">
        <v>19</v>
      </c>
      <c r="F48">
        <f t="shared" si="2"/>
        <v>63</v>
      </c>
      <c r="G48">
        <f t="shared" si="8"/>
        <v>80</v>
      </c>
      <c r="H48">
        <v>20</v>
      </c>
      <c r="I48">
        <v>43</v>
      </c>
      <c r="J48">
        <v>17</v>
      </c>
      <c r="K48" s="5">
        <f t="shared" si="3"/>
        <v>31.5</v>
      </c>
      <c r="L48" s="6">
        <f t="shared" si="4"/>
        <v>264.5</v>
      </c>
      <c r="M48" s="6">
        <f t="shared" si="5"/>
        <v>16.263455967290593</v>
      </c>
      <c r="N48" s="5">
        <f t="shared" si="6"/>
        <v>3.3157894736842106</v>
      </c>
      <c r="O48">
        <f t="shared" si="7"/>
        <v>1</v>
      </c>
      <c r="P48" s="32" t="str">
        <f t="shared" si="9"/>
        <v>Tour1000 Rome12</v>
      </c>
      <c r="R48" s="3"/>
    </row>
    <row r="49" spans="1:18" x14ac:dyDescent="0.25">
      <c r="A49" t="s">
        <v>518</v>
      </c>
      <c r="B49" t="s">
        <v>2422</v>
      </c>
      <c r="C49" s="33">
        <v>13</v>
      </c>
      <c r="D49" t="s">
        <v>312</v>
      </c>
      <c r="E49">
        <v>18</v>
      </c>
      <c r="F49">
        <f t="shared" si="2"/>
        <v>61</v>
      </c>
      <c r="G49">
        <f t="shared" si="8"/>
        <v>75</v>
      </c>
      <c r="H49">
        <v>29</v>
      </c>
      <c r="I49">
        <v>32</v>
      </c>
      <c r="J49">
        <v>14</v>
      </c>
      <c r="K49" s="5">
        <f t="shared" si="3"/>
        <v>30.5</v>
      </c>
      <c r="L49" s="6">
        <f t="shared" si="4"/>
        <v>4.5</v>
      </c>
      <c r="M49" s="6">
        <f t="shared" si="5"/>
        <v>2.1213203435596424</v>
      </c>
      <c r="N49" s="5">
        <f t="shared" si="6"/>
        <v>3.3888888888888888</v>
      </c>
      <c r="O49">
        <f t="shared" si="7"/>
        <v>1</v>
      </c>
      <c r="P49" s="32" t="str">
        <f t="shared" si="9"/>
        <v>Tour1000 Rome13</v>
      </c>
      <c r="R49" s="3"/>
    </row>
    <row r="50" spans="1:18" x14ac:dyDescent="0.25">
      <c r="A50" t="s">
        <v>518</v>
      </c>
      <c r="B50" t="s">
        <v>2422</v>
      </c>
      <c r="C50" s="33">
        <v>14</v>
      </c>
      <c r="D50" t="s">
        <v>313</v>
      </c>
      <c r="E50">
        <v>22</v>
      </c>
      <c r="F50">
        <f t="shared" si="2"/>
        <v>99</v>
      </c>
      <c r="G50">
        <f t="shared" si="8"/>
        <v>122</v>
      </c>
      <c r="H50">
        <v>41</v>
      </c>
      <c r="I50">
        <v>58</v>
      </c>
      <c r="J50">
        <v>23</v>
      </c>
      <c r="K50" s="5">
        <f t="shared" si="3"/>
        <v>49.5</v>
      </c>
      <c r="L50" s="6">
        <f t="shared" si="4"/>
        <v>144.5</v>
      </c>
      <c r="M50" s="6">
        <f t="shared" si="5"/>
        <v>12.020815280171307</v>
      </c>
      <c r="N50" s="5">
        <f t="shared" si="6"/>
        <v>4.5</v>
      </c>
      <c r="O50">
        <f t="shared" si="7"/>
        <v>1</v>
      </c>
      <c r="P50" s="32" t="str">
        <f t="shared" si="9"/>
        <v>Tour1000 Rome14</v>
      </c>
      <c r="R50" s="3"/>
    </row>
    <row r="51" spans="1:18" x14ac:dyDescent="0.25">
      <c r="A51" t="s">
        <v>518</v>
      </c>
      <c r="B51" t="s">
        <v>2422</v>
      </c>
      <c r="C51" s="33">
        <v>15</v>
      </c>
      <c r="D51" t="s">
        <v>314</v>
      </c>
      <c r="E51">
        <v>18</v>
      </c>
      <c r="F51">
        <f t="shared" si="2"/>
        <v>63</v>
      </c>
      <c r="G51">
        <f t="shared" si="8"/>
        <v>63</v>
      </c>
      <c r="H51">
        <v>30</v>
      </c>
      <c r="I51">
        <v>33</v>
      </c>
      <c r="K51" s="5">
        <f t="shared" si="3"/>
        <v>31.5</v>
      </c>
      <c r="L51" s="6">
        <f t="shared" si="4"/>
        <v>4.5</v>
      </c>
      <c r="M51" s="6">
        <f t="shared" si="5"/>
        <v>2.1213203435596424</v>
      </c>
      <c r="N51" s="5">
        <f t="shared" si="6"/>
        <v>3.5</v>
      </c>
      <c r="O51">
        <f t="shared" si="7"/>
        <v>1</v>
      </c>
      <c r="P51" s="32" t="str">
        <f t="shared" si="9"/>
        <v>Tour1000 Rome15</v>
      </c>
      <c r="R51" s="3"/>
    </row>
    <row r="52" spans="1:18" x14ac:dyDescent="0.25">
      <c r="A52" t="s">
        <v>518</v>
      </c>
      <c r="B52" t="s">
        <v>2422</v>
      </c>
      <c r="C52" s="33">
        <v>16</v>
      </c>
      <c r="D52" t="s">
        <v>315</v>
      </c>
      <c r="E52">
        <v>23</v>
      </c>
      <c r="F52">
        <f t="shared" si="2"/>
        <v>91</v>
      </c>
      <c r="G52">
        <f t="shared" si="8"/>
        <v>91</v>
      </c>
      <c r="H52">
        <v>34</v>
      </c>
      <c r="I52">
        <v>57</v>
      </c>
      <c r="K52" s="5">
        <f t="shared" si="3"/>
        <v>45.5</v>
      </c>
      <c r="L52" s="6">
        <f t="shared" si="4"/>
        <v>264.5</v>
      </c>
      <c r="M52" s="6">
        <f t="shared" si="5"/>
        <v>16.263455967290593</v>
      </c>
      <c r="N52" s="5">
        <f t="shared" si="6"/>
        <v>3.9565217391304346</v>
      </c>
      <c r="O52">
        <f t="shared" si="7"/>
        <v>1</v>
      </c>
      <c r="P52" s="32" t="str">
        <f t="shared" si="9"/>
        <v>Tour1000 Rome16</v>
      </c>
    </row>
    <row r="53" spans="1:18" x14ac:dyDescent="0.25">
      <c r="A53" t="s">
        <v>518</v>
      </c>
      <c r="B53" t="s">
        <v>2422</v>
      </c>
      <c r="C53" s="33">
        <v>17</v>
      </c>
      <c r="D53" t="s">
        <v>316</v>
      </c>
      <c r="E53">
        <v>18</v>
      </c>
      <c r="F53">
        <f t="shared" si="2"/>
        <v>59</v>
      </c>
      <c r="G53">
        <f t="shared" si="8"/>
        <v>59</v>
      </c>
      <c r="H53">
        <v>29</v>
      </c>
      <c r="I53">
        <v>30</v>
      </c>
      <c r="K53" s="5">
        <f t="shared" si="3"/>
        <v>29.5</v>
      </c>
      <c r="L53" s="6">
        <f t="shared" si="4"/>
        <v>0.5</v>
      </c>
      <c r="M53" s="6">
        <f t="shared" si="5"/>
        <v>0.70710678118654757</v>
      </c>
      <c r="N53" s="5">
        <f t="shared" si="6"/>
        <v>3.2777777777777777</v>
      </c>
      <c r="O53">
        <f t="shared" si="7"/>
        <v>1</v>
      </c>
      <c r="P53" s="32" t="str">
        <f t="shared" si="9"/>
        <v>Tour1000 Rome17</v>
      </c>
    </row>
    <row r="54" spans="1:18" x14ac:dyDescent="0.25">
      <c r="A54" t="s">
        <v>518</v>
      </c>
      <c r="B54" t="s">
        <v>2422</v>
      </c>
      <c r="C54" s="33">
        <v>18</v>
      </c>
      <c r="D54" t="s">
        <v>317</v>
      </c>
      <c r="E54">
        <v>20</v>
      </c>
      <c r="F54">
        <f t="shared" si="2"/>
        <v>77</v>
      </c>
      <c r="G54">
        <f t="shared" si="8"/>
        <v>93</v>
      </c>
      <c r="H54">
        <v>51</v>
      </c>
      <c r="I54">
        <v>26</v>
      </c>
      <c r="J54">
        <v>16</v>
      </c>
      <c r="K54" s="5">
        <f t="shared" si="3"/>
        <v>38.5</v>
      </c>
      <c r="L54" s="6">
        <f t="shared" si="4"/>
        <v>312.5</v>
      </c>
      <c r="M54" s="6">
        <f t="shared" si="5"/>
        <v>17.677669529663689</v>
      </c>
      <c r="N54" s="5">
        <f t="shared" si="6"/>
        <v>3.85</v>
      </c>
      <c r="O54">
        <f t="shared" si="7"/>
        <v>1</v>
      </c>
      <c r="P54" s="32" t="str">
        <f t="shared" si="9"/>
        <v>Tour1000 Rome18</v>
      </c>
    </row>
    <row r="55" spans="1:18" x14ac:dyDescent="0.25">
      <c r="A55" t="s">
        <v>518</v>
      </c>
      <c r="B55" t="s">
        <v>2422</v>
      </c>
      <c r="C55" s="33">
        <v>19</v>
      </c>
      <c r="D55" t="s">
        <v>318</v>
      </c>
      <c r="E55">
        <v>17</v>
      </c>
      <c r="F55">
        <f t="shared" si="2"/>
        <v>66</v>
      </c>
      <c r="G55">
        <f t="shared" si="8"/>
        <v>66</v>
      </c>
      <c r="H55">
        <v>29</v>
      </c>
      <c r="I55">
        <v>37</v>
      </c>
      <c r="K55" s="5">
        <f t="shared" si="3"/>
        <v>33</v>
      </c>
      <c r="L55" s="6">
        <f t="shared" si="4"/>
        <v>32</v>
      </c>
      <c r="M55" s="6">
        <f t="shared" si="5"/>
        <v>5.6568542494923806</v>
      </c>
      <c r="N55" s="5">
        <f t="shared" si="6"/>
        <v>3.8823529411764706</v>
      </c>
      <c r="O55">
        <f t="shared" si="7"/>
        <v>1</v>
      </c>
      <c r="P55" s="32" t="str">
        <f t="shared" si="9"/>
        <v>Tour1000 Rome19</v>
      </c>
    </row>
    <row r="56" spans="1:18" x14ac:dyDescent="0.25">
      <c r="A56" t="s">
        <v>518</v>
      </c>
      <c r="B56" t="s">
        <v>2422</v>
      </c>
      <c r="C56" s="33">
        <v>20</v>
      </c>
      <c r="D56" t="s">
        <v>319</v>
      </c>
      <c r="E56">
        <v>21</v>
      </c>
      <c r="F56">
        <f t="shared" si="2"/>
        <v>74</v>
      </c>
      <c r="G56">
        <f t="shared" si="8"/>
        <v>74</v>
      </c>
      <c r="H56">
        <v>42</v>
      </c>
      <c r="I56">
        <v>32</v>
      </c>
      <c r="K56" s="5">
        <f t="shared" si="3"/>
        <v>37</v>
      </c>
      <c r="L56" s="6">
        <f t="shared" si="4"/>
        <v>50</v>
      </c>
      <c r="M56" s="6">
        <f t="shared" si="5"/>
        <v>7.0710678118654755</v>
      </c>
      <c r="N56" s="5">
        <f t="shared" si="6"/>
        <v>3.5238095238095237</v>
      </c>
      <c r="O56">
        <f t="shared" si="7"/>
        <v>1</v>
      </c>
      <c r="P56" s="32" t="str">
        <f t="shared" si="9"/>
        <v>Tour1000 Rome20</v>
      </c>
    </row>
    <row r="57" spans="1:18" x14ac:dyDescent="0.25">
      <c r="A57" t="s">
        <v>518</v>
      </c>
      <c r="B57" t="s">
        <v>2422</v>
      </c>
      <c r="C57" s="33">
        <v>21</v>
      </c>
      <c r="D57" t="s">
        <v>320</v>
      </c>
      <c r="E57">
        <v>18</v>
      </c>
      <c r="F57">
        <f t="shared" si="2"/>
        <v>60</v>
      </c>
      <c r="G57">
        <f t="shared" si="8"/>
        <v>70</v>
      </c>
      <c r="H57">
        <v>29</v>
      </c>
      <c r="I57">
        <v>31</v>
      </c>
      <c r="J57">
        <v>10</v>
      </c>
      <c r="K57" s="5">
        <f t="shared" si="3"/>
        <v>30</v>
      </c>
      <c r="L57" s="6">
        <f t="shared" si="4"/>
        <v>2</v>
      </c>
      <c r="M57" s="6">
        <f t="shared" si="5"/>
        <v>1.4142135623730951</v>
      </c>
      <c r="N57" s="5">
        <f t="shared" si="6"/>
        <v>3.3333333333333335</v>
      </c>
      <c r="O57">
        <f t="shared" si="7"/>
        <v>1</v>
      </c>
      <c r="P57" s="32" t="str">
        <f t="shared" si="9"/>
        <v>Tour1000 Rome21</v>
      </c>
    </row>
    <row r="58" spans="1:18" x14ac:dyDescent="0.25">
      <c r="A58" t="s">
        <v>518</v>
      </c>
      <c r="B58" t="s">
        <v>2422</v>
      </c>
      <c r="C58" s="33">
        <v>22</v>
      </c>
      <c r="D58" t="s">
        <v>321</v>
      </c>
      <c r="E58">
        <v>25</v>
      </c>
      <c r="F58">
        <f t="shared" si="2"/>
        <v>104</v>
      </c>
      <c r="G58">
        <f t="shared" si="8"/>
        <v>121</v>
      </c>
      <c r="H58">
        <v>58</v>
      </c>
      <c r="I58">
        <v>46</v>
      </c>
      <c r="J58">
        <v>17</v>
      </c>
      <c r="K58" s="5">
        <f t="shared" si="3"/>
        <v>52</v>
      </c>
      <c r="L58" s="6">
        <f t="shared" si="4"/>
        <v>72</v>
      </c>
      <c r="M58" s="6">
        <f t="shared" si="5"/>
        <v>8.4852813742385695</v>
      </c>
      <c r="N58" s="5">
        <f t="shared" si="6"/>
        <v>4.16</v>
      </c>
      <c r="O58">
        <f t="shared" si="7"/>
        <v>1</v>
      </c>
      <c r="P58" s="32" t="str">
        <f t="shared" si="9"/>
        <v>Tour1000 Rome22</v>
      </c>
    </row>
    <row r="59" spans="1:18" x14ac:dyDescent="0.25">
      <c r="A59" t="s">
        <v>518</v>
      </c>
      <c r="B59" t="s">
        <v>2422</v>
      </c>
      <c r="C59" s="33">
        <v>23</v>
      </c>
      <c r="D59" t="s">
        <v>322</v>
      </c>
      <c r="E59">
        <v>23</v>
      </c>
      <c r="F59">
        <f t="shared" si="2"/>
        <v>79</v>
      </c>
      <c r="G59">
        <f t="shared" si="8"/>
        <v>106</v>
      </c>
      <c r="H59">
        <v>45</v>
      </c>
      <c r="I59">
        <v>34</v>
      </c>
      <c r="J59">
        <v>27</v>
      </c>
      <c r="K59" s="5">
        <f t="shared" si="3"/>
        <v>39.5</v>
      </c>
      <c r="L59" s="6">
        <f t="shared" si="4"/>
        <v>60.5</v>
      </c>
      <c r="M59" s="6">
        <f t="shared" si="5"/>
        <v>7.7781745930520225</v>
      </c>
      <c r="N59" s="5">
        <f t="shared" si="6"/>
        <v>3.4347826086956523</v>
      </c>
      <c r="O59">
        <f t="shared" si="7"/>
        <v>1</v>
      </c>
      <c r="P59" s="32" t="str">
        <f t="shared" si="9"/>
        <v>Tour1000 Rome23</v>
      </c>
    </row>
    <row r="60" spans="1:18" x14ac:dyDescent="0.25">
      <c r="A60" t="s">
        <v>518</v>
      </c>
      <c r="B60" t="s">
        <v>2422</v>
      </c>
      <c r="C60" s="33">
        <v>24</v>
      </c>
      <c r="D60" t="s">
        <v>323</v>
      </c>
      <c r="E60">
        <v>22</v>
      </c>
      <c r="F60">
        <f t="shared" si="2"/>
        <v>77</v>
      </c>
      <c r="G60">
        <f t="shared" si="8"/>
        <v>77</v>
      </c>
      <c r="H60">
        <v>30</v>
      </c>
      <c r="I60">
        <v>47</v>
      </c>
      <c r="K60" s="5">
        <f t="shared" si="3"/>
        <v>38.5</v>
      </c>
      <c r="L60" s="6">
        <f t="shared" si="4"/>
        <v>144.5</v>
      </c>
      <c r="M60" s="6">
        <f t="shared" si="5"/>
        <v>12.020815280171307</v>
      </c>
      <c r="N60" s="5">
        <f t="shared" si="6"/>
        <v>3.5</v>
      </c>
      <c r="O60">
        <f t="shared" si="7"/>
        <v>1</v>
      </c>
      <c r="P60" s="32" t="str">
        <f t="shared" si="9"/>
        <v>Tour1000 Rome24</v>
      </c>
    </row>
    <row r="61" spans="1:18" x14ac:dyDescent="0.25">
      <c r="A61" t="s">
        <v>518</v>
      </c>
      <c r="B61" t="s">
        <v>2422</v>
      </c>
      <c r="C61" s="33">
        <v>25</v>
      </c>
      <c r="D61" t="s">
        <v>324</v>
      </c>
      <c r="E61">
        <v>21</v>
      </c>
      <c r="F61">
        <f t="shared" si="2"/>
        <v>79</v>
      </c>
      <c r="G61">
        <f t="shared" si="8"/>
        <v>95</v>
      </c>
      <c r="H61">
        <v>26</v>
      </c>
      <c r="I61">
        <v>53</v>
      </c>
      <c r="J61">
        <v>16</v>
      </c>
      <c r="K61" s="5">
        <f t="shared" si="3"/>
        <v>39.5</v>
      </c>
      <c r="L61" s="6">
        <f t="shared" si="4"/>
        <v>364.5</v>
      </c>
      <c r="M61" s="6">
        <f t="shared" si="5"/>
        <v>19.091883092036785</v>
      </c>
      <c r="N61" s="5">
        <f t="shared" si="6"/>
        <v>3.7619047619047619</v>
      </c>
      <c r="O61">
        <f t="shared" si="7"/>
        <v>1</v>
      </c>
      <c r="P61" s="32" t="str">
        <f t="shared" si="9"/>
        <v>Tour1000 Rome25</v>
      </c>
    </row>
    <row r="62" spans="1:18" x14ac:dyDescent="0.25">
      <c r="A62" t="s">
        <v>518</v>
      </c>
      <c r="B62" t="s">
        <v>2422</v>
      </c>
      <c r="C62" s="33">
        <v>26</v>
      </c>
      <c r="D62" t="s">
        <v>325</v>
      </c>
      <c r="E62">
        <v>19</v>
      </c>
      <c r="F62">
        <f t="shared" si="2"/>
        <v>76</v>
      </c>
      <c r="G62">
        <f t="shared" si="8"/>
        <v>76</v>
      </c>
      <c r="H62">
        <v>53</v>
      </c>
      <c r="I62">
        <v>23</v>
      </c>
      <c r="K62" s="5">
        <f t="shared" si="3"/>
        <v>38</v>
      </c>
      <c r="L62" s="6">
        <f t="shared" si="4"/>
        <v>450</v>
      </c>
      <c r="M62" s="6">
        <f t="shared" si="5"/>
        <v>21.213203435596427</v>
      </c>
      <c r="N62" s="5">
        <f t="shared" si="6"/>
        <v>4</v>
      </c>
      <c r="O62">
        <f t="shared" si="7"/>
        <v>1</v>
      </c>
      <c r="P62" s="32" t="str">
        <f t="shared" si="9"/>
        <v>Tour1000 Rome26</v>
      </c>
    </row>
    <row r="63" spans="1:18" x14ac:dyDescent="0.25">
      <c r="A63" t="s">
        <v>518</v>
      </c>
      <c r="B63" t="s">
        <v>2422</v>
      </c>
      <c r="C63" s="33">
        <v>27</v>
      </c>
      <c r="D63" t="s">
        <v>326</v>
      </c>
      <c r="E63">
        <v>23</v>
      </c>
      <c r="F63">
        <f t="shared" si="2"/>
        <v>89</v>
      </c>
      <c r="G63">
        <f t="shared" si="8"/>
        <v>103</v>
      </c>
      <c r="H63">
        <v>49</v>
      </c>
      <c r="I63">
        <v>40</v>
      </c>
      <c r="J63">
        <v>14</v>
      </c>
      <c r="K63" s="5">
        <f t="shared" si="3"/>
        <v>44.5</v>
      </c>
      <c r="L63" s="6">
        <f t="shared" si="4"/>
        <v>40.5</v>
      </c>
      <c r="M63" s="6">
        <f t="shared" si="5"/>
        <v>6.3639610306789276</v>
      </c>
      <c r="N63" s="5">
        <f t="shared" si="6"/>
        <v>3.8695652173913042</v>
      </c>
      <c r="O63">
        <f t="shared" si="7"/>
        <v>1</v>
      </c>
      <c r="P63" s="32" t="str">
        <f t="shared" si="9"/>
        <v>Tour1000 Rome27</v>
      </c>
    </row>
    <row r="64" spans="1:18" x14ac:dyDescent="0.25">
      <c r="A64" t="s">
        <v>518</v>
      </c>
      <c r="B64" t="s">
        <v>2422</v>
      </c>
      <c r="C64" s="33">
        <v>28</v>
      </c>
      <c r="D64" t="s">
        <v>327</v>
      </c>
      <c r="E64">
        <v>21</v>
      </c>
      <c r="F64">
        <f t="shared" si="2"/>
        <v>84</v>
      </c>
      <c r="G64">
        <f t="shared" si="8"/>
        <v>103</v>
      </c>
      <c r="H64">
        <v>29</v>
      </c>
      <c r="I64">
        <v>55</v>
      </c>
      <c r="J64">
        <v>19</v>
      </c>
      <c r="K64" s="5">
        <f t="shared" si="3"/>
        <v>42</v>
      </c>
      <c r="L64" s="6">
        <f t="shared" si="4"/>
        <v>338</v>
      </c>
      <c r="M64" s="6">
        <f t="shared" si="5"/>
        <v>18.384776310850235</v>
      </c>
      <c r="N64" s="5">
        <f t="shared" si="6"/>
        <v>4</v>
      </c>
      <c r="O64">
        <f t="shared" si="7"/>
        <v>1</v>
      </c>
      <c r="P64" s="32" t="str">
        <f t="shared" si="9"/>
        <v>Tour1000 Rome28</v>
      </c>
    </row>
    <row r="65" spans="1:16" x14ac:dyDescent="0.25">
      <c r="A65" t="s">
        <v>518</v>
      </c>
      <c r="B65" t="s">
        <v>2422</v>
      </c>
      <c r="C65" s="33">
        <v>29</v>
      </c>
      <c r="D65" t="s">
        <v>328</v>
      </c>
      <c r="E65">
        <v>16</v>
      </c>
      <c r="F65">
        <f t="shared" si="2"/>
        <v>59</v>
      </c>
      <c r="G65">
        <f t="shared" si="8"/>
        <v>59</v>
      </c>
      <c r="H65">
        <v>23</v>
      </c>
      <c r="I65">
        <v>36</v>
      </c>
      <c r="K65" s="5">
        <f t="shared" si="3"/>
        <v>29.5</v>
      </c>
      <c r="L65" s="6">
        <f t="shared" si="4"/>
        <v>84.5</v>
      </c>
      <c r="M65" s="6">
        <f t="shared" si="5"/>
        <v>9.1923881554251174</v>
      </c>
      <c r="N65" s="5">
        <f t="shared" si="6"/>
        <v>3.6875</v>
      </c>
      <c r="O65">
        <f t="shared" si="7"/>
        <v>1</v>
      </c>
      <c r="P65" s="32" t="str">
        <f t="shared" si="9"/>
        <v>Tour1000 Rome29</v>
      </c>
    </row>
    <row r="66" spans="1:16" x14ac:dyDescent="0.25">
      <c r="A66" t="s">
        <v>518</v>
      </c>
      <c r="B66" t="s">
        <v>2423</v>
      </c>
      <c r="C66" s="33">
        <v>1</v>
      </c>
      <c r="D66" t="s">
        <v>329</v>
      </c>
      <c r="E66">
        <v>21</v>
      </c>
      <c r="F66">
        <f t="shared" si="2"/>
        <v>80</v>
      </c>
      <c r="G66">
        <f t="shared" si="8"/>
        <v>92</v>
      </c>
      <c r="H66">
        <v>49</v>
      </c>
      <c r="I66">
        <v>31</v>
      </c>
      <c r="J66">
        <v>12</v>
      </c>
      <c r="K66" s="5">
        <f t="shared" si="3"/>
        <v>40</v>
      </c>
      <c r="L66" s="6">
        <f t="shared" si="4"/>
        <v>162</v>
      </c>
      <c r="M66" s="6">
        <f t="shared" si="5"/>
        <v>12.727922061357855</v>
      </c>
      <c r="N66" s="5">
        <f t="shared" si="6"/>
        <v>3.8095238095238093</v>
      </c>
      <c r="O66">
        <f t="shared" si="7"/>
        <v>1</v>
      </c>
      <c r="P66" s="32" t="str">
        <f t="shared" si="9"/>
        <v>Tour1000 Cincinnati1</v>
      </c>
    </row>
    <row r="67" spans="1:16" x14ac:dyDescent="0.25">
      <c r="A67" t="s">
        <v>518</v>
      </c>
      <c r="B67" t="s">
        <v>2423</v>
      </c>
      <c r="C67" s="33">
        <v>2</v>
      </c>
      <c r="D67" t="s">
        <v>330</v>
      </c>
      <c r="E67">
        <v>22</v>
      </c>
      <c r="F67">
        <f t="shared" si="2"/>
        <v>92</v>
      </c>
      <c r="G67">
        <f t="shared" si="8"/>
        <v>111</v>
      </c>
      <c r="H67">
        <v>34</v>
      </c>
      <c r="I67">
        <v>58</v>
      </c>
      <c r="J67">
        <v>19</v>
      </c>
      <c r="K67" s="5">
        <f t="shared" si="3"/>
        <v>46</v>
      </c>
      <c r="L67" s="6">
        <f t="shared" si="4"/>
        <v>288</v>
      </c>
      <c r="M67" s="6">
        <f t="shared" si="5"/>
        <v>16.970562748477139</v>
      </c>
      <c r="N67" s="5">
        <f t="shared" si="6"/>
        <v>4.1818181818181817</v>
      </c>
      <c r="O67">
        <f t="shared" si="7"/>
        <v>1</v>
      </c>
      <c r="P67" s="32" t="str">
        <f t="shared" si="9"/>
        <v>Tour1000 Cincinnati2</v>
      </c>
    </row>
    <row r="68" spans="1:16" x14ac:dyDescent="0.25">
      <c r="A68" t="s">
        <v>518</v>
      </c>
      <c r="B68" t="s">
        <v>2423</v>
      </c>
      <c r="C68" s="33">
        <v>3</v>
      </c>
      <c r="D68" t="s">
        <v>331</v>
      </c>
      <c r="E68">
        <v>16</v>
      </c>
      <c r="F68">
        <f t="shared" si="2"/>
        <v>58</v>
      </c>
      <c r="G68">
        <f t="shared" si="8"/>
        <v>58</v>
      </c>
      <c r="H68">
        <v>24</v>
      </c>
      <c r="I68">
        <v>34</v>
      </c>
      <c r="K68" s="5">
        <f t="shared" si="3"/>
        <v>29</v>
      </c>
      <c r="L68" s="6">
        <f t="shared" si="4"/>
        <v>50</v>
      </c>
      <c r="M68" s="6">
        <f t="shared" si="5"/>
        <v>7.0710678118654755</v>
      </c>
      <c r="N68" s="5">
        <f t="shared" si="6"/>
        <v>3.625</v>
      </c>
      <c r="O68">
        <f t="shared" si="7"/>
        <v>1</v>
      </c>
      <c r="P68" s="32" t="str">
        <f t="shared" si="9"/>
        <v>Tour1000 Cincinnati3</v>
      </c>
    </row>
    <row r="69" spans="1:16" x14ac:dyDescent="0.25">
      <c r="A69" t="s">
        <v>518</v>
      </c>
      <c r="B69" t="s">
        <v>2423</v>
      </c>
      <c r="C69" s="33">
        <v>4</v>
      </c>
      <c r="D69" t="s">
        <v>332</v>
      </c>
      <c r="E69">
        <v>21</v>
      </c>
      <c r="F69">
        <f t="shared" si="2"/>
        <v>81</v>
      </c>
      <c r="G69">
        <f t="shared" si="8"/>
        <v>96</v>
      </c>
      <c r="H69">
        <v>52</v>
      </c>
      <c r="I69">
        <v>29</v>
      </c>
      <c r="J69">
        <v>15</v>
      </c>
      <c r="K69" s="5">
        <f t="shared" si="3"/>
        <v>40.5</v>
      </c>
      <c r="L69" s="6">
        <f t="shared" si="4"/>
        <v>264.5</v>
      </c>
      <c r="M69" s="6">
        <f t="shared" si="5"/>
        <v>16.263455967290593</v>
      </c>
      <c r="N69" s="5">
        <f t="shared" si="6"/>
        <v>3.8571428571428572</v>
      </c>
      <c r="O69">
        <f t="shared" si="7"/>
        <v>1</v>
      </c>
      <c r="P69" s="32" t="str">
        <f t="shared" si="9"/>
        <v>Tour1000 Cincinnati4</v>
      </c>
    </row>
    <row r="70" spans="1:16" x14ac:dyDescent="0.25">
      <c r="A70" t="s">
        <v>518</v>
      </c>
      <c r="B70" t="s">
        <v>2423</v>
      </c>
      <c r="C70" s="33">
        <v>5</v>
      </c>
      <c r="D70" t="s">
        <v>333</v>
      </c>
      <c r="E70">
        <v>17</v>
      </c>
      <c r="F70">
        <f t="shared" si="2"/>
        <v>62</v>
      </c>
      <c r="G70">
        <f t="shared" ref="G70:G101" si="10">SUM(H70:J70)</f>
        <v>62</v>
      </c>
      <c r="H70">
        <v>32</v>
      </c>
      <c r="I70">
        <v>30</v>
      </c>
      <c r="K70" s="5">
        <f t="shared" si="3"/>
        <v>31</v>
      </c>
      <c r="L70" s="6">
        <f t="shared" si="4"/>
        <v>2</v>
      </c>
      <c r="M70" s="6">
        <f t="shared" si="5"/>
        <v>1.4142135623730951</v>
      </c>
      <c r="N70" s="5">
        <f t="shared" si="6"/>
        <v>3.6470588235294117</v>
      </c>
      <c r="O70">
        <f t="shared" si="7"/>
        <v>1</v>
      </c>
      <c r="P70" s="32" t="str">
        <f t="shared" ref="P70:P101" si="11">_xlfn.CONCAT(A70,B70,C70)</f>
        <v>Tour1000 Cincinnati5</v>
      </c>
    </row>
    <row r="71" spans="1:16" x14ac:dyDescent="0.25">
      <c r="A71" t="s">
        <v>518</v>
      </c>
      <c r="B71" t="s">
        <v>2423</v>
      </c>
      <c r="C71" s="33">
        <v>6</v>
      </c>
      <c r="D71" t="s">
        <v>334</v>
      </c>
      <c r="E71">
        <v>16</v>
      </c>
      <c r="F71">
        <f t="shared" ref="F71:F134" si="12">IF(A71="Tour",SUM(H71:I71),SUM(H71:J71))</f>
        <v>45</v>
      </c>
      <c r="G71">
        <f t="shared" si="10"/>
        <v>45</v>
      </c>
      <c r="H71">
        <v>21</v>
      </c>
      <c r="I71">
        <v>24</v>
      </c>
      <c r="K71" s="5">
        <f t="shared" ref="K71:K134" si="13">IFERROR(IF(A71="Tour",AVERAGE(H71:I71),AVERAGE(H71:J71)),"n/a")</f>
        <v>22.5</v>
      </c>
      <c r="L71" s="6">
        <f t="shared" ref="L71:L134" si="14">IFERROR(IF(A71="Tour",_xlfn.VAR.S(H71:I71),_xlfn.VAR.S(H71:J71)),"n/a")</f>
        <v>4.5</v>
      </c>
      <c r="M71" s="6">
        <f t="shared" ref="M71:M134" si="15">IFERROR(IF(A71="Tour",_xlfn.STDEV.S(H71:I71),_xlfn.STDEV.S(H71:J71)),"n/a")</f>
        <v>2.1213203435596424</v>
      </c>
      <c r="N71" s="5">
        <f t="shared" ref="N71:N134" si="16">IFERROR(IF(A71="Tour",F71/E71,G71/E71),"n/a")</f>
        <v>2.8125</v>
      </c>
      <c r="O71">
        <f t="shared" ref="O71:O134" si="17">IF(A71="Tour",1,0)</f>
        <v>1</v>
      </c>
      <c r="P71" s="32" t="str">
        <f t="shared" si="11"/>
        <v>Tour1000 Cincinnati6</v>
      </c>
    </row>
    <row r="72" spans="1:16" x14ac:dyDescent="0.25">
      <c r="A72" t="s">
        <v>518</v>
      </c>
      <c r="B72" t="s">
        <v>2423</v>
      </c>
      <c r="C72" s="33">
        <v>7</v>
      </c>
      <c r="D72" t="s">
        <v>335</v>
      </c>
      <c r="E72">
        <v>16</v>
      </c>
      <c r="F72">
        <f t="shared" si="12"/>
        <v>52</v>
      </c>
      <c r="G72">
        <f t="shared" si="10"/>
        <v>52</v>
      </c>
      <c r="H72">
        <v>28</v>
      </c>
      <c r="I72">
        <v>24</v>
      </c>
      <c r="K72" s="5">
        <f t="shared" si="13"/>
        <v>26</v>
      </c>
      <c r="L72" s="6">
        <f t="shared" si="14"/>
        <v>8</v>
      </c>
      <c r="M72" s="6">
        <f t="shared" si="15"/>
        <v>2.8284271247461903</v>
      </c>
      <c r="N72" s="5">
        <f t="shared" si="16"/>
        <v>3.25</v>
      </c>
      <c r="O72">
        <f t="shared" si="17"/>
        <v>1</v>
      </c>
      <c r="P72" s="32" t="str">
        <f t="shared" si="11"/>
        <v>Tour1000 Cincinnati7</v>
      </c>
    </row>
    <row r="73" spans="1:16" x14ac:dyDescent="0.25">
      <c r="A73" t="s">
        <v>518</v>
      </c>
      <c r="B73" t="s">
        <v>2423</v>
      </c>
      <c r="C73" s="33">
        <v>8</v>
      </c>
      <c r="D73" t="s">
        <v>336</v>
      </c>
      <c r="E73">
        <v>23</v>
      </c>
      <c r="F73">
        <f t="shared" si="12"/>
        <v>78</v>
      </c>
      <c r="G73">
        <f t="shared" si="10"/>
        <v>92</v>
      </c>
      <c r="H73">
        <v>43</v>
      </c>
      <c r="I73">
        <v>35</v>
      </c>
      <c r="J73">
        <v>14</v>
      </c>
      <c r="K73" s="5">
        <f t="shared" si="13"/>
        <v>39</v>
      </c>
      <c r="L73" s="6">
        <f t="shared" si="14"/>
        <v>32</v>
      </c>
      <c r="M73" s="6">
        <f t="shared" si="15"/>
        <v>5.6568542494923806</v>
      </c>
      <c r="N73" s="5">
        <f t="shared" si="16"/>
        <v>3.3913043478260869</v>
      </c>
      <c r="O73">
        <f t="shared" si="17"/>
        <v>1</v>
      </c>
      <c r="P73" s="32" t="str">
        <f t="shared" si="11"/>
        <v>Tour1000 Cincinnati8</v>
      </c>
    </row>
    <row r="74" spans="1:16" x14ac:dyDescent="0.25">
      <c r="A74" t="s">
        <v>518</v>
      </c>
      <c r="B74" t="s">
        <v>2423</v>
      </c>
      <c r="C74" s="33">
        <v>9</v>
      </c>
      <c r="D74" t="s">
        <v>337</v>
      </c>
      <c r="E74">
        <v>22</v>
      </c>
      <c r="F74">
        <f t="shared" si="12"/>
        <v>73</v>
      </c>
      <c r="G74">
        <f t="shared" si="10"/>
        <v>88</v>
      </c>
      <c r="H74">
        <v>44</v>
      </c>
      <c r="I74">
        <v>29</v>
      </c>
      <c r="J74">
        <v>15</v>
      </c>
      <c r="K74" s="5">
        <f t="shared" si="13"/>
        <v>36.5</v>
      </c>
      <c r="L74" s="6">
        <f t="shared" si="14"/>
        <v>112.5</v>
      </c>
      <c r="M74" s="6">
        <f t="shared" si="15"/>
        <v>10.606601717798213</v>
      </c>
      <c r="N74" s="5">
        <f t="shared" si="16"/>
        <v>3.3181818181818183</v>
      </c>
      <c r="O74">
        <f t="shared" si="17"/>
        <v>1</v>
      </c>
      <c r="P74" s="32" t="str">
        <f t="shared" si="11"/>
        <v>Tour1000 Cincinnati9</v>
      </c>
    </row>
    <row r="75" spans="1:16" x14ac:dyDescent="0.25">
      <c r="A75" t="s">
        <v>518</v>
      </c>
      <c r="B75" t="s">
        <v>2423</v>
      </c>
      <c r="C75" s="33">
        <v>10</v>
      </c>
      <c r="D75" t="s">
        <v>338</v>
      </c>
      <c r="E75">
        <v>18</v>
      </c>
      <c r="F75">
        <f t="shared" si="12"/>
        <v>66</v>
      </c>
      <c r="G75">
        <f t="shared" si="10"/>
        <v>78</v>
      </c>
      <c r="H75">
        <v>31</v>
      </c>
      <c r="I75">
        <v>35</v>
      </c>
      <c r="J75">
        <v>12</v>
      </c>
      <c r="K75" s="5">
        <f t="shared" si="13"/>
        <v>33</v>
      </c>
      <c r="L75" s="6">
        <f t="shared" si="14"/>
        <v>8</v>
      </c>
      <c r="M75" s="6">
        <f t="shared" si="15"/>
        <v>2.8284271247461903</v>
      </c>
      <c r="N75" s="5">
        <f t="shared" si="16"/>
        <v>3.6666666666666665</v>
      </c>
      <c r="O75">
        <f t="shared" si="17"/>
        <v>1</v>
      </c>
      <c r="P75" s="32" t="str">
        <f t="shared" si="11"/>
        <v>Tour1000 Cincinnati10</v>
      </c>
    </row>
    <row r="76" spans="1:16" x14ac:dyDescent="0.25">
      <c r="A76" t="s">
        <v>518</v>
      </c>
      <c r="B76" t="s">
        <v>2423</v>
      </c>
      <c r="C76" s="33">
        <v>11</v>
      </c>
      <c r="D76" t="s">
        <v>339</v>
      </c>
      <c r="E76">
        <v>20</v>
      </c>
      <c r="F76">
        <f t="shared" si="12"/>
        <v>76</v>
      </c>
      <c r="G76">
        <f t="shared" si="10"/>
        <v>76</v>
      </c>
      <c r="H76">
        <v>22</v>
      </c>
      <c r="I76">
        <v>54</v>
      </c>
      <c r="K76" s="5">
        <f t="shared" si="13"/>
        <v>38</v>
      </c>
      <c r="L76" s="6">
        <f t="shared" si="14"/>
        <v>512</v>
      </c>
      <c r="M76" s="6">
        <f t="shared" si="15"/>
        <v>22.627416997969522</v>
      </c>
      <c r="N76" s="5">
        <f t="shared" si="16"/>
        <v>3.8</v>
      </c>
      <c r="O76">
        <f t="shared" si="17"/>
        <v>1</v>
      </c>
      <c r="P76" s="32" t="str">
        <f t="shared" si="11"/>
        <v>Tour1000 Cincinnati11</v>
      </c>
    </row>
    <row r="77" spans="1:16" x14ac:dyDescent="0.25">
      <c r="A77" t="s">
        <v>518</v>
      </c>
      <c r="B77" t="s">
        <v>2423</v>
      </c>
      <c r="C77" s="33">
        <v>12</v>
      </c>
      <c r="D77" t="s">
        <v>340</v>
      </c>
      <c r="E77">
        <v>23</v>
      </c>
      <c r="F77">
        <f t="shared" si="12"/>
        <v>80</v>
      </c>
      <c r="G77">
        <f t="shared" si="10"/>
        <v>80</v>
      </c>
      <c r="H77">
        <v>43</v>
      </c>
      <c r="I77">
        <v>37</v>
      </c>
      <c r="K77" s="5">
        <f t="shared" si="13"/>
        <v>40</v>
      </c>
      <c r="L77" s="6">
        <f t="shared" si="14"/>
        <v>18</v>
      </c>
      <c r="M77" s="6">
        <f t="shared" si="15"/>
        <v>4.2426406871192848</v>
      </c>
      <c r="N77" s="5">
        <f t="shared" si="16"/>
        <v>3.4782608695652173</v>
      </c>
      <c r="O77">
        <f t="shared" si="17"/>
        <v>1</v>
      </c>
      <c r="P77" s="32" t="str">
        <f t="shared" si="11"/>
        <v>Tour1000 Cincinnati12</v>
      </c>
    </row>
    <row r="78" spans="1:16" x14ac:dyDescent="0.25">
      <c r="A78" t="s">
        <v>518</v>
      </c>
      <c r="B78" t="s">
        <v>2423</v>
      </c>
      <c r="C78" s="33">
        <v>13</v>
      </c>
      <c r="D78" t="s">
        <v>341</v>
      </c>
      <c r="E78">
        <v>19</v>
      </c>
      <c r="F78">
        <f t="shared" si="12"/>
        <v>72</v>
      </c>
      <c r="G78">
        <f t="shared" si="10"/>
        <v>88</v>
      </c>
      <c r="H78">
        <v>21</v>
      </c>
      <c r="I78">
        <v>51</v>
      </c>
      <c r="J78">
        <v>16</v>
      </c>
      <c r="K78" s="5">
        <f t="shared" si="13"/>
        <v>36</v>
      </c>
      <c r="L78" s="6">
        <f t="shared" si="14"/>
        <v>450</v>
      </c>
      <c r="M78" s="6">
        <f t="shared" si="15"/>
        <v>21.213203435596427</v>
      </c>
      <c r="N78" s="5">
        <f t="shared" si="16"/>
        <v>3.7894736842105261</v>
      </c>
      <c r="O78">
        <f t="shared" si="17"/>
        <v>1</v>
      </c>
      <c r="P78" s="32" t="str">
        <f t="shared" si="11"/>
        <v>Tour1000 Cincinnati13</v>
      </c>
    </row>
    <row r="79" spans="1:16" x14ac:dyDescent="0.25">
      <c r="A79" t="s">
        <v>518</v>
      </c>
      <c r="B79" t="s">
        <v>2423</v>
      </c>
      <c r="C79" s="33">
        <v>14</v>
      </c>
      <c r="D79" t="s">
        <v>342</v>
      </c>
      <c r="E79">
        <v>26</v>
      </c>
      <c r="F79">
        <f t="shared" si="12"/>
        <v>99</v>
      </c>
      <c r="G79">
        <f t="shared" si="10"/>
        <v>116</v>
      </c>
      <c r="H79">
        <v>51</v>
      </c>
      <c r="I79">
        <v>48</v>
      </c>
      <c r="J79">
        <v>17</v>
      </c>
      <c r="K79" s="5">
        <f t="shared" si="13"/>
        <v>49.5</v>
      </c>
      <c r="L79" s="6">
        <f t="shared" si="14"/>
        <v>4.5</v>
      </c>
      <c r="M79" s="6">
        <f t="shared" si="15"/>
        <v>2.1213203435596424</v>
      </c>
      <c r="N79" s="5">
        <f t="shared" si="16"/>
        <v>3.8076923076923075</v>
      </c>
      <c r="O79">
        <f t="shared" si="17"/>
        <v>1</v>
      </c>
      <c r="P79" s="32" t="str">
        <f t="shared" si="11"/>
        <v>Tour1000 Cincinnati14</v>
      </c>
    </row>
    <row r="80" spans="1:16" x14ac:dyDescent="0.25">
      <c r="A80" t="s">
        <v>518</v>
      </c>
      <c r="B80" t="s">
        <v>2423</v>
      </c>
      <c r="C80" s="33">
        <v>15</v>
      </c>
      <c r="D80" t="s">
        <v>343</v>
      </c>
      <c r="E80">
        <v>18</v>
      </c>
      <c r="F80">
        <f t="shared" si="12"/>
        <v>76</v>
      </c>
      <c r="G80">
        <f t="shared" si="10"/>
        <v>76</v>
      </c>
      <c r="H80">
        <v>37</v>
      </c>
      <c r="I80">
        <v>39</v>
      </c>
      <c r="K80" s="5">
        <f t="shared" si="13"/>
        <v>38</v>
      </c>
      <c r="L80" s="6">
        <f t="shared" si="14"/>
        <v>2</v>
      </c>
      <c r="M80" s="6">
        <f t="shared" si="15"/>
        <v>1.4142135623730951</v>
      </c>
      <c r="N80" s="5">
        <f t="shared" si="16"/>
        <v>4.2222222222222223</v>
      </c>
      <c r="O80">
        <f t="shared" si="17"/>
        <v>1</v>
      </c>
      <c r="P80" s="32" t="str">
        <f t="shared" si="11"/>
        <v>Tour1000 Cincinnati15</v>
      </c>
    </row>
    <row r="81" spans="1:16" x14ac:dyDescent="0.25">
      <c r="A81" t="s">
        <v>518</v>
      </c>
      <c r="B81" t="s">
        <v>2423</v>
      </c>
      <c r="C81" s="33">
        <v>16</v>
      </c>
      <c r="D81" t="s">
        <v>344</v>
      </c>
      <c r="E81">
        <v>20</v>
      </c>
      <c r="F81">
        <f t="shared" si="12"/>
        <v>71</v>
      </c>
      <c r="G81">
        <f t="shared" si="10"/>
        <v>71</v>
      </c>
      <c r="H81">
        <v>33</v>
      </c>
      <c r="I81">
        <v>38</v>
      </c>
      <c r="K81" s="5">
        <f t="shared" si="13"/>
        <v>35.5</v>
      </c>
      <c r="L81" s="6">
        <f t="shared" si="14"/>
        <v>12.5</v>
      </c>
      <c r="M81" s="6">
        <f t="shared" si="15"/>
        <v>3.5355339059327378</v>
      </c>
      <c r="N81" s="5">
        <f t="shared" si="16"/>
        <v>3.55</v>
      </c>
      <c r="O81">
        <f t="shared" si="17"/>
        <v>1</v>
      </c>
      <c r="P81" s="32" t="str">
        <f t="shared" si="11"/>
        <v>Tour1000 Cincinnati16</v>
      </c>
    </row>
    <row r="82" spans="1:16" x14ac:dyDescent="0.25">
      <c r="A82" t="s">
        <v>518</v>
      </c>
      <c r="B82" t="s">
        <v>2423</v>
      </c>
      <c r="C82" s="33">
        <v>17</v>
      </c>
      <c r="D82" t="s">
        <v>345</v>
      </c>
      <c r="E82">
        <v>19</v>
      </c>
      <c r="F82">
        <f t="shared" si="12"/>
        <v>67</v>
      </c>
      <c r="G82">
        <f t="shared" si="10"/>
        <v>81</v>
      </c>
      <c r="H82">
        <v>45</v>
      </c>
      <c r="I82">
        <v>22</v>
      </c>
      <c r="J82">
        <v>14</v>
      </c>
      <c r="K82" s="5">
        <f t="shared" si="13"/>
        <v>33.5</v>
      </c>
      <c r="L82" s="6">
        <f t="shared" si="14"/>
        <v>264.5</v>
      </c>
      <c r="M82" s="6">
        <f t="shared" si="15"/>
        <v>16.263455967290593</v>
      </c>
      <c r="N82" s="5">
        <f t="shared" si="16"/>
        <v>3.5263157894736841</v>
      </c>
      <c r="O82">
        <f t="shared" si="17"/>
        <v>1</v>
      </c>
      <c r="P82" s="32" t="str">
        <f t="shared" si="11"/>
        <v>Tour1000 Cincinnati17</v>
      </c>
    </row>
    <row r="83" spans="1:16" x14ac:dyDescent="0.25">
      <c r="A83" t="s">
        <v>518</v>
      </c>
      <c r="B83" t="s">
        <v>2423</v>
      </c>
      <c r="C83" s="33">
        <v>18</v>
      </c>
      <c r="D83" t="s">
        <v>346</v>
      </c>
      <c r="E83">
        <v>25</v>
      </c>
      <c r="F83">
        <f t="shared" si="12"/>
        <v>88</v>
      </c>
      <c r="G83">
        <f t="shared" si="10"/>
        <v>88</v>
      </c>
      <c r="H83">
        <v>46</v>
      </c>
      <c r="I83">
        <v>42</v>
      </c>
      <c r="K83" s="5">
        <f t="shared" si="13"/>
        <v>44</v>
      </c>
      <c r="L83" s="6">
        <f t="shared" si="14"/>
        <v>8</v>
      </c>
      <c r="M83" s="6">
        <f t="shared" si="15"/>
        <v>2.8284271247461903</v>
      </c>
      <c r="N83" s="5">
        <f t="shared" si="16"/>
        <v>3.52</v>
      </c>
      <c r="O83">
        <f t="shared" si="17"/>
        <v>1</v>
      </c>
      <c r="P83" s="32" t="str">
        <f t="shared" si="11"/>
        <v>Tour1000 Cincinnati18</v>
      </c>
    </row>
    <row r="84" spans="1:16" x14ac:dyDescent="0.25">
      <c r="A84" t="s">
        <v>518</v>
      </c>
      <c r="B84" t="s">
        <v>2423</v>
      </c>
      <c r="C84" s="33">
        <v>19</v>
      </c>
      <c r="D84" t="s">
        <v>347</v>
      </c>
      <c r="E84">
        <v>18</v>
      </c>
      <c r="F84">
        <f t="shared" si="12"/>
        <v>60</v>
      </c>
      <c r="G84">
        <f t="shared" si="10"/>
        <v>60</v>
      </c>
      <c r="H84">
        <v>34</v>
      </c>
      <c r="I84">
        <v>26</v>
      </c>
      <c r="K84" s="5">
        <f t="shared" si="13"/>
        <v>30</v>
      </c>
      <c r="L84" s="6">
        <f t="shared" si="14"/>
        <v>32</v>
      </c>
      <c r="M84" s="6">
        <f t="shared" si="15"/>
        <v>5.6568542494923806</v>
      </c>
      <c r="N84" s="5">
        <f t="shared" si="16"/>
        <v>3.3333333333333335</v>
      </c>
      <c r="O84">
        <f t="shared" si="17"/>
        <v>1</v>
      </c>
      <c r="P84" s="32" t="str">
        <f t="shared" si="11"/>
        <v>Tour1000 Cincinnati19</v>
      </c>
    </row>
    <row r="85" spans="1:16" x14ac:dyDescent="0.25">
      <c r="A85" t="s">
        <v>518</v>
      </c>
      <c r="B85" t="s">
        <v>2423</v>
      </c>
      <c r="C85" s="33">
        <v>20</v>
      </c>
      <c r="D85" t="s">
        <v>348</v>
      </c>
      <c r="E85">
        <v>19</v>
      </c>
      <c r="F85">
        <f t="shared" si="12"/>
        <v>68</v>
      </c>
      <c r="G85">
        <f t="shared" si="10"/>
        <v>68</v>
      </c>
      <c r="H85">
        <v>35</v>
      </c>
      <c r="I85">
        <v>33</v>
      </c>
      <c r="K85" s="5">
        <f t="shared" si="13"/>
        <v>34</v>
      </c>
      <c r="L85" s="6">
        <f t="shared" si="14"/>
        <v>2</v>
      </c>
      <c r="M85" s="6">
        <f t="shared" si="15"/>
        <v>1.4142135623730951</v>
      </c>
      <c r="N85" s="5">
        <f t="shared" si="16"/>
        <v>3.5789473684210527</v>
      </c>
      <c r="O85">
        <f t="shared" si="17"/>
        <v>1</v>
      </c>
      <c r="P85" s="32" t="str">
        <f t="shared" si="11"/>
        <v>Tour1000 Cincinnati20</v>
      </c>
    </row>
    <row r="86" spans="1:16" x14ac:dyDescent="0.25">
      <c r="A86" t="s">
        <v>518</v>
      </c>
      <c r="B86" t="s">
        <v>2423</v>
      </c>
      <c r="C86" s="33">
        <v>21</v>
      </c>
      <c r="D86" t="s">
        <v>349</v>
      </c>
      <c r="E86">
        <v>16</v>
      </c>
      <c r="F86">
        <f t="shared" si="12"/>
        <v>54</v>
      </c>
      <c r="G86">
        <f t="shared" si="10"/>
        <v>71</v>
      </c>
      <c r="H86">
        <v>24</v>
      </c>
      <c r="I86">
        <v>30</v>
      </c>
      <c r="J86">
        <v>17</v>
      </c>
      <c r="K86" s="5">
        <f t="shared" si="13"/>
        <v>27</v>
      </c>
      <c r="L86" s="6">
        <f t="shared" si="14"/>
        <v>18</v>
      </c>
      <c r="M86" s="6">
        <f t="shared" si="15"/>
        <v>4.2426406871192848</v>
      </c>
      <c r="N86" s="5">
        <f t="shared" si="16"/>
        <v>3.375</v>
      </c>
      <c r="O86">
        <f t="shared" si="17"/>
        <v>1</v>
      </c>
      <c r="P86" s="32" t="str">
        <f t="shared" si="11"/>
        <v>Tour1000 Cincinnati21</v>
      </c>
    </row>
    <row r="87" spans="1:16" x14ac:dyDescent="0.25">
      <c r="A87" t="s">
        <v>518</v>
      </c>
      <c r="B87" t="s">
        <v>2423</v>
      </c>
      <c r="C87" s="33">
        <v>22</v>
      </c>
      <c r="D87" t="s">
        <v>350</v>
      </c>
      <c r="E87">
        <v>25</v>
      </c>
      <c r="F87">
        <f t="shared" si="12"/>
        <v>83</v>
      </c>
      <c r="G87">
        <f t="shared" si="10"/>
        <v>83</v>
      </c>
      <c r="H87">
        <v>38</v>
      </c>
      <c r="I87">
        <v>45</v>
      </c>
      <c r="K87" s="5">
        <f t="shared" si="13"/>
        <v>41.5</v>
      </c>
      <c r="L87" s="6">
        <f t="shared" si="14"/>
        <v>24.5</v>
      </c>
      <c r="M87" s="6">
        <f t="shared" si="15"/>
        <v>4.9497474683058327</v>
      </c>
      <c r="N87" s="5">
        <f t="shared" si="16"/>
        <v>3.32</v>
      </c>
      <c r="O87">
        <f t="shared" si="17"/>
        <v>1</v>
      </c>
      <c r="P87" s="32" t="str">
        <f t="shared" si="11"/>
        <v>Tour1000 Cincinnati22</v>
      </c>
    </row>
    <row r="88" spans="1:16" x14ac:dyDescent="0.25">
      <c r="A88" t="s">
        <v>518</v>
      </c>
      <c r="B88" t="s">
        <v>2423</v>
      </c>
      <c r="C88" s="33">
        <v>23</v>
      </c>
      <c r="D88" t="s">
        <v>351</v>
      </c>
      <c r="E88">
        <v>17</v>
      </c>
      <c r="F88">
        <f t="shared" si="12"/>
        <v>66</v>
      </c>
      <c r="G88">
        <f t="shared" si="10"/>
        <v>79</v>
      </c>
      <c r="H88">
        <v>33</v>
      </c>
      <c r="I88">
        <v>33</v>
      </c>
      <c r="J88">
        <v>13</v>
      </c>
      <c r="K88" s="5">
        <f t="shared" si="13"/>
        <v>33</v>
      </c>
      <c r="L88" s="6">
        <f t="shared" si="14"/>
        <v>0</v>
      </c>
      <c r="M88" s="6">
        <f t="shared" si="15"/>
        <v>0</v>
      </c>
      <c r="N88" s="5">
        <f t="shared" si="16"/>
        <v>3.8823529411764706</v>
      </c>
      <c r="O88">
        <f t="shared" si="17"/>
        <v>1</v>
      </c>
      <c r="P88" s="32" t="str">
        <f t="shared" si="11"/>
        <v>Tour1000 Cincinnati23</v>
      </c>
    </row>
    <row r="89" spans="1:16" x14ac:dyDescent="0.25">
      <c r="A89" t="s">
        <v>518</v>
      </c>
      <c r="B89" t="s">
        <v>2423</v>
      </c>
      <c r="C89" s="33">
        <v>24</v>
      </c>
      <c r="D89" t="s">
        <v>352</v>
      </c>
      <c r="E89">
        <v>26</v>
      </c>
      <c r="F89">
        <f t="shared" si="12"/>
        <v>97</v>
      </c>
      <c r="G89">
        <f t="shared" si="10"/>
        <v>111</v>
      </c>
      <c r="H89">
        <v>46</v>
      </c>
      <c r="I89">
        <v>51</v>
      </c>
      <c r="J89">
        <v>14</v>
      </c>
      <c r="K89" s="5">
        <f t="shared" si="13"/>
        <v>48.5</v>
      </c>
      <c r="L89" s="6">
        <f t="shared" si="14"/>
        <v>12.5</v>
      </c>
      <c r="M89" s="6">
        <f t="shared" si="15"/>
        <v>3.5355339059327378</v>
      </c>
      <c r="N89" s="5">
        <f t="shared" si="16"/>
        <v>3.7307692307692308</v>
      </c>
      <c r="O89">
        <f t="shared" si="17"/>
        <v>1</v>
      </c>
      <c r="P89" s="32" t="str">
        <f t="shared" si="11"/>
        <v>Tour1000 Cincinnati24</v>
      </c>
    </row>
    <row r="90" spans="1:16" x14ac:dyDescent="0.25">
      <c r="A90" t="s">
        <v>518</v>
      </c>
      <c r="B90" t="s">
        <v>2423</v>
      </c>
      <c r="C90" s="33">
        <v>25</v>
      </c>
      <c r="D90" t="s">
        <v>353</v>
      </c>
      <c r="E90">
        <v>19</v>
      </c>
      <c r="F90">
        <f t="shared" si="12"/>
        <v>78</v>
      </c>
      <c r="G90">
        <f t="shared" si="10"/>
        <v>94</v>
      </c>
      <c r="H90">
        <v>39</v>
      </c>
      <c r="I90">
        <v>39</v>
      </c>
      <c r="J90">
        <v>16</v>
      </c>
      <c r="K90" s="5">
        <f t="shared" si="13"/>
        <v>39</v>
      </c>
      <c r="L90" s="6">
        <f t="shared" si="14"/>
        <v>0</v>
      </c>
      <c r="M90" s="6">
        <f t="shared" si="15"/>
        <v>0</v>
      </c>
      <c r="N90" s="5">
        <f t="shared" si="16"/>
        <v>4.1052631578947372</v>
      </c>
      <c r="O90">
        <f t="shared" si="17"/>
        <v>1</v>
      </c>
      <c r="P90" s="32" t="str">
        <f t="shared" si="11"/>
        <v>Tour1000 Cincinnati25</v>
      </c>
    </row>
    <row r="91" spans="1:16" x14ac:dyDescent="0.25">
      <c r="A91" t="s">
        <v>518</v>
      </c>
      <c r="B91" t="s">
        <v>2423</v>
      </c>
      <c r="C91" s="33">
        <v>26</v>
      </c>
      <c r="D91" t="s">
        <v>354</v>
      </c>
      <c r="E91">
        <v>18</v>
      </c>
      <c r="F91">
        <f t="shared" si="12"/>
        <v>67</v>
      </c>
      <c r="G91">
        <f t="shared" si="10"/>
        <v>67</v>
      </c>
      <c r="H91">
        <v>36</v>
      </c>
      <c r="I91">
        <v>31</v>
      </c>
      <c r="K91" s="5">
        <f t="shared" si="13"/>
        <v>33.5</v>
      </c>
      <c r="L91" s="6">
        <f t="shared" si="14"/>
        <v>12.5</v>
      </c>
      <c r="M91" s="6">
        <f t="shared" si="15"/>
        <v>3.5355339059327378</v>
      </c>
      <c r="N91" s="5">
        <f t="shared" si="16"/>
        <v>3.7222222222222223</v>
      </c>
      <c r="O91">
        <f t="shared" si="17"/>
        <v>1</v>
      </c>
      <c r="P91" s="32" t="str">
        <f t="shared" si="11"/>
        <v>Tour1000 Cincinnati26</v>
      </c>
    </row>
    <row r="92" spans="1:16" x14ac:dyDescent="0.25">
      <c r="A92" t="s">
        <v>518</v>
      </c>
      <c r="B92" t="s">
        <v>2423</v>
      </c>
      <c r="C92" s="33">
        <v>27</v>
      </c>
      <c r="D92" t="s">
        <v>355</v>
      </c>
      <c r="E92">
        <v>25</v>
      </c>
      <c r="F92">
        <f t="shared" si="12"/>
        <v>94</v>
      </c>
      <c r="G92">
        <f t="shared" si="10"/>
        <v>107</v>
      </c>
      <c r="H92">
        <v>54</v>
      </c>
      <c r="I92">
        <v>40</v>
      </c>
      <c r="J92">
        <v>13</v>
      </c>
      <c r="K92" s="5">
        <f t="shared" si="13"/>
        <v>47</v>
      </c>
      <c r="L92" s="6">
        <f t="shared" si="14"/>
        <v>98</v>
      </c>
      <c r="M92" s="6">
        <f t="shared" si="15"/>
        <v>9.8994949366116654</v>
      </c>
      <c r="N92" s="5">
        <f t="shared" si="16"/>
        <v>3.76</v>
      </c>
      <c r="O92">
        <f t="shared" si="17"/>
        <v>1</v>
      </c>
      <c r="P92" s="32" t="str">
        <f t="shared" si="11"/>
        <v>Tour1000 Cincinnati27</v>
      </c>
    </row>
    <row r="93" spans="1:16" x14ac:dyDescent="0.25">
      <c r="A93" t="s">
        <v>518</v>
      </c>
      <c r="B93" t="s">
        <v>2423</v>
      </c>
      <c r="C93" s="33">
        <v>28</v>
      </c>
      <c r="D93" t="s">
        <v>356</v>
      </c>
      <c r="E93">
        <v>16</v>
      </c>
      <c r="F93">
        <f t="shared" si="12"/>
        <v>54</v>
      </c>
      <c r="G93">
        <f t="shared" si="10"/>
        <v>54</v>
      </c>
      <c r="H93">
        <v>24</v>
      </c>
      <c r="I93">
        <v>30</v>
      </c>
      <c r="K93" s="5">
        <f t="shared" si="13"/>
        <v>27</v>
      </c>
      <c r="L93" s="6">
        <f t="shared" si="14"/>
        <v>18</v>
      </c>
      <c r="M93" s="6">
        <f t="shared" si="15"/>
        <v>4.2426406871192848</v>
      </c>
      <c r="N93" s="5">
        <f t="shared" si="16"/>
        <v>3.375</v>
      </c>
      <c r="O93">
        <f t="shared" si="17"/>
        <v>1</v>
      </c>
      <c r="P93" s="32" t="str">
        <f t="shared" si="11"/>
        <v>Tour1000 Cincinnati28</v>
      </c>
    </row>
    <row r="94" spans="1:16" x14ac:dyDescent="0.25">
      <c r="A94" t="s">
        <v>518</v>
      </c>
      <c r="B94" t="s">
        <v>2423</v>
      </c>
      <c r="C94" s="33">
        <v>29</v>
      </c>
      <c r="D94" t="s">
        <v>357</v>
      </c>
      <c r="E94">
        <v>17</v>
      </c>
      <c r="F94">
        <f t="shared" si="12"/>
        <v>67</v>
      </c>
      <c r="G94">
        <f t="shared" si="10"/>
        <v>67</v>
      </c>
      <c r="H94">
        <v>25</v>
      </c>
      <c r="I94">
        <v>42</v>
      </c>
      <c r="K94" s="5">
        <f t="shared" si="13"/>
        <v>33.5</v>
      </c>
      <c r="L94" s="6">
        <f t="shared" si="14"/>
        <v>144.5</v>
      </c>
      <c r="M94" s="6">
        <f t="shared" si="15"/>
        <v>12.020815280171307</v>
      </c>
      <c r="N94" s="5">
        <f t="shared" si="16"/>
        <v>3.9411764705882355</v>
      </c>
      <c r="O94">
        <f t="shared" si="17"/>
        <v>1</v>
      </c>
      <c r="P94" s="32" t="str">
        <f t="shared" si="11"/>
        <v>Tour1000 Cincinnati29</v>
      </c>
    </row>
    <row r="95" spans="1:16" x14ac:dyDescent="0.25">
      <c r="A95" t="s">
        <v>518</v>
      </c>
      <c r="B95" t="s">
        <v>2423</v>
      </c>
      <c r="C95" s="33">
        <v>30</v>
      </c>
      <c r="D95" t="s">
        <v>358</v>
      </c>
      <c r="E95">
        <v>17</v>
      </c>
      <c r="F95">
        <f t="shared" si="12"/>
        <v>58</v>
      </c>
      <c r="G95">
        <f t="shared" si="10"/>
        <v>58</v>
      </c>
      <c r="H95">
        <v>29</v>
      </c>
      <c r="I95">
        <v>29</v>
      </c>
      <c r="K95" s="5">
        <f t="shared" si="13"/>
        <v>29</v>
      </c>
      <c r="L95" s="6">
        <f t="shared" si="14"/>
        <v>0</v>
      </c>
      <c r="M95" s="6">
        <f t="shared" si="15"/>
        <v>0</v>
      </c>
      <c r="N95" s="5">
        <f t="shared" si="16"/>
        <v>3.4117647058823528</v>
      </c>
      <c r="O95">
        <f t="shared" si="17"/>
        <v>1</v>
      </c>
      <c r="P95" s="32" t="str">
        <f t="shared" si="11"/>
        <v>Tour1000 Cincinnati30</v>
      </c>
    </row>
    <row r="96" spans="1:16" x14ac:dyDescent="0.25">
      <c r="A96" t="s">
        <v>518</v>
      </c>
      <c r="B96" t="s">
        <v>2423</v>
      </c>
      <c r="C96" s="33">
        <v>31</v>
      </c>
      <c r="D96" t="s">
        <v>359</v>
      </c>
      <c r="E96">
        <v>20</v>
      </c>
      <c r="F96">
        <f t="shared" si="12"/>
        <v>79</v>
      </c>
      <c r="G96">
        <f t="shared" si="10"/>
        <v>95</v>
      </c>
      <c r="H96">
        <v>39</v>
      </c>
      <c r="I96">
        <v>40</v>
      </c>
      <c r="J96">
        <v>16</v>
      </c>
      <c r="K96" s="5">
        <f t="shared" si="13"/>
        <v>39.5</v>
      </c>
      <c r="L96" s="6">
        <f t="shared" si="14"/>
        <v>0.5</v>
      </c>
      <c r="M96" s="6">
        <f t="shared" si="15"/>
        <v>0.70710678118654757</v>
      </c>
      <c r="N96" s="5">
        <f t="shared" si="16"/>
        <v>3.95</v>
      </c>
      <c r="O96">
        <f t="shared" si="17"/>
        <v>1</v>
      </c>
      <c r="P96" s="32" t="str">
        <f t="shared" si="11"/>
        <v>Tour1000 Cincinnati31</v>
      </c>
    </row>
    <row r="97" spans="1:16" x14ac:dyDescent="0.25">
      <c r="A97" t="s">
        <v>825</v>
      </c>
      <c r="B97" t="s">
        <v>1332</v>
      </c>
      <c r="C97" s="33">
        <v>1</v>
      </c>
      <c r="D97" t="s">
        <v>361</v>
      </c>
      <c r="E97">
        <v>28</v>
      </c>
      <c r="F97">
        <f t="shared" si="12"/>
        <v>105</v>
      </c>
      <c r="G97">
        <f t="shared" si="10"/>
        <v>105</v>
      </c>
      <c r="H97">
        <v>33</v>
      </c>
      <c r="I97">
        <v>40</v>
      </c>
      <c r="J97">
        <v>32</v>
      </c>
      <c r="K97" s="5">
        <f t="shared" si="13"/>
        <v>35</v>
      </c>
      <c r="L97" s="6">
        <f t="shared" si="14"/>
        <v>19</v>
      </c>
      <c r="M97" s="6">
        <f t="shared" si="15"/>
        <v>4.358898943540674</v>
      </c>
      <c r="N97" s="5">
        <f t="shared" si="16"/>
        <v>3.75</v>
      </c>
      <c r="O97">
        <f t="shared" si="17"/>
        <v>0</v>
      </c>
      <c r="P97" s="32" t="str">
        <f t="shared" si="11"/>
        <v>GSAustralian Open1</v>
      </c>
    </row>
    <row r="98" spans="1:16" x14ac:dyDescent="0.25">
      <c r="A98" t="s">
        <v>825</v>
      </c>
      <c r="B98" t="s">
        <v>1332</v>
      </c>
      <c r="C98" s="33">
        <v>2</v>
      </c>
      <c r="D98" t="s">
        <v>362</v>
      </c>
      <c r="E98">
        <v>35</v>
      </c>
      <c r="F98">
        <f t="shared" si="12"/>
        <v>142</v>
      </c>
      <c r="G98">
        <f t="shared" si="10"/>
        <v>142</v>
      </c>
      <c r="H98">
        <v>32</v>
      </c>
      <c r="I98">
        <v>57</v>
      </c>
      <c r="J98">
        <v>53</v>
      </c>
      <c r="K98" s="5">
        <f t="shared" si="13"/>
        <v>47.333333333333336</v>
      </c>
      <c r="L98" s="6">
        <f t="shared" si="14"/>
        <v>180.33333333333348</v>
      </c>
      <c r="M98" s="6">
        <f t="shared" si="15"/>
        <v>13.42882471898913</v>
      </c>
      <c r="N98" s="5">
        <f t="shared" si="16"/>
        <v>4.0571428571428569</v>
      </c>
      <c r="O98">
        <f t="shared" si="17"/>
        <v>0</v>
      </c>
      <c r="P98" s="32" t="str">
        <f t="shared" si="11"/>
        <v>GSAustralian Open2</v>
      </c>
    </row>
    <row r="99" spans="1:16" x14ac:dyDescent="0.25">
      <c r="A99" t="s">
        <v>825</v>
      </c>
      <c r="B99" t="s">
        <v>1332</v>
      </c>
      <c r="C99" s="33">
        <v>4</v>
      </c>
      <c r="D99" t="s">
        <v>364</v>
      </c>
      <c r="E99">
        <v>20</v>
      </c>
      <c r="F99">
        <f t="shared" si="12"/>
        <v>79</v>
      </c>
      <c r="G99">
        <f t="shared" si="10"/>
        <v>79</v>
      </c>
      <c r="H99">
        <v>38</v>
      </c>
      <c r="I99">
        <v>41</v>
      </c>
      <c r="K99" s="5">
        <f t="shared" si="13"/>
        <v>39.5</v>
      </c>
      <c r="L99" s="6">
        <f t="shared" si="14"/>
        <v>4.5</v>
      </c>
      <c r="M99" s="6">
        <f t="shared" si="15"/>
        <v>2.1213203435596424</v>
      </c>
      <c r="N99" s="5">
        <f t="shared" si="16"/>
        <v>3.95</v>
      </c>
      <c r="O99">
        <f t="shared" si="17"/>
        <v>0</v>
      </c>
      <c r="P99" s="32" t="str">
        <f t="shared" si="11"/>
        <v>GSAustralian Open4</v>
      </c>
    </row>
    <row r="100" spans="1:16" x14ac:dyDescent="0.25">
      <c r="A100" t="s">
        <v>825</v>
      </c>
      <c r="B100" t="s">
        <v>1332</v>
      </c>
      <c r="C100" s="33">
        <v>5</v>
      </c>
      <c r="D100" s="7" t="s">
        <v>365</v>
      </c>
      <c r="E100">
        <v>34</v>
      </c>
      <c r="F100">
        <f t="shared" si="12"/>
        <v>147</v>
      </c>
      <c r="G100">
        <f t="shared" si="10"/>
        <v>147</v>
      </c>
      <c r="H100">
        <v>45</v>
      </c>
      <c r="I100">
        <v>55</v>
      </c>
      <c r="J100">
        <v>47</v>
      </c>
      <c r="K100" s="5">
        <f t="shared" si="13"/>
        <v>49</v>
      </c>
      <c r="L100" s="6">
        <f t="shared" si="14"/>
        <v>28</v>
      </c>
      <c r="M100" s="6">
        <f t="shared" si="15"/>
        <v>5.2915026221291814</v>
      </c>
      <c r="N100" s="5">
        <f t="shared" si="16"/>
        <v>4.3235294117647056</v>
      </c>
      <c r="O100">
        <f t="shared" si="17"/>
        <v>0</v>
      </c>
      <c r="P100" s="32" t="str">
        <f t="shared" si="11"/>
        <v>GSAustralian Open5</v>
      </c>
    </row>
    <row r="101" spans="1:16" x14ac:dyDescent="0.25">
      <c r="A101" t="s">
        <v>825</v>
      </c>
      <c r="B101" t="s">
        <v>1332</v>
      </c>
      <c r="C101" s="33">
        <v>6</v>
      </c>
      <c r="D101" t="s">
        <v>366</v>
      </c>
      <c r="E101">
        <v>29</v>
      </c>
      <c r="F101">
        <f t="shared" si="12"/>
        <v>110</v>
      </c>
      <c r="G101">
        <f t="shared" si="10"/>
        <v>110</v>
      </c>
      <c r="H101">
        <v>36</v>
      </c>
      <c r="I101">
        <v>42</v>
      </c>
      <c r="J101">
        <v>32</v>
      </c>
      <c r="K101" s="5">
        <f t="shared" si="13"/>
        <v>36.666666666666664</v>
      </c>
      <c r="L101" s="6">
        <f t="shared" si="14"/>
        <v>25.333333333333258</v>
      </c>
      <c r="M101" s="6">
        <f t="shared" si="15"/>
        <v>5.0332229568471591</v>
      </c>
      <c r="N101" s="5">
        <f t="shared" si="16"/>
        <v>3.7931034482758621</v>
      </c>
      <c r="O101">
        <f t="shared" si="17"/>
        <v>0</v>
      </c>
      <c r="P101" s="32" t="str">
        <f t="shared" si="11"/>
        <v>GSAustralian Open6</v>
      </c>
    </row>
    <row r="102" spans="1:16" x14ac:dyDescent="0.25">
      <c r="A102" t="s">
        <v>825</v>
      </c>
      <c r="B102" t="s">
        <v>1332</v>
      </c>
      <c r="C102" s="33">
        <v>7</v>
      </c>
      <c r="D102" t="s">
        <v>367</v>
      </c>
      <c r="E102">
        <v>29</v>
      </c>
      <c r="F102">
        <f t="shared" si="12"/>
        <v>108</v>
      </c>
      <c r="G102">
        <f t="shared" ref="G102:G133" si="18">SUM(H102:J102)</f>
        <v>108</v>
      </c>
      <c r="H102">
        <v>29</v>
      </c>
      <c r="I102">
        <v>41</v>
      </c>
      <c r="J102">
        <v>38</v>
      </c>
      <c r="K102" s="5">
        <f t="shared" si="13"/>
        <v>36</v>
      </c>
      <c r="L102" s="6">
        <f t="shared" si="14"/>
        <v>39</v>
      </c>
      <c r="M102" s="6">
        <f t="shared" si="15"/>
        <v>6.2449979983983983</v>
      </c>
      <c r="N102" s="5">
        <f t="shared" si="16"/>
        <v>3.7241379310344827</v>
      </c>
      <c r="O102">
        <f t="shared" si="17"/>
        <v>0</v>
      </c>
      <c r="P102" s="32" t="str">
        <f t="shared" ref="P102:P133" si="19">_xlfn.CONCAT(A102,B102,C102)</f>
        <v>GSAustralian Open7</v>
      </c>
    </row>
    <row r="103" spans="1:16" x14ac:dyDescent="0.25">
      <c r="A103" t="s">
        <v>825</v>
      </c>
      <c r="B103" t="s">
        <v>1332</v>
      </c>
      <c r="C103" s="33">
        <v>8</v>
      </c>
      <c r="D103" t="s">
        <v>368</v>
      </c>
      <c r="E103">
        <v>32</v>
      </c>
      <c r="F103">
        <f t="shared" si="12"/>
        <v>129</v>
      </c>
      <c r="G103">
        <f t="shared" si="18"/>
        <v>129</v>
      </c>
      <c r="H103">
        <v>28</v>
      </c>
      <c r="I103">
        <v>59</v>
      </c>
      <c r="J103">
        <v>42</v>
      </c>
      <c r="K103" s="5">
        <f t="shared" si="13"/>
        <v>43</v>
      </c>
      <c r="L103" s="6">
        <f t="shared" si="14"/>
        <v>241</v>
      </c>
      <c r="M103" s="6">
        <f t="shared" si="15"/>
        <v>15.524174696260024</v>
      </c>
      <c r="N103" s="5">
        <f t="shared" si="16"/>
        <v>4.03125</v>
      </c>
      <c r="O103">
        <f t="shared" si="17"/>
        <v>0</v>
      </c>
      <c r="P103" s="32" t="str">
        <f t="shared" si="19"/>
        <v>GSAustralian Open8</v>
      </c>
    </row>
    <row r="104" spans="1:16" x14ac:dyDescent="0.25">
      <c r="A104" t="s">
        <v>825</v>
      </c>
      <c r="B104" t="s">
        <v>1332</v>
      </c>
      <c r="C104" s="33">
        <v>9</v>
      </c>
      <c r="D104" t="s">
        <v>369</v>
      </c>
      <c r="E104">
        <v>25</v>
      </c>
      <c r="F104">
        <f t="shared" si="12"/>
        <v>82</v>
      </c>
      <c r="G104">
        <f t="shared" si="18"/>
        <v>82</v>
      </c>
      <c r="H104">
        <v>36</v>
      </c>
      <c r="I104">
        <v>46</v>
      </c>
      <c r="K104" s="5">
        <f t="shared" si="13"/>
        <v>41</v>
      </c>
      <c r="L104" s="6">
        <f t="shared" si="14"/>
        <v>50</v>
      </c>
      <c r="M104" s="6">
        <f t="shared" si="15"/>
        <v>7.0710678118654755</v>
      </c>
      <c r="N104" s="5">
        <f t="shared" si="16"/>
        <v>3.28</v>
      </c>
      <c r="O104">
        <f t="shared" si="17"/>
        <v>0</v>
      </c>
      <c r="P104" s="32" t="str">
        <f t="shared" si="19"/>
        <v>GSAustralian Open9</v>
      </c>
    </row>
    <row r="105" spans="1:16" x14ac:dyDescent="0.25">
      <c r="A105" t="s">
        <v>825</v>
      </c>
      <c r="B105" t="s">
        <v>1332</v>
      </c>
      <c r="C105" s="33">
        <v>10</v>
      </c>
      <c r="D105" t="s">
        <v>370</v>
      </c>
      <c r="E105">
        <v>33</v>
      </c>
      <c r="F105">
        <f t="shared" si="12"/>
        <v>128</v>
      </c>
      <c r="G105">
        <f t="shared" si="18"/>
        <v>128</v>
      </c>
      <c r="H105">
        <v>50</v>
      </c>
      <c r="I105">
        <v>45</v>
      </c>
      <c r="J105">
        <v>33</v>
      </c>
      <c r="K105" s="5">
        <f t="shared" si="13"/>
        <v>42.666666666666664</v>
      </c>
      <c r="L105" s="6">
        <f t="shared" si="14"/>
        <v>76.333333333333485</v>
      </c>
      <c r="M105" s="6">
        <f t="shared" si="15"/>
        <v>8.7368949480541129</v>
      </c>
      <c r="N105" s="5">
        <f t="shared" si="16"/>
        <v>3.8787878787878789</v>
      </c>
      <c r="O105">
        <f t="shared" si="17"/>
        <v>0</v>
      </c>
      <c r="P105" s="32" t="str">
        <f t="shared" si="19"/>
        <v>GSAustralian Open10</v>
      </c>
    </row>
    <row r="106" spans="1:16" x14ac:dyDescent="0.25">
      <c r="A106" t="s">
        <v>825</v>
      </c>
      <c r="B106" t="s">
        <v>1332</v>
      </c>
      <c r="C106" s="33">
        <v>11</v>
      </c>
      <c r="D106" t="s">
        <v>371</v>
      </c>
      <c r="E106">
        <v>22</v>
      </c>
      <c r="F106">
        <f t="shared" si="12"/>
        <v>76</v>
      </c>
      <c r="G106">
        <f t="shared" si="18"/>
        <v>76</v>
      </c>
      <c r="H106">
        <v>43</v>
      </c>
      <c r="I106">
        <v>33</v>
      </c>
      <c r="K106" s="5">
        <f t="shared" si="13"/>
        <v>38</v>
      </c>
      <c r="L106" s="6">
        <f t="shared" si="14"/>
        <v>50</v>
      </c>
      <c r="M106" s="6">
        <f t="shared" si="15"/>
        <v>7.0710678118654755</v>
      </c>
      <c r="N106" s="5">
        <f t="shared" si="16"/>
        <v>3.4545454545454546</v>
      </c>
      <c r="O106">
        <f t="shared" si="17"/>
        <v>0</v>
      </c>
      <c r="P106" s="32" t="str">
        <f t="shared" si="19"/>
        <v>GSAustralian Open11</v>
      </c>
    </row>
    <row r="107" spans="1:16" x14ac:dyDescent="0.25">
      <c r="A107" t="s">
        <v>825</v>
      </c>
      <c r="B107" t="s">
        <v>1332</v>
      </c>
      <c r="C107" s="33">
        <v>12</v>
      </c>
      <c r="D107" t="s">
        <v>372</v>
      </c>
      <c r="E107">
        <v>26</v>
      </c>
      <c r="F107">
        <f t="shared" si="12"/>
        <v>101</v>
      </c>
      <c r="G107">
        <f t="shared" si="18"/>
        <v>101</v>
      </c>
      <c r="H107">
        <v>46</v>
      </c>
      <c r="I107">
        <v>55</v>
      </c>
      <c r="K107" s="5">
        <f t="shared" si="13"/>
        <v>50.5</v>
      </c>
      <c r="L107" s="6">
        <f t="shared" si="14"/>
        <v>40.5</v>
      </c>
      <c r="M107" s="6">
        <f t="shared" si="15"/>
        <v>6.3639610306789276</v>
      </c>
      <c r="N107" s="5">
        <f t="shared" si="16"/>
        <v>3.8846153846153846</v>
      </c>
      <c r="O107">
        <f t="shared" si="17"/>
        <v>0</v>
      </c>
      <c r="P107" s="32" t="str">
        <f t="shared" si="19"/>
        <v>GSAustralian Open12</v>
      </c>
    </row>
    <row r="108" spans="1:16" x14ac:dyDescent="0.25">
      <c r="A108" t="s">
        <v>825</v>
      </c>
      <c r="B108" t="s">
        <v>1332</v>
      </c>
      <c r="C108" s="33">
        <v>13</v>
      </c>
      <c r="D108" t="s">
        <v>373</v>
      </c>
      <c r="E108">
        <v>28</v>
      </c>
      <c r="F108">
        <f t="shared" si="12"/>
        <v>114</v>
      </c>
      <c r="G108">
        <f t="shared" si="18"/>
        <v>114</v>
      </c>
      <c r="H108">
        <v>28</v>
      </c>
      <c r="I108">
        <v>41</v>
      </c>
      <c r="J108">
        <v>45</v>
      </c>
      <c r="K108" s="5">
        <f t="shared" si="13"/>
        <v>38</v>
      </c>
      <c r="L108" s="6">
        <f t="shared" si="14"/>
        <v>79</v>
      </c>
      <c r="M108" s="6">
        <f t="shared" si="15"/>
        <v>8.8881944173155887</v>
      </c>
      <c r="N108" s="5">
        <f t="shared" si="16"/>
        <v>4.0714285714285712</v>
      </c>
      <c r="O108">
        <f t="shared" si="17"/>
        <v>0</v>
      </c>
      <c r="P108" s="32" t="str">
        <f t="shared" si="19"/>
        <v>GSAustralian Open13</v>
      </c>
    </row>
    <row r="109" spans="1:16" x14ac:dyDescent="0.25">
      <c r="A109" t="s">
        <v>825</v>
      </c>
      <c r="B109" t="s">
        <v>1332</v>
      </c>
      <c r="C109" s="33">
        <v>14</v>
      </c>
      <c r="D109" t="s">
        <v>374</v>
      </c>
      <c r="E109">
        <v>16</v>
      </c>
      <c r="F109">
        <f t="shared" si="12"/>
        <v>51</v>
      </c>
      <c r="G109">
        <f t="shared" si="18"/>
        <v>51</v>
      </c>
      <c r="H109">
        <v>29</v>
      </c>
      <c r="I109">
        <v>22</v>
      </c>
      <c r="K109" s="5">
        <f t="shared" si="13"/>
        <v>25.5</v>
      </c>
      <c r="L109" s="6">
        <f t="shared" si="14"/>
        <v>24.5</v>
      </c>
      <c r="M109" s="6">
        <f t="shared" si="15"/>
        <v>4.9497474683058327</v>
      </c>
      <c r="N109" s="5">
        <f t="shared" si="16"/>
        <v>3.1875</v>
      </c>
      <c r="O109">
        <f t="shared" si="17"/>
        <v>0</v>
      </c>
      <c r="P109" s="32" t="str">
        <f t="shared" si="19"/>
        <v>GSAustralian Open14</v>
      </c>
    </row>
    <row r="110" spans="1:16" x14ac:dyDescent="0.25">
      <c r="A110" t="s">
        <v>825</v>
      </c>
      <c r="B110" t="s">
        <v>1332</v>
      </c>
      <c r="C110" s="33">
        <v>15</v>
      </c>
      <c r="D110" t="s">
        <v>375</v>
      </c>
      <c r="E110">
        <v>34</v>
      </c>
      <c r="F110">
        <f t="shared" si="12"/>
        <v>140</v>
      </c>
      <c r="G110">
        <f t="shared" si="18"/>
        <v>140</v>
      </c>
      <c r="H110">
        <v>48</v>
      </c>
      <c r="I110">
        <v>53</v>
      </c>
      <c r="J110">
        <v>39</v>
      </c>
      <c r="K110" s="5">
        <f t="shared" si="13"/>
        <v>46.666666666666664</v>
      </c>
      <c r="L110" s="6">
        <f t="shared" si="14"/>
        <v>50.333333333333485</v>
      </c>
      <c r="M110" s="6">
        <f t="shared" si="15"/>
        <v>7.0945988845975982</v>
      </c>
      <c r="N110" s="5">
        <f t="shared" si="16"/>
        <v>4.117647058823529</v>
      </c>
      <c r="O110">
        <f t="shared" si="17"/>
        <v>0</v>
      </c>
      <c r="P110" s="32" t="str">
        <f t="shared" si="19"/>
        <v>GSAustralian Open15</v>
      </c>
    </row>
    <row r="111" spans="1:16" x14ac:dyDescent="0.25">
      <c r="A111" t="s">
        <v>825</v>
      </c>
      <c r="B111" t="s">
        <v>1332</v>
      </c>
      <c r="C111" s="33">
        <v>16</v>
      </c>
      <c r="D111" t="s">
        <v>376</v>
      </c>
      <c r="E111">
        <v>21</v>
      </c>
      <c r="F111">
        <f t="shared" si="12"/>
        <v>73</v>
      </c>
      <c r="G111">
        <f t="shared" si="18"/>
        <v>73</v>
      </c>
      <c r="H111">
        <v>26</v>
      </c>
      <c r="I111">
        <v>47</v>
      </c>
      <c r="K111" s="5">
        <f t="shared" si="13"/>
        <v>36.5</v>
      </c>
      <c r="L111" s="6">
        <f t="shared" si="14"/>
        <v>220.5</v>
      </c>
      <c r="M111" s="6">
        <f t="shared" si="15"/>
        <v>14.849242404917497</v>
      </c>
      <c r="N111" s="5">
        <f t="shared" si="16"/>
        <v>3.4761904761904763</v>
      </c>
      <c r="O111">
        <f t="shared" si="17"/>
        <v>0</v>
      </c>
      <c r="P111" s="32" t="str">
        <f t="shared" si="19"/>
        <v>GSAustralian Open16</v>
      </c>
    </row>
    <row r="112" spans="1:16" x14ac:dyDescent="0.25">
      <c r="A112" t="s">
        <v>825</v>
      </c>
      <c r="B112" t="s">
        <v>1332</v>
      </c>
      <c r="C112" s="33">
        <v>17</v>
      </c>
      <c r="D112" t="s">
        <v>377</v>
      </c>
      <c r="E112">
        <v>28</v>
      </c>
      <c r="F112">
        <f t="shared" si="12"/>
        <v>86</v>
      </c>
      <c r="G112">
        <f t="shared" si="18"/>
        <v>86</v>
      </c>
      <c r="H112">
        <v>26</v>
      </c>
      <c r="I112">
        <v>30</v>
      </c>
      <c r="J112">
        <v>30</v>
      </c>
      <c r="K112" s="5">
        <f t="shared" si="13"/>
        <v>28.666666666666668</v>
      </c>
      <c r="L112" s="6">
        <f t="shared" si="14"/>
        <v>5.3333333333333339</v>
      </c>
      <c r="M112" s="6">
        <f t="shared" si="15"/>
        <v>2.3094010767585034</v>
      </c>
      <c r="N112" s="5">
        <f t="shared" si="16"/>
        <v>3.0714285714285716</v>
      </c>
      <c r="O112">
        <f t="shared" si="17"/>
        <v>0</v>
      </c>
      <c r="P112" s="32" t="str">
        <f t="shared" si="19"/>
        <v>GSAustralian Open17</v>
      </c>
    </row>
    <row r="113" spans="1:16" x14ac:dyDescent="0.25">
      <c r="A113" t="s">
        <v>825</v>
      </c>
      <c r="B113" t="s">
        <v>1332</v>
      </c>
      <c r="C113" s="33">
        <v>18</v>
      </c>
      <c r="D113" t="s">
        <v>378</v>
      </c>
      <c r="E113">
        <v>21</v>
      </c>
      <c r="F113">
        <f t="shared" si="12"/>
        <v>75</v>
      </c>
      <c r="G113">
        <f t="shared" si="18"/>
        <v>75</v>
      </c>
      <c r="H113">
        <v>30</v>
      </c>
      <c r="I113">
        <v>45</v>
      </c>
      <c r="K113" s="5">
        <f t="shared" si="13"/>
        <v>37.5</v>
      </c>
      <c r="L113" s="6">
        <f t="shared" si="14"/>
        <v>112.5</v>
      </c>
      <c r="M113" s="6">
        <f t="shared" si="15"/>
        <v>10.606601717798213</v>
      </c>
      <c r="N113" s="5">
        <f t="shared" si="16"/>
        <v>3.5714285714285716</v>
      </c>
      <c r="O113">
        <f t="shared" si="17"/>
        <v>0</v>
      </c>
      <c r="P113" s="32" t="str">
        <f t="shared" si="19"/>
        <v>GSAustralian Open18</v>
      </c>
    </row>
    <row r="114" spans="1:16" x14ac:dyDescent="0.25">
      <c r="A114" t="s">
        <v>825</v>
      </c>
      <c r="B114" t="s">
        <v>1332</v>
      </c>
      <c r="C114" s="33">
        <v>19</v>
      </c>
      <c r="D114" t="s">
        <v>379</v>
      </c>
      <c r="E114">
        <v>31</v>
      </c>
      <c r="F114">
        <f t="shared" si="12"/>
        <v>107</v>
      </c>
      <c r="G114">
        <f t="shared" si="18"/>
        <v>107</v>
      </c>
      <c r="H114">
        <v>33</v>
      </c>
      <c r="I114">
        <v>35</v>
      </c>
      <c r="J114">
        <v>39</v>
      </c>
      <c r="K114" s="5">
        <f t="shared" si="13"/>
        <v>35.666666666666664</v>
      </c>
      <c r="L114" s="6">
        <f t="shared" si="14"/>
        <v>9.3333333333333321</v>
      </c>
      <c r="M114" s="6">
        <f t="shared" si="15"/>
        <v>3.0550504633038931</v>
      </c>
      <c r="N114" s="5">
        <f t="shared" si="16"/>
        <v>3.4516129032258065</v>
      </c>
      <c r="O114">
        <f t="shared" si="17"/>
        <v>0</v>
      </c>
      <c r="P114" s="32" t="str">
        <f t="shared" si="19"/>
        <v>GSAustralian Open19</v>
      </c>
    </row>
    <row r="115" spans="1:16" x14ac:dyDescent="0.25">
      <c r="A115" t="s">
        <v>825</v>
      </c>
      <c r="B115" t="s">
        <v>1332</v>
      </c>
      <c r="C115" s="33">
        <v>20</v>
      </c>
      <c r="D115" t="s">
        <v>380</v>
      </c>
      <c r="E115">
        <v>16</v>
      </c>
      <c r="F115">
        <f t="shared" si="12"/>
        <v>54</v>
      </c>
      <c r="G115">
        <f t="shared" si="18"/>
        <v>54</v>
      </c>
      <c r="H115">
        <v>20</v>
      </c>
      <c r="I115">
        <v>34</v>
      </c>
      <c r="K115" s="5">
        <f t="shared" si="13"/>
        <v>27</v>
      </c>
      <c r="L115" s="6">
        <f t="shared" si="14"/>
        <v>98</v>
      </c>
      <c r="M115" s="6">
        <f t="shared" si="15"/>
        <v>9.8994949366116654</v>
      </c>
      <c r="N115" s="5">
        <f t="shared" si="16"/>
        <v>3.375</v>
      </c>
      <c r="O115">
        <f t="shared" si="17"/>
        <v>0</v>
      </c>
      <c r="P115" s="32" t="str">
        <f t="shared" si="19"/>
        <v>GSAustralian Open20</v>
      </c>
    </row>
    <row r="116" spans="1:16" x14ac:dyDescent="0.25">
      <c r="A116" t="s">
        <v>825</v>
      </c>
      <c r="B116" t="s">
        <v>1332</v>
      </c>
      <c r="C116" s="33">
        <v>21</v>
      </c>
      <c r="D116" t="s">
        <v>381</v>
      </c>
      <c r="E116">
        <v>23</v>
      </c>
      <c r="F116">
        <f t="shared" si="12"/>
        <v>110</v>
      </c>
      <c r="G116">
        <f t="shared" si="18"/>
        <v>110</v>
      </c>
      <c r="H116">
        <v>30</v>
      </c>
      <c r="I116">
        <v>80</v>
      </c>
      <c r="K116" s="5">
        <f t="shared" si="13"/>
        <v>55</v>
      </c>
      <c r="L116" s="6">
        <f t="shared" si="14"/>
        <v>1250</v>
      </c>
      <c r="M116" s="6">
        <f t="shared" si="15"/>
        <v>35.355339059327378</v>
      </c>
      <c r="N116" s="5">
        <f t="shared" si="16"/>
        <v>4.7826086956521738</v>
      </c>
      <c r="O116">
        <f t="shared" si="17"/>
        <v>0</v>
      </c>
      <c r="P116" s="32" t="str">
        <f t="shared" si="19"/>
        <v>GSAustralian Open21</v>
      </c>
    </row>
    <row r="117" spans="1:16" x14ac:dyDescent="0.25">
      <c r="A117" t="s">
        <v>825</v>
      </c>
      <c r="B117" t="s">
        <v>1332</v>
      </c>
      <c r="C117" s="33">
        <v>22</v>
      </c>
      <c r="D117" t="s">
        <v>382</v>
      </c>
      <c r="E117">
        <v>31</v>
      </c>
      <c r="F117">
        <f t="shared" si="12"/>
        <v>134</v>
      </c>
      <c r="G117">
        <f t="shared" si="18"/>
        <v>134</v>
      </c>
      <c r="H117">
        <v>37</v>
      </c>
      <c r="I117">
        <v>67</v>
      </c>
      <c r="J117">
        <v>30</v>
      </c>
      <c r="K117" s="5">
        <f t="shared" si="13"/>
        <v>44.666666666666664</v>
      </c>
      <c r="L117" s="6">
        <f t="shared" si="14"/>
        <v>386.33333333333348</v>
      </c>
      <c r="M117" s="6">
        <f t="shared" si="15"/>
        <v>19.655363983740759</v>
      </c>
      <c r="N117" s="5">
        <f t="shared" si="16"/>
        <v>4.32258064516129</v>
      </c>
      <c r="O117">
        <f t="shared" si="17"/>
        <v>0</v>
      </c>
      <c r="P117" s="32" t="str">
        <f t="shared" si="19"/>
        <v>GSAustralian Open22</v>
      </c>
    </row>
    <row r="118" spans="1:16" x14ac:dyDescent="0.25">
      <c r="A118" t="s">
        <v>825</v>
      </c>
      <c r="B118" t="s">
        <v>1332</v>
      </c>
      <c r="C118" s="33">
        <v>23</v>
      </c>
      <c r="D118" t="s">
        <v>383</v>
      </c>
      <c r="E118">
        <v>32</v>
      </c>
      <c r="F118">
        <f t="shared" si="12"/>
        <v>118</v>
      </c>
      <c r="G118">
        <f t="shared" si="18"/>
        <v>118</v>
      </c>
      <c r="H118">
        <v>43</v>
      </c>
      <c r="I118">
        <v>27</v>
      </c>
      <c r="J118">
        <v>48</v>
      </c>
      <c r="K118" s="5">
        <f t="shared" si="13"/>
        <v>39.333333333333336</v>
      </c>
      <c r="L118" s="6">
        <f t="shared" si="14"/>
        <v>120.33333333333348</v>
      </c>
      <c r="M118" s="6">
        <f t="shared" si="15"/>
        <v>10.969655114602896</v>
      </c>
      <c r="N118" s="5">
        <f t="shared" si="16"/>
        <v>3.6875</v>
      </c>
      <c r="O118">
        <f t="shared" si="17"/>
        <v>0</v>
      </c>
      <c r="P118" s="32" t="str">
        <f t="shared" si="19"/>
        <v>GSAustralian Open23</v>
      </c>
    </row>
    <row r="119" spans="1:16" x14ac:dyDescent="0.25">
      <c r="A119" t="s">
        <v>825</v>
      </c>
      <c r="B119" t="s">
        <v>1332</v>
      </c>
      <c r="C119" s="33">
        <v>24</v>
      </c>
      <c r="D119" t="s">
        <v>384</v>
      </c>
      <c r="E119">
        <v>19</v>
      </c>
      <c r="F119">
        <f t="shared" si="12"/>
        <v>62</v>
      </c>
      <c r="G119">
        <f t="shared" si="18"/>
        <v>62</v>
      </c>
      <c r="H119">
        <v>29</v>
      </c>
      <c r="I119">
        <v>33</v>
      </c>
      <c r="K119" s="5">
        <f t="shared" si="13"/>
        <v>31</v>
      </c>
      <c r="L119" s="6">
        <f t="shared" si="14"/>
        <v>8</v>
      </c>
      <c r="M119" s="6">
        <f t="shared" si="15"/>
        <v>2.8284271247461903</v>
      </c>
      <c r="N119" s="5">
        <f t="shared" si="16"/>
        <v>3.263157894736842</v>
      </c>
      <c r="O119">
        <f t="shared" si="17"/>
        <v>0</v>
      </c>
      <c r="P119" s="32" t="str">
        <f t="shared" si="19"/>
        <v>GSAustralian Open24</v>
      </c>
    </row>
    <row r="120" spans="1:16" x14ac:dyDescent="0.25">
      <c r="A120" t="s">
        <v>825</v>
      </c>
      <c r="B120" t="s">
        <v>1332</v>
      </c>
      <c r="C120" s="33">
        <v>25</v>
      </c>
      <c r="D120" t="s">
        <v>385</v>
      </c>
      <c r="E120">
        <v>25</v>
      </c>
      <c r="F120">
        <f t="shared" si="12"/>
        <v>102</v>
      </c>
      <c r="G120">
        <f t="shared" si="18"/>
        <v>102</v>
      </c>
      <c r="H120">
        <v>58</v>
      </c>
      <c r="I120">
        <v>44</v>
      </c>
      <c r="K120" s="5">
        <f t="shared" si="13"/>
        <v>51</v>
      </c>
      <c r="L120" s="6">
        <f t="shared" si="14"/>
        <v>98</v>
      </c>
      <c r="M120" s="6">
        <f t="shared" si="15"/>
        <v>9.8994949366116654</v>
      </c>
      <c r="N120" s="5">
        <f t="shared" si="16"/>
        <v>4.08</v>
      </c>
      <c r="O120">
        <f t="shared" si="17"/>
        <v>0</v>
      </c>
      <c r="P120" s="32" t="str">
        <f t="shared" si="19"/>
        <v>GSAustralian Open25</v>
      </c>
    </row>
    <row r="121" spans="1:16" x14ac:dyDescent="0.25">
      <c r="A121" t="s">
        <v>825</v>
      </c>
      <c r="B121" t="s">
        <v>1332</v>
      </c>
      <c r="C121" s="33">
        <v>26</v>
      </c>
      <c r="D121" t="s">
        <v>386</v>
      </c>
      <c r="E121">
        <v>30</v>
      </c>
      <c r="F121">
        <f t="shared" si="12"/>
        <v>140</v>
      </c>
      <c r="G121">
        <f t="shared" si="18"/>
        <v>140</v>
      </c>
      <c r="H121">
        <v>36</v>
      </c>
      <c r="I121">
        <v>37</v>
      </c>
      <c r="J121">
        <v>67</v>
      </c>
      <c r="K121" s="5">
        <f t="shared" si="13"/>
        <v>46.666666666666664</v>
      </c>
      <c r="L121" s="6">
        <f t="shared" si="14"/>
        <v>310.33333333333348</v>
      </c>
      <c r="M121" s="6">
        <f t="shared" si="15"/>
        <v>17.616280348965088</v>
      </c>
      <c r="N121" s="5">
        <f t="shared" si="16"/>
        <v>4.666666666666667</v>
      </c>
      <c r="O121">
        <f t="shared" si="17"/>
        <v>0</v>
      </c>
      <c r="P121" s="32" t="str">
        <f t="shared" si="19"/>
        <v>GSAustralian Open26</v>
      </c>
    </row>
    <row r="122" spans="1:16" x14ac:dyDescent="0.25">
      <c r="A122" t="s">
        <v>825</v>
      </c>
      <c r="B122" t="s">
        <v>1332</v>
      </c>
      <c r="C122" s="33">
        <v>27</v>
      </c>
      <c r="D122" t="s">
        <v>387</v>
      </c>
      <c r="E122">
        <v>19</v>
      </c>
      <c r="F122">
        <f t="shared" si="12"/>
        <v>80</v>
      </c>
      <c r="G122">
        <f t="shared" si="18"/>
        <v>80</v>
      </c>
      <c r="H122">
        <v>39</v>
      </c>
      <c r="I122">
        <v>41</v>
      </c>
      <c r="K122" s="5">
        <f t="shared" si="13"/>
        <v>40</v>
      </c>
      <c r="L122" s="6">
        <f t="shared" si="14"/>
        <v>2</v>
      </c>
      <c r="M122" s="6">
        <f t="shared" si="15"/>
        <v>1.4142135623730951</v>
      </c>
      <c r="N122" s="5">
        <f t="shared" si="16"/>
        <v>4.2105263157894735</v>
      </c>
      <c r="O122">
        <f t="shared" si="17"/>
        <v>0</v>
      </c>
      <c r="P122" s="32" t="str">
        <f t="shared" si="19"/>
        <v>GSAustralian Open27</v>
      </c>
    </row>
    <row r="123" spans="1:16" x14ac:dyDescent="0.25">
      <c r="A123" t="s">
        <v>825</v>
      </c>
      <c r="B123" t="s">
        <v>1332</v>
      </c>
      <c r="C123" s="33">
        <v>28</v>
      </c>
      <c r="D123" t="s">
        <v>388</v>
      </c>
      <c r="E123">
        <v>21</v>
      </c>
      <c r="F123">
        <f t="shared" si="12"/>
        <v>73</v>
      </c>
      <c r="G123">
        <f t="shared" si="18"/>
        <v>73</v>
      </c>
      <c r="H123">
        <v>41</v>
      </c>
      <c r="I123">
        <v>32</v>
      </c>
      <c r="K123" s="5">
        <f t="shared" si="13"/>
        <v>36.5</v>
      </c>
      <c r="L123" s="6">
        <f t="shared" si="14"/>
        <v>40.5</v>
      </c>
      <c r="M123" s="6">
        <f t="shared" si="15"/>
        <v>6.3639610306789276</v>
      </c>
      <c r="N123" s="5">
        <f t="shared" si="16"/>
        <v>3.4761904761904763</v>
      </c>
      <c r="O123">
        <f t="shared" si="17"/>
        <v>0</v>
      </c>
      <c r="P123" s="32" t="str">
        <f t="shared" si="19"/>
        <v>GSAustralian Open28</v>
      </c>
    </row>
    <row r="124" spans="1:16" x14ac:dyDescent="0.25">
      <c r="A124" t="s">
        <v>825</v>
      </c>
      <c r="B124" t="s">
        <v>1332</v>
      </c>
      <c r="C124" s="33">
        <v>29</v>
      </c>
      <c r="D124" t="s">
        <v>389</v>
      </c>
      <c r="E124">
        <v>26</v>
      </c>
      <c r="F124">
        <f t="shared" si="12"/>
        <v>100</v>
      </c>
      <c r="G124">
        <f t="shared" si="18"/>
        <v>100</v>
      </c>
      <c r="H124">
        <v>33</v>
      </c>
      <c r="I124">
        <v>27</v>
      </c>
      <c r="J124">
        <v>40</v>
      </c>
      <c r="K124" s="5">
        <f t="shared" si="13"/>
        <v>33.333333333333336</v>
      </c>
      <c r="L124" s="6">
        <f t="shared" si="14"/>
        <v>42.333333333333258</v>
      </c>
      <c r="M124" s="6">
        <f t="shared" si="15"/>
        <v>6.5064070986477063</v>
      </c>
      <c r="N124" s="5">
        <f t="shared" si="16"/>
        <v>3.8461538461538463</v>
      </c>
      <c r="O124">
        <f t="shared" si="17"/>
        <v>0</v>
      </c>
      <c r="P124" s="32" t="str">
        <f t="shared" si="19"/>
        <v>GSAustralian Open29</v>
      </c>
    </row>
    <row r="125" spans="1:16" x14ac:dyDescent="0.25">
      <c r="A125" t="s">
        <v>825</v>
      </c>
      <c r="B125" t="s">
        <v>1332</v>
      </c>
      <c r="C125" s="33">
        <v>30</v>
      </c>
      <c r="D125" t="s">
        <v>390</v>
      </c>
      <c r="E125">
        <v>19</v>
      </c>
      <c r="F125">
        <f t="shared" si="12"/>
        <v>67</v>
      </c>
      <c r="G125">
        <f t="shared" si="18"/>
        <v>67</v>
      </c>
      <c r="H125">
        <v>32</v>
      </c>
      <c r="I125">
        <v>35</v>
      </c>
      <c r="K125" s="5">
        <f t="shared" si="13"/>
        <v>33.5</v>
      </c>
      <c r="L125" s="6">
        <f t="shared" si="14"/>
        <v>4.5</v>
      </c>
      <c r="M125" s="6">
        <f t="shared" si="15"/>
        <v>2.1213203435596424</v>
      </c>
      <c r="N125" s="5">
        <f t="shared" si="16"/>
        <v>3.5263157894736841</v>
      </c>
      <c r="O125">
        <f t="shared" si="17"/>
        <v>0</v>
      </c>
      <c r="P125" s="32" t="str">
        <f t="shared" si="19"/>
        <v>GSAustralian Open30</v>
      </c>
    </row>
    <row r="126" spans="1:16" x14ac:dyDescent="0.25">
      <c r="A126" t="s">
        <v>825</v>
      </c>
      <c r="B126" t="s">
        <v>1332</v>
      </c>
      <c r="C126" s="33">
        <v>31</v>
      </c>
      <c r="D126" t="s">
        <v>391</v>
      </c>
      <c r="E126">
        <v>22</v>
      </c>
      <c r="F126">
        <f t="shared" si="12"/>
        <v>76</v>
      </c>
      <c r="G126">
        <f t="shared" si="18"/>
        <v>76</v>
      </c>
      <c r="H126">
        <v>29</v>
      </c>
      <c r="I126">
        <v>47</v>
      </c>
      <c r="K126" s="5">
        <f t="shared" si="13"/>
        <v>38</v>
      </c>
      <c r="L126" s="6">
        <f t="shared" si="14"/>
        <v>162</v>
      </c>
      <c r="M126" s="6">
        <f t="shared" si="15"/>
        <v>12.727922061357855</v>
      </c>
      <c r="N126" s="5">
        <f t="shared" si="16"/>
        <v>3.4545454545454546</v>
      </c>
      <c r="O126">
        <f t="shared" si="17"/>
        <v>0</v>
      </c>
      <c r="P126" s="32" t="str">
        <f t="shared" si="19"/>
        <v>GSAustralian Open31</v>
      </c>
    </row>
    <row r="127" spans="1:16" x14ac:dyDescent="0.25">
      <c r="A127" t="s">
        <v>825</v>
      </c>
      <c r="B127" t="s">
        <v>1332</v>
      </c>
      <c r="C127" s="33">
        <v>32</v>
      </c>
      <c r="D127" t="s">
        <v>392</v>
      </c>
      <c r="E127">
        <v>22</v>
      </c>
      <c r="F127">
        <f t="shared" si="12"/>
        <v>82</v>
      </c>
      <c r="G127">
        <f t="shared" si="18"/>
        <v>82</v>
      </c>
      <c r="H127">
        <v>46</v>
      </c>
      <c r="I127">
        <v>36</v>
      </c>
      <c r="K127" s="5">
        <f t="shared" si="13"/>
        <v>41</v>
      </c>
      <c r="L127" s="6">
        <f t="shared" si="14"/>
        <v>50</v>
      </c>
      <c r="M127" s="6">
        <f t="shared" si="15"/>
        <v>7.0710678118654755</v>
      </c>
      <c r="N127" s="5">
        <f t="shared" si="16"/>
        <v>3.7272727272727271</v>
      </c>
      <c r="O127">
        <f t="shared" si="17"/>
        <v>0</v>
      </c>
      <c r="P127" s="32" t="str">
        <f t="shared" si="19"/>
        <v>GSAustralian Open32</v>
      </c>
    </row>
    <row r="128" spans="1:16" x14ac:dyDescent="0.25">
      <c r="A128" t="s">
        <v>825</v>
      </c>
      <c r="B128" t="s">
        <v>1332</v>
      </c>
      <c r="C128" s="33">
        <v>33</v>
      </c>
      <c r="D128" t="s">
        <v>393</v>
      </c>
      <c r="E128">
        <v>30</v>
      </c>
      <c r="F128">
        <f t="shared" si="12"/>
        <v>117</v>
      </c>
      <c r="G128">
        <f t="shared" si="18"/>
        <v>117</v>
      </c>
      <c r="H128">
        <v>46</v>
      </c>
      <c r="I128">
        <v>40</v>
      </c>
      <c r="J128">
        <v>31</v>
      </c>
      <c r="K128" s="5">
        <f t="shared" si="13"/>
        <v>39</v>
      </c>
      <c r="L128" s="6">
        <f t="shared" si="14"/>
        <v>57</v>
      </c>
      <c r="M128" s="6">
        <f t="shared" si="15"/>
        <v>7.5498344352707498</v>
      </c>
      <c r="N128" s="5">
        <f t="shared" si="16"/>
        <v>3.9</v>
      </c>
      <c r="O128">
        <f t="shared" si="17"/>
        <v>0</v>
      </c>
      <c r="P128" s="32" t="str">
        <f t="shared" si="19"/>
        <v>GSAustralian Open33</v>
      </c>
    </row>
    <row r="129" spans="1:16" x14ac:dyDescent="0.25">
      <c r="A129" t="s">
        <v>825</v>
      </c>
      <c r="B129" t="s">
        <v>1332</v>
      </c>
      <c r="C129" s="33">
        <v>34</v>
      </c>
      <c r="D129" t="s">
        <v>394</v>
      </c>
      <c r="E129">
        <v>29</v>
      </c>
      <c r="F129">
        <f t="shared" si="12"/>
        <v>116</v>
      </c>
      <c r="G129">
        <f t="shared" si="18"/>
        <v>116</v>
      </c>
      <c r="H129">
        <v>31</v>
      </c>
      <c r="I129">
        <v>46</v>
      </c>
      <c r="J129">
        <v>39</v>
      </c>
      <c r="K129" s="5">
        <f t="shared" si="13"/>
        <v>38.666666666666664</v>
      </c>
      <c r="L129" s="6">
        <f t="shared" si="14"/>
        <v>56.333333333333485</v>
      </c>
      <c r="M129" s="6">
        <f t="shared" si="15"/>
        <v>7.5055534994651447</v>
      </c>
      <c r="N129" s="5">
        <f t="shared" si="16"/>
        <v>4</v>
      </c>
      <c r="O129">
        <f t="shared" si="17"/>
        <v>0</v>
      </c>
      <c r="P129" s="32" t="str">
        <f t="shared" si="19"/>
        <v>GSAustralian Open34</v>
      </c>
    </row>
    <row r="130" spans="1:16" x14ac:dyDescent="0.25">
      <c r="A130" t="s">
        <v>825</v>
      </c>
      <c r="B130" t="s">
        <v>1332</v>
      </c>
      <c r="C130" s="33">
        <v>35</v>
      </c>
      <c r="D130" t="s">
        <v>395</v>
      </c>
      <c r="E130">
        <v>20</v>
      </c>
      <c r="F130">
        <f t="shared" si="12"/>
        <v>74</v>
      </c>
      <c r="G130">
        <f t="shared" si="18"/>
        <v>74</v>
      </c>
      <c r="H130">
        <v>40</v>
      </c>
      <c r="I130">
        <v>34</v>
      </c>
      <c r="K130" s="5">
        <f t="shared" si="13"/>
        <v>37</v>
      </c>
      <c r="L130" s="6">
        <f t="shared" si="14"/>
        <v>18</v>
      </c>
      <c r="M130" s="6">
        <f t="shared" si="15"/>
        <v>4.2426406871192848</v>
      </c>
      <c r="N130" s="5">
        <f t="shared" si="16"/>
        <v>3.7</v>
      </c>
      <c r="O130">
        <f t="shared" si="17"/>
        <v>0</v>
      </c>
      <c r="P130" s="32" t="str">
        <f t="shared" si="19"/>
        <v>GSAustralian Open35</v>
      </c>
    </row>
    <row r="131" spans="1:16" x14ac:dyDescent="0.25">
      <c r="A131" t="s">
        <v>825</v>
      </c>
      <c r="B131" t="s">
        <v>1332</v>
      </c>
      <c r="C131" s="33">
        <v>36</v>
      </c>
      <c r="D131" t="s">
        <v>396</v>
      </c>
      <c r="E131">
        <v>35</v>
      </c>
      <c r="F131">
        <f t="shared" si="12"/>
        <v>146</v>
      </c>
      <c r="G131">
        <f t="shared" si="18"/>
        <v>146</v>
      </c>
      <c r="H131">
        <v>51</v>
      </c>
      <c r="I131">
        <v>55</v>
      </c>
      <c r="J131">
        <v>40</v>
      </c>
      <c r="K131" s="5">
        <f t="shared" si="13"/>
        <v>48.666666666666664</v>
      </c>
      <c r="L131" s="6">
        <f t="shared" si="14"/>
        <v>60.333333333333485</v>
      </c>
      <c r="M131" s="6">
        <f t="shared" si="15"/>
        <v>7.7674534651540386</v>
      </c>
      <c r="N131" s="5">
        <f t="shared" si="16"/>
        <v>4.1714285714285717</v>
      </c>
      <c r="O131">
        <f t="shared" si="17"/>
        <v>0</v>
      </c>
      <c r="P131" s="32" t="str">
        <f t="shared" si="19"/>
        <v>GSAustralian Open36</v>
      </c>
    </row>
    <row r="132" spans="1:16" x14ac:dyDescent="0.25">
      <c r="A132" t="s">
        <v>825</v>
      </c>
      <c r="B132" t="s">
        <v>1332</v>
      </c>
      <c r="C132" s="33">
        <v>37</v>
      </c>
      <c r="D132" t="s">
        <v>397</v>
      </c>
      <c r="E132">
        <v>20</v>
      </c>
      <c r="F132">
        <f t="shared" si="12"/>
        <v>65</v>
      </c>
      <c r="G132">
        <f t="shared" si="18"/>
        <v>65</v>
      </c>
      <c r="H132">
        <v>29</v>
      </c>
      <c r="I132">
        <v>36</v>
      </c>
      <c r="K132" s="5">
        <f t="shared" si="13"/>
        <v>32.5</v>
      </c>
      <c r="L132" s="6">
        <f t="shared" si="14"/>
        <v>24.5</v>
      </c>
      <c r="M132" s="6">
        <f t="shared" si="15"/>
        <v>4.9497474683058327</v>
      </c>
      <c r="N132" s="5">
        <f t="shared" si="16"/>
        <v>3.25</v>
      </c>
      <c r="O132">
        <f t="shared" si="17"/>
        <v>0</v>
      </c>
      <c r="P132" s="32" t="str">
        <f t="shared" si="19"/>
        <v>GSAustralian Open37</v>
      </c>
    </row>
    <row r="133" spans="1:16" x14ac:dyDescent="0.25">
      <c r="A133" t="s">
        <v>825</v>
      </c>
      <c r="B133" t="s">
        <v>1332</v>
      </c>
      <c r="C133" s="33">
        <v>38</v>
      </c>
      <c r="D133" t="s">
        <v>398</v>
      </c>
      <c r="E133">
        <v>23</v>
      </c>
      <c r="F133">
        <f t="shared" si="12"/>
        <v>83</v>
      </c>
      <c r="G133">
        <f t="shared" si="18"/>
        <v>83</v>
      </c>
      <c r="H133">
        <v>48</v>
      </c>
      <c r="I133">
        <v>35</v>
      </c>
      <c r="K133" s="5">
        <f t="shared" si="13"/>
        <v>41.5</v>
      </c>
      <c r="L133" s="6">
        <f t="shared" si="14"/>
        <v>84.5</v>
      </c>
      <c r="M133" s="6">
        <f t="shared" si="15"/>
        <v>9.1923881554251174</v>
      </c>
      <c r="N133" s="5">
        <f t="shared" si="16"/>
        <v>3.6086956521739131</v>
      </c>
      <c r="O133">
        <f t="shared" si="17"/>
        <v>0</v>
      </c>
      <c r="P133" s="32" t="str">
        <f t="shared" si="19"/>
        <v>GSAustralian Open38</v>
      </c>
    </row>
    <row r="134" spans="1:16" x14ac:dyDescent="0.25">
      <c r="A134" t="s">
        <v>825</v>
      </c>
      <c r="B134" t="s">
        <v>1332</v>
      </c>
      <c r="C134" s="33">
        <v>39</v>
      </c>
      <c r="D134" t="s">
        <v>399</v>
      </c>
      <c r="E134">
        <v>21</v>
      </c>
      <c r="F134">
        <f t="shared" si="12"/>
        <v>69</v>
      </c>
      <c r="G134">
        <f t="shared" ref="G134:G165" si="20">SUM(H134:J134)</f>
        <v>69</v>
      </c>
      <c r="H134">
        <v>39</v>
      </c>
      <c r="I134">
        <v>30</v>
      </c>
      <c r="K134" s="5">
        <f t="shared" si="13"/>
        <v>34.5</v>
      </c>
      <c r="L134" s="6">
        <f t="shared" si="14"/>
        <v>40.5</v>
      </c>
      <c r="M134" s="6">
        <f t="shared" si="15"/>
        <v>6.3639610306789276</v>
      </c>
      <c r="N134" s="5">
        <f t="shared" si="16"/>
        <v>3.2857142857142856</v>
      </c>
      <c r="O134">
        <f t="shared" si="17"/>
        <v>0</v>
      </c>
      <c r="P134" s="32" t="str">
        <f t="shared" ref="P134:P165" si="21">_xlfn.CONCAT(A134,B134,C134)</f>
        <v>GSAustralian Open39</v>
      </c>
    </row>
    <row r="135" spans="1:16" x14ac:dyDescent="0.25">
      <c r="A135" t="s">
        <v>825</v>
      </c>
      <c r="B135" t="s">
        <v>1332</v>
      </c>
      <c r="C135" s="33">
        <v>40</v>
      </c>
      <c r="D135" t="s">
        <v>400</v>
      </c>
      <c r="E135">
        <v>23</v>
      </c>
      <c r="F135">
        <f t="shared" ref="F135:F198" si="22">IF(A135="Tour",SUM(H135:I135),SUM(H135:J135))</f>
        <v>99</v>
      </c>
      <c r="G135">
        <f t="shared" si="20"/>
        <v>99</v>
      </c>
      <c r="H135">
        <v>35</v>
      </c>
      <c r="I135">
        <v>64</v>
      </c>
      <c r="K135" s="5">
        <f t="shared" ref="K135:K198" si="23">IFERROR(IF(A135="Tour",AVERAGE(H135:I135),AVERAGE(H135:J135)),"n/a")</f>
        <v>49.5</v>
      </c>
      <c r="L135" s="6">
        <f t="shared" ref="L135:L198" si="24">IFERROR(IF(A135="Tour",_xlfn.VAR.S(H135:I135),_xlfn.VAR.S(H135:J135)),"n/a")</f>
        <v>420.5</v>
      </c>
      <c r="M135" s="6">
        <f t="shared" ref="M135:M198" si="25">IFERROR(IF(A135="Tour",_xlfn.STDEV.S(H135:I135),_xlfn.STDEV.S(H135:J135)),"n/a")</f>
        <v>20.506096654409877</v>
      </c>
      <c r="N135" s="5">
        <f t="shared" ref="N135:N198" si="26">IFERROR(IF(A135="Tour",F135/E135,G135/E135),"n/a")</f>
        <v>4.3043478260869561</v>
      </c>
      <c r="O135">
        <f t="shared" ref="O135:O198" si="27">IF(A135="Tour",1,0)</f>
        <v>0</v>
      </c>
      <c r="P135" s="32" t="str">
        <f t="shared" si="21"/>
        <v>GSAustralian Open40</v>
      </c>
    </row>
    <row r="136" spans="1:16" x14ac:dyDescent="0.25">
      <c r="A136" t="s">
        <v>825</v>
      </c>
      <c r="B136" t="s">
        <v>1332</v>
      </c>
      <c r="C136" s="33">
        <v>41</v>
      </c>
      <c r="D136" t="s">
        <v>401</v>
      </c>
      <c r="E136">
        <v>29</v>
      </c>
      <c r="F136">
        <f t="shared" si="22"/>
        <v>120</v>
      </c>
      <c r="G136">
        <f t="shared" si="20"/>
        <v>120</v>
      </c>
      <c r="H136">
        <v>31</v>
      </c>
      <c r="I136">
        <v>34</v>
      </c>
      <c r="J136">
        <v>55</v>
      </c>
      <c r="K136" s="5">
        <f t="shared" si="23"/>
        <v>40</v>
      </c>
      <c r="L136" s="6">
        <f t="shared" si="24"/>
        <v>171</v>
      </c>
      <c r="M136" s="6">
        <f t="shared" si="25"/>
        <v>13.076696830622021</v>
      </c>
      <c r="N136" s="5">
        <f t="shared" si="26"/>
        <v>4.1379310344827589</v>
      </c>
      <c r="O136">
        <f t="shared" si="27"/>
        <v>0</v>
      </c>
      <c r="P136" s="32" t="str">
        <f t="shared" si="21"/>
        <v>GSAustralian Open41</v>
      </c>
    </row>
    <row r="137" spans="1:16" x14ac:dyDescent="0.25">
      <c r="A137" t="s">
        <v>825</v>
      </c>
      <c r="B137" t="s">
        <v>1332</v>
      </c>
      <c r="C137" s="33">
        <v>42</v>
      </c>
      <c r="D137" t="s">
        <v>402</v>
      </c>
      <c r="E137">
        <v>25</v>
      </c>
      <c r="F137">
        <f t="shared" si="22"/>
        <v>95</v>
      </c>
      <c r="G137">
        <f t="shared" si="20"/>
        <v>95</v>
      </c>
      <c r="H137">
        <v>22</v>
      </c>
      <c r="I137">
        <v>30</v>
      </c>
      <c r="J137">
        <v>43</v>
      </c>
      <c r="K137" s="5">
        <f t="shared" si="23"/>
        <v>31.666666666666668</v>
      </c>
      <c r="L137" s="6">
        <f t="shared" si="24"/>
        <v>112.33333333333326</v>
      </c>
      <c r="M137" s="6">
        <f t="shared" si="25"/>
        <v>10.598742063723094</v>
      </c>
      <c r="N137" s="5">
        <f t="shared" si="26"/>
        <v>3.8</v>
      </c>
      <c r="O137">
        <f t="shared" si="27"/>
        <v>0</v>
      </c>
      <c r="P137" s="32" t="str">
        <f t="shared" si="21"/>
        <v>GSAustralian Open42</v>
      </c>
    </row>
    <row r="138" spans="1:16" x14ac:dyDescent="0.25">
      <c r="A138" t="s">
        <v>825</v>
      </c>
      <c r="B138" t="s">
        <v>1332</v>
      </c>
      <c r="C138" s="33">
        <v>43</v>
      </c>
      <c r="D138" t="s">
        <v>403</v>
      </c>
      <c r="E138">
        <v>22</v>
      </c>
      <c r="F138">
        <f t="shared" si="22"/>
        <v>90</v>
      </c>
      <c r="G138">
        <f t="shared" si="20"/>
        <v>90</v>
      </c>
      <c r="H138">
        <v>53</v>
      </c>
      <c r="I138">
        <v>37</v>
      </c>
      <c r="K138" s="5">
        <f t="shared" si="23"/>
        <v>45</v>
      </c>
      <c r="L138" s="6">
        <f t="shared" si="24"/>
        <v>128</v>
      </c>
      <c r="M138" s="6">
        <f t="shared" si="25"/>
        <v>11.313708498984761</v>
      </c>
      <c r="N138" s="5">
        <f t="shared" si="26"/>
        <v>4.0909090909090908</v>
      </c>
      <c r="O138">
        <f t="shared" si="27"/>
        <v>0</v>
      </c>
      <c r="P138" s="32" t="str">
        <f t="shared" si="21"/>
        <v>GSAustralian Open43</v>
      </c>
    </row>
    <row r="139" spans="1:16" x14ac:dyDescent="0.25">
      <c r="A139" t="s">
        <v>825</v>
      </c>
      <c r="B139" t="s">
        <v>1332</v>
      </c>
      <c r="C139" s="33">
        <v>44</v>
      </c>
      <c r="D139" t="s">
        <v>404</v>
      </c>
      <c r="E139">
        <v>35</v>
      </c>
      <c r="F139">
        <f t="shared" si="22"/>
        <v>134</v>
      </c>
      <c r="G139">
        <f t="shared" si="20"/>
        <v>134</v>
      </c>
      <c r="H139">
        <v>48</v>
      </c>
      <c r="I139">
        <v>29</v>
      </c>
      <c r="J139">
        <v>57</v>
      </c>
      <c r="K139" s="5">
        <f t="shared" si="23"/>
        <v>44.666666666666664</v>
      </c>
      <c r="L139" s="6">
        <f t="shared" si="24"/>
        <v>204.33333333333348</v>
      </c>
      <c r="M139" s="6">
        <f t="shared" si="25"/>
        <v>14.294521094927717</v>
      </c>
      <c r="N139" s="5">
        <f t="shared" si="26"/>
        <v>3.8285714285714287</v>
      </c>
      <c r="O139">
        <f t="shared" si="27"/>
        <v>0</v>
      </c>
      <c r="P139" s="32" t="str">
        <f t="shared" si="21"/>
        <v>GSAustralian Open44</v>
      </c>
    </row>
    <row r="140" spans="1:16" x14ac:dyDescent="0.25">
      <c r="A140" t="s">
        <v>825</v>
      </c>
      <c r="B140" t="s">
        <v>1332</v>
      </c>
      <c r="C140" s="33">
        <v>45</v>
      </c>
      <c r="D140" t="s">
        <v>405</v>
      </c>
      <c r="E140">
        <v>17</v>
      </c>
      <c r="F140">
        <f t="shared" si="22"/>
        <v>58</v>
      </c>
      <c r="G140">
        <f t="shared" si="20"/>
        <v>58</v>
      </c>
      <c r="H140">
        <v>30</v>
      </c>
      <c r="I140">
        <v>28</v>
      </c>
      <c r="K140" s="5">
        <f t="shared" si="23"/>
        <v>29</v>
      </c>
      <c r="L140" s="6">
        <f t="shared" si="24"/>
        <v>2</v>
      </c>
      <c r="M140" s="6">
        <f t="shared" si="25"/>
        <v>1.4142135623730951</v>
      </c>
      <c r="N140" s="5">
        <f t="shared" si="26"/>
        <v>3.4117647058823528</v>
      </c>
      <c r="O140">
        <f t="shared" si="27"/>
        <v>0</v>
      </c>
      <c r="P140" s="32" t="str">
        <f t="shared" si="21"/>
        <v>GSAustralian Open45</v>
      </c>
    </row>
    <row r="141" spans="1:16" x14ac:dyDescent="0.25">
      <c r="A141" t="s">
        <v>825</v>
      </c>
      <c r="B141" t="s">
        <v>1332</v>
      </c>
      <c r="C141" s="33">
        <v>46</v>
      </c>
      <c r="D141" t="s">
        <v>406</v>
      </c>
      <c r="E141">
        <v>31</v>
      </c>
      <c r="F141">
        <f t="shared" si="22"/>
        <v>118</v>
      </c>
      <c r="G141">
        <f t="shared" si="20"/>
        <v>118</v>
      </c>
      <c r="H141">
        <v>43</v>
      </c>
      <c r="I141">
        <v>37</v>
      </c>
      <c r="J141">
        <v>38</v>
      </c>
      <c r="K141" s="5">
        <f t="shared" si="23"/>
        <v>39.333333333333336</v>
      </c>
      <c r="L141" s="6">
        <f t="shared" si="24"/>
        <v>10.333333333333334</v>
      </c>
      <c r="M141" s="6">
        <f t="shared" si="25"/>
        <v>3.2145502536643185</v>
      </c>
      <c r="N141" s="5">
        <f t="shared" si="26"/>
        <v>3.806451612903226</v>
      </c>
      <c r="O141">
        <f t="shared" si="27"/>
        <v>0</v>
      </c>
      <c r="P141" s="32" t="str">
        <f t="shared" si="21"/>
        <v>GSAustralian Open46</v>
      </c>
    </row>
    <row r="142" spans="1:16" x14ac:dyDescent="0.25">
      <c r="A142" t="s">
        <v>825</v>
      </c>
      <c r="B142" t="s">
        <v>1332</v>
      </c>
      <c r="C142" s="33">
        <v>47</v>
      </c>
      <c r="D142" t="s">
        <v>407</v>
      </c>
      <c r="E142">
        <v>17</v>
      </c>
      <c r="F142">
        <f t="shared" si="22"/>
        <v>57</v>
      </c>
      <c r="G142">
        <f t="shared" si="20"/>
        <v>57</v>
      </c>
      <c r="H142">
        <v>33</v>
      </c>
      <c r="I142">
        <v>24</v>
      </c>
      <c r="K142" s="5">
        <f t="shared" si="23"/>
        <v>28.5</v>
      </c>
      <c r="L142" s="6">
        <f t="shared" si="24"/>
        <v>40.5</v>
      </c>
      <c r="M142" s="6">
        <f t="shared" si="25"/>
        <v>6.3639610306789276</v>
      </c>
      <c r="N142" s="5">
        <f t="shared" si="26"/>
        <v>3.3529411764705883</v>
      </c>
      <c r="O142">
        <f t="shared" si="27"/>
        <v>0</v>
      </c>
      <c r="P142" s="32" t="str">
        <f t="shared" si="21"/>
        <v>GSAustralian Open47</v>
      </c>
    </row>
    <row r="143" spans="1:16" x14ac:dyDescent="0.25">
      <c r="A143" t="s">
        <v>825</v>
      </c>
      <c r="B143" t="s">
        <v>1332</v>
      </c>
      <c r="C143" s="33">
        <v>48</v>
      </c>
      <c r="D143" t="s">
        <v>408</v>
      </c>
      <c r="E143">
        <v>19</v>
      </c>
      <c r="F143">
        <f t="shared" si="22"/>
        <v>82</v>
      </c>
      <c r="G143">
        <f t="shared" si="20"/>
        <v>82</v>
      </c>
      <c r="H143">
        <v>38</v>
      </c>
      <c r="I143">
        <v>44</v>
      </c>
      <c r="K143" s="5">
        <f t="shared" si="23"/>
        <v>41</v>
      </c>
      <c r="L143" s="6">
        <f t="shared" si="24"/>
        <v>18</v>
      </c>
      <c r="M143" s="6">
        <f t="shared" si="25"/>
        <v>4.2426406871192848</v>
      </c>
      <c r="N143" s="5">
        <f t="shared" si="26"/>
        <v>4.3157894736842106</v>
      </c>
      <c r="O143">
        <f t="shared" si="27"/>
        <v>0</v>
      </c>
      <c r="P143" s="32" t="str">
        <f t="shared" si="21"/>
        <v>GSAustralian Open48</v>
      </c>
    </row>
    <row r="144" spans="1:16" x14ac:dyDescent="0.25">
      <c r="A144" t="s">
        <v>825</v>
      </c>
      <c r="B144" t="s">
        <v>1332</v>
      </c>
      <c r="C144" s="33">
        <v>49</v>
      </c>
      <c r="D144" t="s">
        <v>409</v>
      </c>
      <c r="E144">
        <v>22</v>
      </c>
      <c r="F144">
        <f t="shared" si="22"/>
        <v>73</v>
      </c>
      <c r="G144">
        <f t="shared" si="20"/>
        <v>73</v>
      </c>
      <c r="H144">
        <v>30</v>
      </c>
      <c r="I144">
        <v>43</v>
      </c>
      <c r="K144" s="5">
        <f t="shared" si="23"/>
        <v>36.5</v>
      </c>
      <c r="L144" s="6">
        <f t="shared" si="24"/>
        <v>84.5</v>
      </c>
      <c r="M144" s="6">
        <f t="shared" si="25"/>
        <v>9.1923881554251174</v>
      </c>
      <c r="N144" s="5">
        <f t="shared" si="26"/>
        <v>3.3181818181818183</v>
      </c>
      <c r="O144">
        <f t="shared" si="27"/>
        <v>0</v>
      </c>
      <c r="P144" s="32" t="str">
        <f t="shared" si="21"/>
        <v>GSAustralian Open49</v>
      </c>
    </row>
    <row r="145" spans="1:16" x14ac:dyDescent="0.25">
      <c r="A145" t="s">
        <v>825</v>
      </c>
      <c r="B145" t="s">
        <v>1332</v>
      </c>
      <c r="C145" s="33">
        <v>50</v>
      </c>
      <c r="D145" t="s">
        <v>410</v>
      </c>
      <c r="E145">
        <v>31</v>
      </c>
      <c r="F145">
        <f t="shared" si="22"/>
        <v>133</v>
      </c>
      <c r="G145">
        <f t="shared" si="20"/>
        <v>133</v>
      </c>
      <c r="H145">
        <v>33</v>
      </c>
      <c r="I145">
        <v>59</v>
      </c>
      <c r="J145">
        <v>41</v>
      </c>
      <c r="K145" s="5">
        <f t="shared" si="23"/>
        <v>44.333333333333336</v>
      </c>
      <c r="L145" s="6">
        <f t="shared" si="24"/>
        <v>177.33333333333348</v>
      </c>
      <c r="M145" s="6">
        <f t="shared" si="25"/>
        <v>13.316656236958792</v>
      </c>
      <c r="N145" s="5">
        <f t="shared" si="26"/>
        <v>4.290322580645161</v>
      </c>
      <c r="O145">
        <f t="shared" si="27"/>
        <v>0</v>
      </c>
      <c r="P145" s="32" t="str">
        <f t="shared" si="21"/>
        <v>GSAustralian Open50</v>
      </c>
    </row>
    <row r="146" spans="1:16" x14ac:dyDescent="0.25">
      <c r="A146" t="s">
        <v>825</v>
      </c>
      <c r="B146" t="s">
        <v>1332</v>
      </c>
      <c r="C146" s="33">
        <v>51</v>
      </c>
      <c r="D146" t="s">
        <v>411</v>
      </c>
      <c r="E146">
        <v>16</v>
      </c>
      <c r="F146">
        <f t="shared" si="22"/>
        <v>63</v>
      </c>
      <c r="G146">
        <f t="shared" si="20"/>
        <v>63</v>
      </c>
      <c r="H146">
        <v>38</v>
      </c>
      <c r="I146">
        <v>25</v>
      </c>
      <c r="K146" s="5">
        <f t="shared" si="23"/>
        <v>31.5</v>
      </c>
      <c r="L146" s="6">
        <f t="shared" si="24"/>
        <v>84.5</v>
      </c>
      <c r="M146" s="6">
        <f t="shared" si="25"/>
        <v>9.1923881554251174</v>
      </c>
      <c r="N146" s="5">
        <f t="shared" si="26"/>
        <v>3.9375</v>
      </c>
      <c r="O146">
        <f t="shared" si="27"/>
        <v>0</v>
      </c>
      <c r="P146" s="32" t="str">
        <f t="shared" si="21"/>
        <v>GSAustralian Open51</v>
      </c>
    </row>
    <row r="147" spans="1:16" x14ac:dyDescent="0.25">
      <c r="A147" t="s">
        <v>825</v>
      </c>
      <c r="B147" t="s">
        <v>1332</v>
      </c>
      <c r="C147" s="33">
        <v>52</v>
      </c>
      <c r="D147" t="s">
        <v>412</v>
      </c>
      <c r="E147">
        <v>23</v>
      </c>
      <c r="F147">
        <f t="shared" si="22"/>
        <v>96</v>
      </c>
      <c r="G147">
        <f t="shared" si="20"/>
        <v>96</v>
      </c>
      <c r="H147">
        <v>55</v>
      </c>
      <c r="I147">
        <v>41</v>
      </c>
      <c r="K147" s="5">
        <f t="shared" si="23"/>
        <v>48</v>
      </c>
      <c r="L147" s="6">
        <f t="shared" si="24"/>
        <v>98</v>
      </c>
      <c r="M147" s="6">
        <f t="shared" si="25"/>
        <v>9.8994949366116654</v>
      </c>
      <c r="N147" s="5">
        <f t="shared" si="26"/>
        <v>4.1739130434782608</v>
      </c>
      <c r="O147">
        <f t="shared" si="27"/>
        <v>0</v>
      </c>
      <c r="P147" s="32" t="str">
        <f t="shared" si="21"/>
        <v>GSAustralian Open52</v>
      </c>
    </row>
    <row r="148" spans="1:16" x14ac:dyDescent="0.25">
      <c r="A148" t="s">
        <v>825</v>
      </c>
      <c r="B148" t="s">
        <v>1332</v>
      </c>
      <c r="C148" s="33">
        <v>53</v>
      </c>
      <c r="D148" t="s">
        <v>413</v>
      </c>
      <c r="E148">
        <v>33</v>
      </c>
      <c r="F148">
        <f t="shared" si="22"/>
        <v>131</v>
      </c>
      <c r="G148">
        <f t="shared" si="20"/>
        <v>131</v>
      </c>
      <c r="H148">
        <v>49</v>
      </c>
      <c r="I148">
        <v>35</v>
      </c>
      <c r="J148">
        <v>47</v>
      </c>
      <c r="K148" s="5">
        <f t="shared" si="23"/>
        <v>43.666666666666664</v>
      </c>
      <c r="L148" s="6">
        <f t="shared" si="24"/>
        <v>57.333333333333485</v>
      </c>
      <c r="M148" s="6">
        <f t="shared" si="25"/>
        <v>7.5718777944003746</v>
      </c>
      <c r="N148" s="5">
        <f t="shared" si="26"/>
        <v>3.9696969696969697</v>
      </c>
      <c r="O148">
        <f t="shared" si="27"/>
        <v>0</v>
      </c>
      <c r="P148" s="32" t="str">
        <f t="shared" si="21"/>
        <v>GSAustralian Open53</v>
      </c>
    </row>
    <row r="149" spans="1:16" x14ac:dyDescent="0.25">
      <c r="A149" t="s">
        <v>825</v>
      </c>
      <c r="B149" t="s">
        <v>1332</v>
      </c>
      <c r="C149" s="33">
        <v>54</v>
      </c>
      <c r="D149" t="s">
        <v>414</v>
      </c>
      <c r="E149">
        <v>23</v>
      </c>
      <c r="F149">
        <f t="shared" si="22"/>
        <v>101</v>
      </c>
      <c r="G149">
        <f t="shared" si="20"/>
        <v>101</v>
      </c>
      <c r="H149">
        <v>46</v>
      </c>
      <c r="I149">
        <v>55</v>
      </c>
      <c r="K149" s="5">
        <f t="shared" si="23"/>
        <v>50.5</v>
      </c>
      <c r="L149" s="6">
        <f t="shared" si="24"/>
        <v>40.5</v>
      </c>
      <c r="M149" s="6">
        <f t="shared" si="25"/>
        <v>6.3639610306789276</v>
      </c>
      <c r="N149" s="5">
        <f t="shared" si="26"/>
        <v>4.3913043478260869</v>
      </c>
      <c r="O149">
        <f t="shared" si="27"/>
        <v>0</v>
      </c>
      <c r="P149" s="32" t="str">
        <f t="shared" si="21"/>
        <v>GSAustralian Open54</v>
      </c>
    </row>
    <row r="150" spans="1:16" x14ac:dyDescent="0.25">
      <c r="A150" t="s">
        <v>825</v>
      </c>
      <c r="B150" t="s">
        <v>1332</v>
      </c>
      <c r="C150" s="33">
        <v>55</v>
      </c>
      <c r="D150" t="s">
        <v>415</v>
      </c>
      <c r="E150">
        <v>33</v>
      </c>
      <c r="F150">
        <f t="shared" si="22"/>
        <v>138</v>
      </c>
      <c r="G150">
        <f t="shared" si="20"/>
        <v>138</v>
      </c>
      <c r="H150">
        <v>44</v>
      </c>
      <c r="I150">
        <v>48</v>
      </c>
      <c r="J150">
        <v>46</v>
      </c>
      <c r="K150" s="5">
        <f t="shared" si="23"/>
        <v>46</v>
      </c>
      <c r="L150" s="6">
        <f t="shared" si="24"/>
        <v>4</v>
      </c>
      <c r="M150" s="6">
        <f t="shared" si="25"/>
        <v>2</v>
      </c>
      <c r="N150" s="5">
        <f t="shared" si="26"/>
        <v>4.1818181818181817</v>
      </c>
      <c r="O150">
        <f t="shared" si="27"/>
        <v>0</v>
      </c>
      <c r="P150" s="32" t="str">
        <f t="shared" si="21"/>
        <v>GSAustralian Open55</v>
      </c>
    </row>
    <row r="151" spans="1:16" x14ac:dyDescent="0.25">
      <c r="A151" t="s">
        <v>825</v>
      </c>
      <c r="B151" t="s">
        <v>1332</v>
      </c>
      <c r="C151" s="33">
        <v>56</v>
      </c>
      <c r="D151" t="s">
        <v>416</v>
      </c>
      <c r="E151">
        <v>31</v>
      </c>
      <c r="F151">
        <f t="shared" si="22"/>
        <v>103</v>
      </c>
      <c r="G151">
        <f t="shared" si="20"/>
        <v>103</v>
      </c>
      <c r="H151">
        <v>30</v>
      </c>
      <c r="I151">
        <v>28</v>
      </c>
      <c r="J151">
        <v>45</v>
      </c>
      <c r="K151" s="5">
        <f t="shared" si="23"/>
        <v>34.333333333333336</v>
      </c>
      <c r="L151" s="6">
        <f t="shared" si="24"/>
        <v>86.333333333333258</v>
      </c>
      <c r="M151" s="6">
        <f t="shared" si="25"/>
        <v>9.2915732431775648</v>
      </c>
      <c r="N151" s="5">
        <f t="shared" si="26"/>
        <v>3.3225806451612905</v>
      </c>
      <c r="O151">
        <f t="shared" si="27"/>
        <v>0</v>
      </c>
      <c r="P151" s="32" t="str">
        <f t="shared" si="21"/>
        <v>GSAustralian Open56</v>
      </c>
    </row>
    <row r="152" spans="1:16" x14ac:dyDescent="0.25">
      <c r="A152" t="s">
        <v>825</v>
      </c>
      <c r="B152" t="s">
        <v>1332</v>
      </c>
      <c r="C152" s="33">
        <v>57</v>
      </c>
      <c r="D152" t="s">
        <v>417</v>
      </c>
      <c r="E152">
        <v>23</v>
      </c>
      <c r="F152">
        <f t="shared" si="22"/>
        <v>94</v>
      </c>
      <c r="G152">
        <f t="shared" si="20"/>
        <v>94</v>
      </c>
      <c r="H152">
        <v>45</v>
      </c>
      <c r="I152">
        <v>49</v>
      </c>
      <c r="K152" s="5">
        <f t="shared" si="23"/>
        <v>47</v>
      </c>
      <c r="L152" s="6">
        <f t="shared" si="24"/>
        <v>8</v>
      </c>
      <c r="M152" s="6">
        <f t="shared" si="25"/>
        <v>2.8284271247461903</v>
      </c>
      <c r="N152" s="5">
        <f t="shared" si="26"/>
        <v>4.0869565217391308</v>
      </c>
      <c r="O152">
        <f t="shared" si="27"/>
        <v>0</v>
      </c>
      <c r="P152" s="32" t="str">
        <f t="shared" si="21"/>
        <v>GSAustralian Open57</v>
      </c>
    </row>
    <row r="153" spans="1:16" x14ac:dyDescent="0.25">
      <c r="A153" t="s">
        <v>825</v>
      </c>
      <c r="B153" t="s">
        <v>1332</v>
      </c>
      <c r="C153" s="33">
        <v>58</v>
      </c>
      <c r="D153" t="s">
        <v>418</v>
      </c>
      <c r="E153">
        <v>32</v>
      </c>
      <c r="F153">
        <f t="shared" si="22"/>
        <v>134</v>
      </c>
      <c r="G153">
        <f t="shared" si="20"/>
        <v>134</v>
      </c>
      <c r="H153">
        <v>32</v>
      </c>
      <c r="I153">
        <v>62</v>
      </c>
      <c r="J153">
        <v>40</v>
      </c>
      <c r="K153" s="5">
        <f t="shared" si="23"/>
        <v>44.666666666666664</v>
      </c>
      <c r="L153" s="6">
        <f t="shared" si="24"/>
        <v>241.33333333333348</v>
      </c>
      <c r="M153" s="6">
        <f t="shared" si="25"/>
        <v>15.534906930308063</v>
      </c>
      <c r="N153" s="5">
        <f t="shared" si="26"/>
        <v>4.1875</v>
      </c>
      <c r="O153">
        <f t="shared" si="27"/>
        <v>0</v>
      </c>
      <c r="P153" s="32" t="str">
        <f t="shared" si="21"/>
        <v>GSAustralian Open58</v>
      </c>
    </row>
    <row r="154" spans="1:16" x14ac:dyDescent="0.25">
      <c r="A154" t="s">
        <v>825</v>
      </c>
      <c r="B154" t="s">
        <v>1332</v>
      </c>
      <c r="C154" s="33">
        <v>59</v>
      </c>
      <c r="D154" t="s">
        <v>419</v>
      </c>
      <c r="E154">
        <v>23</v>
      </c>
      <c r="F154">
        <f t="shared" si="22"/>
        <v>93</v>
      </c>
      <c r="G154">
        <f t="shared" si="20"/>
        <v>93</v>
      </c>
      <c r="H154">
        <v>37</v>
      </c>
      <c r="I154">
        <v>56</v>
      </c>
      <c r="K154" s="5">
        <f t="shared" si="23"/>
        <v>46.5</v>
      </c>
      <c r="L154" s="6">
        <f t="shared" si="24"/>
        <v>180.5</v>
      </c>
      <c r="M154" s="6">
        <f t="shared" si="25"/>
        <v>13.435028842544403</v>
      </c>
      <c r="N154" s="5">
        <f t="shared" si="26"/>
        <v>4.0434782608695654</v>
      </c>
      <c r="O154">
        <f t="shared" si="27"/>
        <v>0</v>
      </c>
      <c r="P154" s="32" t="str">
        <f t="shared" si="21"/>
        <v>GSAustralian Open59</v>
      </c>
    </row>
    <row r="155" spans="1:16" x14ac:dyDescent="0.25">
      <c r="A155" t="s">
        <v>825</v>
      </c>
      <c r="B155" t="s">
        <v>1332</v>
      </c>
      <c r="C155" s="33">
        <v>60</v>
      </c>
      <c r="D155" t="s">
        <v>420</v>
      </c>
      <c r="E155">
        <v>19</v>
      </c>
      <c r="F155">
        <f t="shared" si="22"/>
        <v>68</v>
      </c>
      <c r="G155">
        <f t="shared" si="20"/>
        <v>68</v>
      </c>
      <c r="H155">
        <v>24</v>
      </c>
      <c r="I155">
        <v>44</v>
      </c>
      <c r="K155" s="5">
        <f t="shared" si="23"/>
        <v>34</v>
      </c>
      <c r="L155" s="6">
        <f t="shared" si="24"/>
        <v>200</v>
      </c>
      <c r="M155" s="6">
        <f t="shared" si="25"/>
        <v>14.142135623730951</v>
      </c>
      <c r="N155" s="5">
        <f t="shared" si="26"/>
        <v>3.5789473684210527</v>
      </c>
      <c r="O155">
        <f t="shared" si="27"/>
        <v>0</v>
      </c>
      <c r="P155" s="32" t="str">
        <f t="shared" si="21"/>
        <v>GSAustralian Open60</v>
      </c>
    </row>
    <row r="156" spans="1:16" x14ac:dyDescent="0.25">
      <c r="A156" t="s">
        <v>825</v>
      </c>
      <c r="B156" t="s">
        <v>1332</v>
      </c>
      <c r="C156" s="33">
        <v>61</v>
      </c>
      <c r="D156" t="s">
        <v>421</v>
      </c>
      <c r="E156">
        <v>20</v>
      </c>
      <c r="F156">
        <f t="shared" si="22"/>
        <v>90</v>
      </c>
      <c r="G156">
        <f t="shared" si="20"/>
        <v>90</v>
      </c>
      <c r="H156">
        <v>29</v>
      </c>
      <c r="I156">
        <v>61</v>
      </c>
      <c r="K156" s="5">
        <f t="shared" si="23"/>
        <v>45</v>
      </c>
      <c r="L156" s="6">
        <f t="shared" si="24"/>
        <v>512</v>
      </c>
      <c r="M156" s="6">
        <f t="shared" si="25"/>
        <v>22.627416997969522</v>
      </c>
      <c r="N156" s="5">
        <f t="shared" si="26"/>
        <v>4.5</v>
      </c>
      <c r="O156">
        <f t="shared" si="27"/>
        <v>0</v>
      </c>
      <c r="P156" s="32" t="str">
        <f t="shared" si="21"/>
        <v>GSAustralian Open61</v>
      </c>
    </row>
    <row r="157" spans="1:16" x14ac:dyDescent="0.25">
      <c r="A157" t="s">
        <v>825</v>
      </c>
      <c r="B157" t="s">
        <v>1332</v>
      </c>
      <c r="C157" s="33">
        <v>62</v>
      </c>
      <c r="D157" t="s">
        <v>422</v>
      </c>
      <c r="E157">
        <v>18</v>
      </c>
      <c r="F157">
        <f t="shared" si="22"/>
        <v>73</v>
      </c>
      <c r="G157">
        <f t="shared" si="20"/>
        <v>73</v>
      </c>
      <c r="H157">
        <v>38</v>
      </c>
      <c r="I157">
        <v>35</v>
      </c>
      <c r="K157" s="5">
        <f t="shared" si="23"/>
        <v>36.5</v>
      </c>
      <c r="L157" s="6">
        <f t="shared" si="24"/>
        <v>4.5</v>
      </c>
      <c r="M157" s="6">
        <f t="shared" si="25"/>
        <v>2.1213203435596424</v>
      </c>
      <c r="N157" s="5">
        <f t="shared" si="26"/>
        <v>4.0555555555555554</v>
      </c>
      <c r="O157">
        <f t="shared" si="27"/>
        <v>0</v>
      </c>
      <c r="P157" s="32" t="str">
        <f t="shared" si="21"/>
        <v>GSAustralian Open62</v>
      </c>
    </row>
    <row r="158" spans="1:16" x14ac:dyDescent="0.25">
      <c r="A158" t="s">
        <v>825</v>
      </c>
      <c r="B158" t="s">
        <v>1332</v>
      </c>
      <c r="C158" s="33">
        <v>63</v>
      </c>
      <c r="D158" t="s">
        <v>423</v>
      </c>
      <c r="E158">
        <v>23</v>
      </c>
      <c r="F158">
        <f t="shared" si="22"/>
        <v>100</v>
      </c>
      <c r="G158">
        <f t="shared" si="20"/>
        <v>100</v>
      </c>
      <c r="H158">
        <v>42</v>
      </c>
      <c r="I158">
        <v>58</v>
      </c>
      <c r="K158" s="5">
        <f t="shared" si="23"/>
        <v>50</v>
      </c>
      <c r="L158" s="6">
        <f t="shared" si="24"/>
        <v>128</v>
      </c>
      <c r="M158" s="6">
        <f t="shared" si="25"/>
        <v>11.313708498984761</v>
      </c>
      <c r="N158" s="5">
        <f t="shared" si="26"/>
        <v>4.3478260869565215</v>
      </c>
      <c r="O158">
        <f t="shared" si="27"/>
        <v>0</v>
      </c>
      <c r="P158" s="32" t="str">
        <f t="shared" si="21"/>
        <v>GSAustralian Open63</v>
      </c>
    </row>
    <row r="159" spans="1:16" x14ac:dyDescent="0.25">
      <c r="A159" t="s">
        <v>825</v>
      </c>
      <c r="B159" t="s">
        <v>2424</v>
      </c>
      <c r="C159" s="33">
        <v>1</v>
      </c>
      <c r="D159" t="s">
        <v>424</v>
      </c>
      <c r="E159">
        <v>18</v>
      </c>
      <c r="F159">
        <f t="shared" si="22"/>
        <v>62</v>
      </c>
      <c r="G159">
        <f t="shared" si="20"/>
        <v>62</v>
      </c>
      <c r="H159">
        <v>29</v>
      </c>
      <c r="I159">
        <v>33</v>
      </c>
      <c r="K159" s="5">
        <f t="shared" si="23"/>
        <v>31</v>
      </c>
      <c r="L159" s="6">
        <f t="shared" si="24"/>
        <v>8</v>
      </c>
      <c r="M159" s="6">
        <f t="shared" si="25"/>
        <v>2.8284271247461903</v>
      </c>
      <c r="N159" s="5">
        <f t="shared" si="26"/>
        <v>3.4444444444444446</v>
      </c>
      <c r="O159">
        <f t="shared" si="27"/>
        <v>0</v>
      </c>
      <c r="P159" s="32" t="str">
        <f t="shared" si="21"/>
        <v>GSFrench Open1</v>
      </c>
    </row>
    <row r="160" spans="1:16" x14ac:dyDescent="0.25">
      <c r="A160" t="s">
        <v>825</v>
      </c>
      <c r="B160" t="s">
        <v>2424</v>
      </c>
      <c r="C160" s="33">
        <v>2</v>
      </c>
      <c r="D160" t="s">
        <v>425</v>
      </c>
      <c r="E160">
        <v>19</v>
      </c>
      <c r="F160">
        <f t="shared" si="22"/>
        <v>71</v>
      </c>
      <c r="G160">
        <f t="shared" si="20"/>
        <v>71</v>
      </c>
      <c r="H160">
        <v>33</v>
      </c>
      <c r="I160">
        <v>38</v>
      </c>
      <c r="K160" s="5">
        <f t="shared" si="23"/>
        <v>35.5</v>
      </c>
      <c r="L160" s="6">
        <f t="shared" si="24"/>
        <v>12.5</v>
      </c>
      <c r="M160" s="6">
        <f t="shared" si="25"/>
        <v>3.5355339059327378</v>
      </c>
      <c r="N160" s="5">
        <f t="shared" si="26"/>
        <v>3.736842105263158</v>
      </c>
      <c r="O160">
        <f t="shared" si="27"/>
        <v>0</v>
      </c>
      <c r="P160" s="32" t="str">
        <f t="shared" si="21"/>
        <v>GSFrench Open2</v>
      </c>
    </row>
    <row r="161" spans="1:16" x14ac:dyDescent="0.25">
      <c r="A161" t="s">
        <v>825</v>
      </c>
      <c r="B161" t="s">
        <v>2424</v>
      </c>
      <c r="C161" s="33">
        <v>3</v>
      </c>
      <c r="D161" t="s">
        <v>426</v>
      </c>
      <c r="E161">
        <v>35</v>
      </c>
      <c r="F161">
        <f t="shared" si="22"/>
        <v>133</v>
      </c>
      <c r="G161">
        <f t="shared" si="20"/>
        <v>133</v>
      </c>
      <c r="H161">
        <v>36</v>
      </c>
      <c r="I161">
        <v>46</v>
      </c>
      <c r="J161">
        <v>51</v>
      </c>
      <c r="K161" s="5">
        <f t="shared" si="23"/>
        <v>44.333333333333336</v>
      </c>
      <c r="L161" s="6">
        <f t="shared" si="24"/>
        <v>58.333333333333485</v>
      </c>
      <c r="M161" s="6">
        <f t="shared" si="25"/>
        <v>7.6376261582597431</v>
      </c>
      <c r="N161" s="5">
        <f t="shared" si="26"/>
        <v>3.8</v>
      </c>
      <c r="O161">
        <f t="shared" si="27"/>
        <v>0</v>
      </c>
      <c r="P161" s="32" t="str">
        <f t="shared" si="21"/>
        <v>GSFrench Open3</v>
      </c>
    </row>
    <row r="162" spans="1:16" x14ac:dyDescent="0.25">
      <c r="A162" t="s">
        <v>825</v>
      </c>
      <c r="B162" t="s">
        <v>2424</v>
      </c>
      <c r="C162" s="33">
        <v>4</v>
      </c>
      <c r="D162" t="s">
        <v>427</v>
      </c>
      <c r="E162">
        <v>15</v>
      </c>
      <c r="F162">
        <f t="shared" si="22"/>
        <v>60</v>
      </c>
      <c r="G162">
        <f t="shared" si="20"/>
        <v>60</v>
      </c>
      <c r="H162">
        <v>26</v>
      </c>
      <c r="I162">
        <v>34</v>
      </c>
      <c r="K162" s="5">
        <f t="shared" si="23"/>
        <v>30</v>
      </c>
      <c r="L162" s="6">
        <f t="shared" si="24"/>
        <v>32</v>
      </c>
      <c r="M162" s="6">
        <f t="shared" si="25"/>
        <v>5.6568542494923806</v>
      </c>
      <c r="N162" s="5">
        <f t="shared" si="26"/>
        <v>4</v>
      </c>
      <c r="O162">
        <f t="shared" si="27"/>
        <v>0</v>
      </c>
      <c r="P162" s="32" t="str">
        <f t="shared" si="21"/>
        <v>GSFrench Open4</v>
      </c>
    </row>
    <row r="163" spans="1:16" x14ac:dyDescent="0.25">
      <c r="A163" t="s">
        <v>825</v>
      </c>
      <c r="B163" t="s">
        <v>2424</v>
      </c>
      <c r="C163" s="33">
        <v>5</v>
      </c>
      <c r="D163" t="s">
        <v>428</v>
      </c>
      <c r="E163">
        <v>29</v>
      </c>
      <c r="F163">
        <f t="shared" si="22"/>
        <v>103</v>
      </c>
      <c r="G163">
        <f t="shared" si="20"/>
        <v>103</v>
      </c>
      <c r="H163">
        <v>38</v>
      </c>
      <c r="I163">
        <v>31</v>
      </c>
      <c r="J163">
        <v>34</v>
      </c>
      <c r="K163" s="5">
        <f t="shared" si="23"/>
        <v>34.333333333333336</v>
      </c>
      <c r="L163" s="6">
        <f t="shared" si="24"/>
        <v>12.333333333333334</v>
      </c>
      <c r="M163" s="6">
        <f t="shared" si="25"/>
        <v>3.5118845842842465</v>
      </c>
      <c r="N163" s="5">
        <f t="shared" si="26"/>
        <v>3.5517241379310347</v>
      </c>
      <c r="O163">
        <f t="shared" si="27"/>
        <v>0</v>
      </c>
      <c r="P163" s="32" t="str">
        <f t="shared" si="21"/>
        <v>GSFrench Open5</v>
      </c>
    </row>
    <row r="164" spans="1:16" x14ac:dyDescent="0.25">
      <c r="A164" t="s">
        <v>825</v>
      </c>
      <c r="B164" t="s">
        <v>2424</v>
      </c>
      <c r="C164" s="33">
        <v>6</v>
      </c>
      <c r="D164" t="s">
        <v>429</v>
      </c>
      <c r="E164">
        <v>31</v>
      </c>
      <c r="F164">
        <f t="shared" si="22"/>
        <v>109</v>
      </c>
      <c r="G164">
        <f t="shared" si="20"/>
        <v>109</v>
      </c>
      <c r="H164">
        <v>36</v>
      </c>
      <c r="I164">
        <v>30</v>
      </c>
      <c r="J164">
        <v>43</v>
      </c>
      <c r="K164" s="5">
        <f t="shared" si="23"/>
        <v>36.333333333333336</v>
      </c>
      <c r="L164" s="6">
        <f t="shared" si="24"/>
        <v>42.333333333333258</v>
      </c>
      <c r="M164" s="6">
        <f t="shared" si="25"/>
        <v>6.5064070986477063</v>
      </c>
      <c r="N164" s="5">
        <f t="shared" si="26"/>
        <v>3.5161290322580645</v>
      </c>
      <c r="O164">
        <f t="shared" si="27"/>
        <v>0</v>
      </c>
      <c r="P164" s="32" t="str">
        <f t="shared" si="21"/>
        <v>GSFrench Open6</v>
      </c>
    </row>
    <row r="165" spans="1:16" x14ac:dyDescent="0.25">
      <c r="A165" t="s">
        <v>825</v>
      </c>
      <c r="B165" t="s">
        <v>2424</v>
      </c>
      <c r="C165" s="33">
        <v>7</v>
      </c>
      <c r="D165" t="s">
        <v>421</v>
      </c>
      <c r="E165">
        <v>20</v>
      </c>
      <c r="F165">
        <f t="shared" si="22"/>
        <v>76</v>
      </c>
      <c r="G165">
        <f t="shared" si="20"/>
        <v>76</v>
      </c>
      <c r="H165">
        <v>36</v>
      </c>
      <c r="I165">
        <v>40</v>
      </c>
      <c r="K165" s="5">
        <f t="shared" si="23"/>
        <v>38</v>
      </c>
      <c r="L165" s="6">
        <f t="shared" si="24"/>
        <v>8</v>
      </c>
      <c r="M165" s="6">
        <f t="shared" si="25"/>
        <v>2.8284271247461903</v>
      </c>
      <c r="N165" s="5">
        <f t="shared" si="26"/>
        <v>3.8</v>
      </c>
      <c r="O165">
        <f t="shared" si="27"/>
        <v>0</v>
      </c>
      <c r="P165" s="32" t="str">
        <f t="shared" si="21"/>
        <v>GSFrench Open7</v>
      </c>
    </row>
    <row r="166" spans="1:16" x14ac:dyDescent="0.25">
      <c r="A166" t="s">
        <v>825</v>
      </c>
      <c r="B166" t="s">
        <v>2424</v>
      </c>
      <c r="C166" s="33">
        <v>8</v>
      </c>
      <c r="D166" t="s">
        <v>430</v>
      </c>
      <c r="E166">
        <v>22</v>
      </c>
      <c r="F166">
        <f t="shared" si="22"/>
        <v>84</v>
      </c>
      <c r="G166">
        <f t="shared" ref="G166:G184" si="28">SUM(H166:J166)</f>
        <v>84</v>
      </c>
      <c r="H166">
        <v>30</v>
      </c>
      <c r="I166">
        <v>54</v>
      </c>
      <c r="K166" s="5">
        <f t="shared" si="23"/>
        <v>42</v>
      </c>
      <c r="L166" s="6">
        <f t="shared" si="24"/>
        <v>288</v>
      </c>
      <c r="M166" s="6">
        <f t="shared" si="25"/>
        <v>16.970562748477139</v>
      </c>
      <c r="N166" s="5">
        <f t="shared" si="26"/>
        <v>3.8181818181818183</v>
      </c>
      <c r="O166">
        <f t="shared" si="27"/>
        <v>0</v>
      </c>
      <c r="P166" s="32" t="str">
        <f t="shared" ref="P166:P184" si="29">_xlfn.CONCAT(A166,B166,C166)</f>
        <v>GSFrench Open8</v>
      </c>
    </row>
    <row r="167" spans="1:16" x14ac:dyDescent="0.25">
      <c r="A167" t="s">
        <v>825</v>
      </c>
      <c r="B167" t="s">
        <v>2424</v>
      </c>
      <c r="C167" s="33">
        <v>9</v>
      </c>
      <c r="D167" t="s">
        <v>431</v>
      </c>
      <c r="E167">
        <v>22</v>
      </c>
      <c r="F167">
        <f t="shared" si="22"/>
        <v>92</v>
      </c>
      <c r="G167">
        <f t="shared" si="28"/>
        <v>92</v>
      </c>
      <c r="H167">
        <v>41</v>
      </c>
      <c r="I167">
        <v>51</v>
      </c>
      <c r="K167" s="5">
        <f t="shared" si="23"/>
        <v>46</v>
      </c>
      <c r="L167" s="6">
        <f t="shared" si="24"/>
        <v>50</v>
      </c>
      <c r="M167" s="6">
        <f t="shared" si="25"/>
        <v>7.0710678118654755</v>
      </c>
      <c r="N167" s="5">
        <f t="shared" si="26"/>
        <v>4.1818181818181817</v>
      </c>
      <c r="O167">
        <f t="shared" si="27"/>
        <v>0</v>
      </c>
      <c r="P167" s="32" t="str">
        <f t="shared" si="29"/>
        <v>GSFrench Open9</v>
      </c>
    </row>
    <row r="168" spans="1:16" x14ac:dyDescent="0.25">
      <c r="A168" t="s">
        <v>825</v>
      </c>
      <c r="B168" t="s">
        <v>2424</v>
      </c>
      <c r="C168" s="33">
        <v>10</v>
      </c>
      <c r="D168" t="s">
        <v>432</v>
      </c>
      <c r="E168">
        <v>32</v>
      </c>
      <c r="F168">
        <f t="shared" si="22"/>
        <v>120</v>
      </c>
      <c r="G168">
        <f t="shared" si="28"/>
        <v>120</v>
      </c>
      <c r="H168">
        <v>30</v>
      </c>
      <c r="I168">
        <v>47</v>
      </c>
      <c r="J168">
        <v>43</v>
      </c>
      <c r="K168" s="5">
        <f t="shared" si="23"/>
        <v>40</v>
      </c>
      <c r="L168" s="6">
        <f t="shared" si="24"/>
        <v>79</v>
      </c>
      <c r="M168" s="6">
        <f t="shared" si="25"/>
        <v>8.8881944173155887</v>
      </c>
      <c r="N168" s="5">
        <f t="shared" si="26"/>
        <v>3.75</v>
      </c>
      <c r="O168">
        <f t="shared" si="27"/>
        <v>0</v>
      </c>
      <c r="P168" s="32" t="str">
        <f t="shared" si="29"/>
        <v>GSFrench Open10</v>
      </c>
    </row>
    <row r="169" spans="1:16" x14ac:dyDescent="0.25">
      <c r="A169" t="s">
        <v>825</v>
      </c>
      <c r="B169" t="s">
        <v>2424</v>
      </c>
      <c r="C169" s="33">
        <v>11</v>
      </c>
      <c r="D169" t="s">
        <v>433</v>
      </c>
      <c r="E169">
        <v>32</v>
      </c>
      <c r="F169">
        <f t="shared" si="22"/>
        <v>121</v>
      </c>
      <c r="G169">
        <f t="shared" si="28"/>
        <v>121</v>
      </c>
      <c r="H169">
        <v>46</v>
      </c>
      <c r="I169">
        <v>40</v>
      </c>
      <c r="J169">
        <v>35</v>
      </c>
      <c r="K169" s="5">
        <f t="shared" si="23"/>
        <v>40.333333333333336</v>
      </c>
      <c r="L169" s="6">
        <f t="shared" si="24"/>
        <v>30.333333333333485</v>
      </c>
      <c r="M169" s="6">
        <f t="shared" si="25"/>
        <v>5.5075705472861154</v>
      </c>
      <c r="N169" s="5">
        <f t="shared" si="26"/>
        <v>3.78125</v>
      </c>
      <c r="O169">
        <f t="shared" si="27"/>
        <v>0</v>
      </c>
      <c r="P169" s="32" t="str">
        <f t="shared" si="29"/>
        <v>GSFrench Open11</v>
      </c>
    </row>
    <row r="170" spans="1:16" x14ac:dyDescent="0.25">
      <c r="A170" t="s">
        <v>825</v>
      </c>
      <c r="B170" t="s">
        <v>2424</v>
      </c>
      <c r="C170" s="33">
        <v>12</v>
      </c>
      <c r="D170" t="s">
        <v>434</v>
      </c>
      <c r="E170">
        <v>22</v>
      </c>
      <c r="F170">
        <f t="shared" si="22"/>
        <v>79</v>
      </c>
      <c r="G170">
        <f t="shared" si="28"/>
        <v>79</v>
      </c>
      <c r="H170">
        <v>42</v>
      </c>
      <c r="I170">
        <v>37</v>
      </c>
      <c r="K170" s="5">
        <f t="shared" si="23"/>
        <v>39.5</v>
      </c>
      <c r="L170" s="6">
        <f t="shared" si="24"/>
        <v>12.5</v>
      </c>
      <c r="M170" s="6">
        <f t="shared" si="25"/>
        <v>3.5355339059327378</v>
      </c>
      <c r="N170" s="5">
        <f t="shared" si="26"/>
        <v>3.5909090909090908</v>
      </c>
      <c r="O170">
        <f t="shared" si="27"/>
        <v>0</v>
      </c>
      <c r="P170" s="32" t="str">
        <f t="shared" si="29"/>
        <v>GSFrench Open12</v>
      </c>
    </row>
    <row r="171" spans="1:16" x14ac:dyDescent="0.25">
      <c r="A171" t="s">
        <v>825</v>
      </c>
      <c r="B171" t="s">
        <v>2424</v>
      </c>
      <c r="C171" s="33">
        <v>13</v>
      </c>
      <c r="D171" t="s">
        <v>435</v>
      </c>
      <c r="E171">
        <v>26</v>
      </c>
      <c r="F171">
        <f t="shared" si="22"/>
        <v>96</v>
      </c>
      <c r="G171">
        <f t="shared" si="28"/>
        <v>96</v>
      </c>
      <c r="H171">
        <v>23</v>
      </c>
      <c r="I171">
        <v>23</v>
      </c>
      <c r="J171">
        <v>50</v>
      </c>
      <c r="K171" s="5">
        <f t="shared" si="23"/>
        <v>32</v>
      </c>
      <c r="L171" s="6">
        <f t="shared" si="24"/>
        <v>243</v>
      </c>
      <c r="M171" s="6">
        <f t="shared" si="25"/>
        <v>15.588457268119896</v>
      </c>
      <c r="N171" s="5">
        <f t="shared" si="26"/>
        <v>3.6923076923076925</v>
      </c>
      <c r="O171">
        <f t="shared" si="27"/>
        <v>0</v>
      </c>
      <c r="P171" s="32" t="str">
        <f t="shared" si="29"/>
        <v>GSFrench Open13</v>
      </c>
    </row>
    <row r="172" spans="1:16" x14ac:dyDescent="0.25">
      <c r="A172" t="s">
        <v>825</v>
      </c>
      <c r="B172" t="s">
        <v>2424</v>
      </c>
      <c r="C172" s="33">
        <v>14</v>
      </c>
      <c r="D172" t="s">
        <v>436</v>
      </c>
      <c r="E172">
        <v>22</v>
      </c>
      <c r="F172">
        <f t="shared" si="22"/>
        <v>70</v>
      </c>
      <c r="G172">
        <f t="shared" si="28"/>
        <v>70</v>
      </c>
      <c r="H172">
        <v>18</v>
      </c>
      <c r="I172">
        <v>52</v>
      </c>
      <c r="K172" s="5">
        <f t="shared" si="23"/>
        <v>35</v>
      </c>
      <c r="L172" s="6">
        <f t="shared" si="24"/>
        <v>578</v>
      </c>
      <c r="M172" s="6">
        <f t="shared" si="25"/>
        <v>24.041630560342615</v>
      </c>
      <c r="N172" s="5">
        <f t="shared" si="26"/>
        <v>3.1818181818181817</v>
      </c>
      <c r="O172">
        <f t="shared" si="27"/>
        <v>0</v>
      </c>
      <c r="P172" s="32" t="str">
        <f t="shared" si="29"/>
        <v>GSFrench Open14</v>
      </c>
    </row>
    <row r="173" spans="1:16" x14ac:dyDescent="0.25">
      <c r="A173" t="s">
        <v>825</v>
      </c>
      <c r="B173" t="s">
        <v>2424</v>
      </c>
      <c r="C173" s="33">
        <v>15</v>
      </c>
      <c r="D173" t="s">
        <v>437</v>
      </c>
      <c r="E173">
        <v>17</v>
      </c>
      <c r="F173">
        <f t="shared" si="22"/>
        <v>68</v>
      </c>
      <c r="G173">
        <f t="shared" si="28"/>
        <v>68</v>
      </c>
      <c r="H173">
        <v>35</v>
      </c>
      <c r="I173">
        <v>33</v>
      </c>
      <c r="K173" s="5">
        <f t="shared" si="23"/>
        <v>34</v>
      </c>
      <c r="L173" s="6">
        <f t="shared" si="24"/>
        <v>2</v>
      </c>
      <c r="M173" s="6">
        <f t="shared" si="25"/>
        <v>1.4142135623730951</v>
      </c>
      <c r="N173" s="5">
        <f t="shared" si="26"/>
        <v>4</v>
      </c>
      <c r="O173">
        <f t="shared" si="27"/>
        <v>0</v>
      </c>
      <c r="P173" s="32" t="str">
        <f t="shared" si="29"/>
        <v>GSFrench Open15</v>
      </c>
    </row>
    <row r="174" spans="1:16" x14ac:dyDescent="0.25">
      <c r="A174" t="s">
        <v>825</v>
      </c>
      <c r="B174" t="s">
        <v>2424</v>
      </c>
      <c r="C174" s="33">
        <v>16</v>
      </c>
      <c r="D174" t="s">
        <v>438</v>
      </c>
      <c r="E174">
        <v>18</v>
      </c>
      <c r="F174">
        <f t="shared" si="22"/>
        <v>60</v>
      </c>
      <c r="G174">
        <f t="shared" si="28"/>
        <v>60</v>
      </c>
      <c r="H174">
        <v>29</v>
      </c>
      <c r="I174">
        <v>31</v>
      </c>
      <c r="K174" s="5">
        <f t="shared" si="23"/>
        <v>30</v>
      </c>
      <c r="L174" s="6">
        <f t="shared" si="24"/>
        <v>2</v>
      </c>
      <c r="M174" s="6">
        <f t="shared" si="25"/>
        <v>1.4142135623730951</v>
      </c>
      <c r="N174" s="5">
        <f t="shared" si="26"/>
        <v>3.3333333333333335</v>
      </c>
      <c r="O174">
        <f t="shared" si="27"/>
        <v>0</v>
      </c>
      <c r="P174" s="32" t="str">
        <f t="shared" si="29"/>
        <v>GSFrench Open16</v>
      </c>
    </row>
    <row r="175" spans="1:16" x14ac:dyDescent="0.25">
      <c r="A175" t="s">
        <v>825</v>
      </c>
      <c r="B175" t="s">
        <v>2424</v>
      </c>
      <c r="C175" s="33">
        <v>17</v>
      </c>
      <c r="D175" t="s">
        <v>439</v>
      </c>
      <c r="E175">
        <v>31</v>
      </c>
      <c r="F175">
        <f t="shared" si="22"/>
        <v>127</v>
      </c>
      <c r="G175">
        <f t="shared" si="28"/>
        <v>127</v>
      </c>
      <c r="H175">
        <v>47</v>
      </c>
      <c r="I175">
        <v>31</v>
      </c>
      <c r="J175">
        <v>49</v>
      </c>
      <c r="K175" s="5">
        <f t="shared" si="23"/>
        <v>42.333333333333336</v>
      </c>
      <c r="L175" s="6">
        <f t="shared" si="24"/>
        <v>97.333333333333485</v>
      </c>
      <c r="M175" s="6">
        <f t="shared" si="25"/>
        <v>9.865765724632503</v>
      </c>
      <c r="N175" s="5">
        <f t="shared" si="26"/>
        <v>4.096774193548387</v>
      </c>
      <c r="O175">
        <f t="shared" si="27"/>
        <v>0</v>
      </c>
      <c r="P175" s="32" t="str">
        <f t="shared" si="29"/>
        <v>GSFrench Open17</v>
      </c>
    </row>
    <row r="176" spans="1:16" x14ac:dyDescent="0.25">
      <c r="A176" t="s">
        <v>825</v>
      </c>
      <c r="B176" t="s">
        <v>2424</v>
      </c>
      <c r="C176" s="33">
        <v>18</v>
      </c>
      <c r="D176" t="s">
        <v>440</v>
      </c>
      <c r="E176">
        <v>27</v>
      </c>
      <c r="F176">
        <f t="shared" si="22"/>
        <v>110</v>
      </c>
      <c r="G176">
        <f t="shared" si="28"/>
        <v>110</v>
      </c>
      <c r="H176">
        <v>28</v>
      </c>
      <c r="I176">
        <v>48</v>
      </c>
      <c r="J176">
        <v>34</v>
      </c>
      <c r="K176" s="5">
        <f t="shared" si="23"/>
        <v>36.666666666666664</v>
      </c>
      <c r="L176" s="6">
        <f t="shared" si="24"/>
        <v>105.33333333333326</v>
      </c>
      <c r="M176" s="6">
        <f t="shared" si="25"/>
        <v>10.263202878893765</v>
      </c>
      <c r="N176" s="5">
        <f t="shared" si="26"/>
        <v>4.0740740740740744</v>
      </c>
      <c r="O176">
        <f t="shared" si="27"/>
        <v>0</v>
      </c>
      <c r="P176" s="32" t="str">
        <f t="shared" si="29"/>
        <v>GSFrench Open18</v>
      </c>
    </row>
    <row r="177" spans="1:16" x14ac:dyDescent="0.25">
      <c r="A177" t="s">
        <v>825</v>
      </c>
      <c r="B177" t="s">
        <v>2424</v>
      </c>
      <c r="C177" s="33">
        <v>19</v>
      </c>
      <c r="D177" t="s">
        <v>441</v>
      </c>
      <c r="E177">
        <v>29</v>
      </c>
      <c r="F177">
        <f t="shared" si="22"/>
        <v>110</v>
      </c>
      <c r="G177">
        <f t="shared" si="28"/>
        <v>110</v>
      </c>
      <c r="H177">
        <v>33</v>
      </c>
      <c r="I177">
        <v>38</v>
      </c>
      <c r="J177">
        <v>39</v>
      </c>
      <c r="K177" s="5">
        <f t="shared" si="23"/>
        <v>36.666666666666664</v>
      </c>
      <c r="L177" s="6">
        <f t="shared" si="24"/>
        <v>10.333333333333332</v>
      </c>
      <c r="M177" s="6">
        <f t="shared" si="25"/>
        <v>3.214550253664318</v>
      </c>
      <c r="N177" s="5">
        <f t="shared" si="26"/>
        <v>3.7931034482758621</v>
      </c>
      <c r="O177">
        <f t="shared" si="27"/>
        <v>0</v>
      </c>
      <c r="P177" s="32" t="str">
        <f t="shared" si="29"/>
        <v>GSFrench Open19</v>
      </c>
    </row>
    <row r="178" spans="1:16" x14ac:dyDescent="0.25">
      <c r="A178" t="s">
        <v>825</v>
      </c>
      <c r="B178" t="s">
        <v>2424</v>
      </c>
      <c r="C178" s="33">
        <v>20</v>
      </c>
      <c r="D178" t="s">
        <v>442</v>
      </c>
      <c r="E178">
        <v>29</v>
      </c>
      <c r="F178">
        <f t="shared" si="22"/>
        <v>116</v>
      </c>
      <c r="G178">
        <f t="shared" si="28"/>
        <v>116</v>
      </c>
      <c r="H178">
        <v>34</v>
      </c>
      <c r="I178">
        <v>41</v>
      </c>
      <c r="J178">
        <v>41</v>
      </c>
      <c r="K178" s="5">
        <f t="shared" si="23"/>
        <v>38.666666666666664</v>
      </c>
      <c r="L178" s="6">
        <f t="shared" si="24"/>
        <v>16.333333333333336</v>
      </c>
      <c r="M178" s="6">
        <f t="shared" si="25"/>
        <v>4.0414518843273806</v>
      </c>
      <c r="N178" s="5">
        <f t="shared" si="26"/>
        <v>4</v>
      </c>
      <c r="O178">
        <f t="shared" si="27"/>
        <v>0</v>
      </c>
      <c r="P178" s="32" t="str">
        <f t="shared" si="29"/>
        <v>GSFrench Open20</v>
      </c>
    </row>
    <row r="179" spans="1:16" x14ac:dyDescent="0.25">
      <c r="A179" t="s">
        <v>825</v>
      </c>
      <c r="B179" t="s">
        <v>2424</v>
      </c>
      <c r="C179" s="33">
        <v>21</v>
      </c>
      <c r="D179" t="s">
        <v>443</v>
      </c>
      <c r="E179">
        <v>29</v>
      </c>
      <c r="F179">
        <f t="shared" si="22"/>
        <v>104</v>
      </c>
      <c r="G179">
        <f t="shared" si="28"/>
        <v>104</v>
      </c>
      <c r="H179">
        <v>28</v>
      </c>
      <c r="I179">
        <v>45</v>
      </c>
      <c r="J179">
        <v>31</v>
      </c>
      <c r="K179" s="5">
        <f t="shared" si="23"/>
        <v>34.666666666666664</v>
      </c>
      <c r="L179" s="6">
        <f t="shared" si="24"/>
        <v>82.333333333333258</v>
      </c>
      <c r="M179" s="6">
        <f t="shared" si="25"/>
        <v>9.0737717258774619</v>
      </c>
      <c r="N179" s="5">
        <f t="shared" si="26"/>
        <v>3.5862068965517242</v>
      </c>
      <c r="O179">
        <f t="shared" si="27"/>
        <v>0</v>
      </c>
      <c r="P179" s="32" t="str">
        <f t="shared" si="29"/>
        <v>GSFrench Open21</v>
      </c>
    </row>
    <row r="180" spans="1:16" x14ac:dyDescent="0.25">
      <c r="A180" t="s">
        <v>825</v>
      </c>
      <c r="B180" t="s">
        <v>2424</v>
      </c>
      <c r="C180" s="33">
        <v>22</v>
      </c>
      <c r="D180" t="s">
        <v>444</v>
      </c>
      <c r="E180">
        <v>28</v>
      </c>
      <c r="F180">
        <f t="shared" si="22"/>
        <v>124</v>
      </c>
      <c r="G180">
        <f t="shared" si="28"/>
        <v>124</v>
      </c>
      <c r="H180">
        <v>32</v>
      </c>
      <c r="I180">
        <v>41</v>
      </c>
      <c r="J180">
        <v>51</v>
      </c>
      <c r="K180" s="5">
        <f t="shared" si="23"/>
        <v>41.333333333333336</v>
      </c>
      <c r="L180" s="6">
        <f t="shared" si="24"/>
        <v>90.333333333333485</v>
      </c>
      <c r="M180" s="6">
        <f t="shared" si="25"/>
        <v>9.5043849529221767</v>
      </c>
      <c r="N180" s="5">
        <f t="shared" si="26"/>
        <v>4.4285714285714288</v>
      </c>
      <c r="O180">
        <f t="shared" si="27"/>
        <v>0</v>
      </c>
      <c r="P180" s="32" t="str">
        <f t="shared" si="29"/>
        <v>GSFrench Open22</v>
      </c>
    </row>
    <row r="181" spans="1:16" x14ac:dyDescent="0.25">
      <c r="A181" t="s">
        <v>825</v>
      </c>
      <c r="B181" t="s">
        <v>2424</v>
      </c>
      <c r="C181" s="33">
        <v>23</v>
      </c>
      <c r="D181" t="s">
        <v>445</v>
      </c>
      <c r="E181">
        <v>17</v>
      </c>
      <c r="F181">
        <f t="shared" si="22"/>
        <v>71</v>
      </c>
      <c r="G181">
        <f t="shared" si="28"/>
        <v>71</v>
      </c>
      <c r="H181">
        <v>27</v>
      </c>
      <c r="I181">
        <v>44</v>
      </c>
      <c r="K181" s="5">
        <f t="shared" si="23"/>
        <v>35.5</v>
      </c>
      <c r="L181" s="6">
        <f t="shared" si="24"/>
        <v>144.5</v>
      </c>
      <c r="M181" s="6">
        <f t="shared" si="25"/>
        <v>12.020815280171307</v>
      </c>
      <c r="N181" s="5">
        <f t="shared" si="26"/>
        <v>4.1764705882352944</v>
      </c>
      <c r="O181">
        <f t="shared" si="27"/>
        <v>0</v>
      </c>
      <c r="P181" s="32" t="str">
        <f t="shared" si="29"/>
        <v>GSFrench Open23</v>
      </c>
    </row>
    <row r="182" spans="1:16" x14ac:dyDescent="0.25">
      <c r="A182" t="s">
        <v>825</v>
      </c>
      <c r="B182" t="s">
        <v>2424</v>
      </c>
      <c r="C182" s="33">
        <v>24</v>
      </c>
      <c r="D182" t="s">
        <v>446</v>
      </c>
      <c r="E182">
        <v>20</v>
      </c>
      <c r="F182">
        <f t="shared" si="22"/>
        <v>81</v>
      </c>
      <c r="G182">
        <f t="shared" si="28"/>
        <v>81</v>
      </c>
      <c r="H182">
        <v>34</v>
      </c>
      <c r="I182">
        <v>47</v>
      </c>
      <c r="K182" s="5">
        <f t="shared" si="23"/>
        <v>40.5</v>
      </c>
      <c r="L182" s="6">
        <f t="shared" si="24"/>
        <v>84.5</v>
      </c>
      <c r="M182" s="6">
        <f t="shared" si="25"/>
        <v>9.1923881554251174</v>
      </c>
      <c r="N182" s="5">
        <f t="shared" si="26"/>
        <v>4.05</v>
      </c>
      <c r="O182">
        <f t="shared" si="27"/>
        <v>0</v>
      </c>
      <c r="P182" s="32" t="str">
        <f t="shared" si="29"/>
        <v>GSFrench Open24</v>
      </c>
    </row>
    <row r="183" spans="1:16" x14ac:dyDescent="0.25">
      <c r="A183" t="s">
        <v>825</v>
      </c>
      <c r="B183" t="s">
        <v>2424</v>
      </c>
      <c r="C183" s="33">
        <v>25</v>
      </c>
      <c r="D183" t="s">
        <v>447</v>
      </c>
      <c r="E183">
        <v>23</v>
      </c>
      <c r="F183">
        <f t="shared" si="22"/>
        <v>95</v>
      </c>
      <c r="G183">
        <f t="shared" si="28"/>
        <v>95</v>
      </c>
      <c r="H183">
        <v>45</v>
      </c>
      <c r="I183">
        <v>50</v>
      </c>
      <c r="K183" s="5">
        <f t="shared" si="23"/>
        <v>47.5</v>
      </c>
      <c r="L183" s="6">
        <f t="shared" si="24"/>
        <v>12.5</v>
      </c>
      <c r="M183" s="6">
        <f t="shared" si="25"/>
        <v>3.5355339059327378</v>
      </c>
      <c r="N183" s="5">
        <f t="shared" si="26"/>
        <v>4.1304347826086953</v>
      </c>
      <c r="O183">
        <f t="shared" si="27"/>
        <v>0</v>
      </c>
      <c r="P183" s="32" t="str">
        <f t="shared" si="29"/>
        <v>GSFrench Open25</v>
      </c>
    </row>
    <row r="184" spans="1:16" x14ac:dyDescent="0.25">
      <c r="A184" t="s">
        <v>825</v>
      </c>
      <c r="B184" t="s">
        <v>2424</v>
      </c>
      <c r="C184" s="33">
        <v>26</v>
      </c>
      <c r="D184" t="s">
        <v>448</v>
      </c>
      <c r="E184">
        <v>22</v>
      </c>
      <c r="F184">
        <f t="shared" si="22"/>
        <v>87</v>
      </c>
      <c r="G184">
        <f t="shared" si="28"/>
        <v>87</v>
      </c>
      <c r="H184">
        <v>55</v>
      </c>
      <c r="I184">
        <v>32</v>
      </c>
      <c r="K184" s="5">
        <f t="shared" si="23"/>
        <v>43.5</v>
      </c>
      <c r="L184" s="6">
        <f t="shared" si="24"/>
        <v>264.5</v>
      </c>
      <c r="M184" s="6">
        <f t="shared" si="25"/>
        <v>16.263455967290593</v>
      </c>
      <c r="N184" s="5">
        <f t="shared" si="26"/>
        <v>3.9545454545454546</v>
      </c>
      <c r="O184">
        <f t="shared" si="27"/>
        <v>0</v>
      </c>
      <c r="P184" s="32" t="str">
        <f t="shared" si="29"/>
        <v>GSFrench Open26</v>
      </c>
    </row>
    <row r="185" spans="1:16" x14ac:dyDescent="0.25">
      <c r="A185" t="s">
        <v>825</v>
      </c>
      <c r="B185" t="s">
        <v>2424</v>
      </c>
      <c r="C185" s="33">
        <v>27</v>
      </c>
      <c r="D185" t="s">
        <v>449</v>
      </c>
      <c r="E185">
        <v>25</v>
      </c>
      <c r="F185">
        <f t="shared" si="22"/>
        <v>89</v>
      </c>
      <c r="G185">
        <f t="shared" ref="G185:G248" si="30">SUM(H185:J185)</f>
        <v>89</v>
      </c>
      <c r="H185">
        <v>26</v>
      </c>
      <c r="I185">
        <v>26</v>
      </c>
      <c r="J185">
        <v>37</v>
      </c>
      <c r="K185" s="5">
        <f t="shared" si="23"/>
        <v>29.666666666666668</v>
      </c>
      <c r="L185" s="6">
        <f t="shared" si="24"/>
        <v>40.333333333333258</v>
      </c>
      <c r="M185" s="6">
        <f t="shared" si="25"/>
        <v>6.3508529610858773</v>
      </c>
      <c r="N185" s="5">
        <f t="shared" si="26"/>
        <v>3.56</v>
      </c>
      <c r="O185">
        <f t="shared" si="27"/>
        <v>0</v>
      </c>
      <c r="P185" s="32" t="str">
        <f t="shared" ref="P185:P248" si="31">_xlfn.CONCAT(A185,B185,C185)</f>
        <v>GSFrench Open27</v>
      </c>
    </row>
    <row r="186" spans="1:16" x14ac:dyDescent="0.25">
      <c r="A186" t="s">
        <v>825</v>
      </c>
      <c r="B186" t="s">
        <v>2424</v>
      </c>
      <c r="C186" s="33">
        <v>28</v>
      </c>
      <c r="D186" t="s">
        <v>450</v>
      </c>
      <c r="E186">
        <v>28</v>
      </c>
      <c r="F186">
        <f t="shared" si="22"/>
        <v>112</v>
      </c>
      <c r="G186">
        <f t="shared" si="30"/>
        <v>112</v>
      </c>
      <c r="H186">
        <v>36</v>
      </c>
      <c r="I186">
        <v>34</v>
      </c>
      <c r="J186">
        <v>42</v>
      </c>
      <c r="K186" s="5">
        <f t="shared" si="23"/>
        <v>37.333333333333336</v>
      </c>
      <c r="L186" s="6">
        <f t="shared" si="24"/>
        <v>17.333333333333336</v>
      </c>
      <c r="M186" s="6">
        <f t="shared" si="25"/>
        <v>4.1633319989322661</v>
      </c>
      <c r="N186" s="5">
        <f t="shared" si="26"/>
        <v>4</v>
      </c>
      <c r="O186">
        <f t="shared" si="27"/>
        <v>0</v>
      </c>
      <c r="P186" s="32" t="str">
        <f t="shared" si="31"/>
        <v>GSFrench Open28</v>
      </c>
    </row>
    <row r="187" spans="1:16" x14ac:dyDescent="0.25">
      <c r="A187" t="s">
        <v>825</v>
      </c>
      <c r="B187" t="s">
        <v>2424</v>
      </c>
      <c r="C187" s="33">
        <v>29</v>
      </c>
      <c r="D187" t="s">
        <v>451</v>
      </c>
      <c r="E187">
        <v>25</v>
      </c>
      <c r="F187">
        <f t="shared" si="22"/>
        <v>93</v>
      </c>
      <c r="G187">
        <f t="shared" si="30"/>
        <v>93</v>
      </c>
      <c r="H187">
        <v>45</v>
      </c>
      <c r="I187">
        <v>48</v>
      </c>
      <c r="K187" s="5">
        <f t="shared" si="23"/>
        <v>46.5</v>
      </c>
      <c r="L187" s="6">
        <f t="shared" si="24"/>
        <v>4.5</v>
      </c>
      <c r="M187" s="6">
        <f t="shared" si="25"/>
        <v>2.1213203435596424</v>
      </c>
      <c r="N187" s="5">
        <f t="shared" si="26"/>
        <v>3.72</v>
      </c>
      <c r="O187">
        <f t="shared" si="27"/>
        <v>0</v>
      </c>
      <c r="P187" s="32" t="str">
        <f t="shared" si="31"/>
        <v>GSFrench Open29</v>
      </c>
    </row>
    <row r="188" spans="1:16" x14ac:dyDescent="0.25">
      <c r="A188" t="s">
        <v>825</v>
      </c>
      <c r="B188" t="s">
        <v>2424</v>
      </c>
      <c r="C188" s="33">
        <v>30</v>
      </c>
      <c r="D188" t="s">
        <v>452</v>
      </c>
      <c r="E188">
        <v>16</v>
      </c>
      <c r="F188">
        <f t="shared" si="22"/>
        <v>55</v>
      </c>
      <c r="G188">
        <f t="shared" si="30"/>
        <v>55</v>
      </c>
      <c r="H188">
        <v>25</v>
      </c>
      <c r="I188">
        <v>30</v>
      </c>
      <c r="K188" s="5">
        <f t="shared" si="23"/>
        <v>27.5</v>
      </c>
      <c r="L188" s="6">
        <f t="shared" si="24"/>
        <v>12.5</v>
      </c>
      <c r="M188" s="6">
        <f t="shared" si="25"/>
        <v>3.5355339059327378</v>
      </c>
      <c r="N188" s="5">
        <f t="shared" si="26"/>
        <v>3.4375</v>
      </c>
      <c r="O188">
        <f t="shared" si="27"/>
        <v>0</v>
      </c>
      <c r="P188" s="32" t="str">
        <f t="shared" si="31"/>
        <v>GSFrench Open30</v>
      </c>
    </row>
    <row r="189" spans="1:16" x14ac:dyDescent="0.25">
      <c r="A189" t="s">
        <v>825</v>
      </c>
      <c r="B189" t="s">
        <v>2424</v>
      </c>
      <c r="C189" s="33">
        <v>31</v>
      </c>
      <c r="D189" t="s">
        <v>453</v>
      </c>
      <c r="E189">
        <v>35</v>
      </c>
      <c r="F189">
        <f t="shared" si="22"/>
        <v>149</v>
      </c>
      <c r="G189">
        <f t="shared" si="30"/>
        <v>149</v>
      </c>
      <c r="H189">
        <v>39</v>
      </c>
      <c r="I189">
        <v>68</v>
      </c>
      <c r="J189">
        <v>42</v>
      </c>
      <c r="K189" s="5">
        <f t="shared" si="23"/>
        <v>49.666666666666664</v>
      </c>
      <c r="L189" s="6">
        <f t="shared" si="24"/>
        <v>254.33333333333348</v>
      </c>
      <c r="M189" s="6">
        <f t="shared" si="25"/>
        <v>15.947831618540919</v>
      </c>
      <c r="N189" s="5">
        <f t="shared" si="26"/>
        <v>4.2571428571428571</v>
      </c>
      <c r="O189">
        <f t="shared" si="27"/>
        <v>0</v>
      </c>
      <c r="P189" s="32" t="str">
        <f t="shared" si="31"/>
        <v>GSFrench Open31</v>
      </c>
    </row>
    <row r="190" spans="1:16" x14ac:dyDescent="0.25">
      <c r="A190" t="s">
        <v>825</v>
      </c>
      <c r="B190" t="s">
        <v>2424</v>
      </c>
      <c r="C190" s="33">
        <v>32</v>
      </c>
      <c r="D190" t="s">
        <v>454</v>
      </c>
      <c r="E190">
        <v>21</v>
      </c>
      <c r="F190">
        <f t="shared" si="22"/>
        <v>81</v>
      </c>
      <c r="G190">
        <f t="shared" si="30"/>
        <v>81</v>
      </c>
      <c r="H190">
        <v>46</v>
      </c>
      <c r="I190">
        <v>35</v>
      </c>
      <c r="K190" s="5">
        <f t="shared" si="23"/>
        <v>40.5</v>
      </c>
      <c r="L190" s="6">
        <f t="shared" si="24"/>
        <v>60.5</v>
      </c>
      <c r="M190" s="6">
        <f t="shared" si="25"/>
        <v>7.7781745930520225</v>
      </c>
      <c r="N190" s="5">
        <f t="shared" si="26"/>
        <v>3.8571428571428572</v>
      </c>
      <c r="O190">
        <f t="shared" si="27"/>
        <v>0</v>
      </c>
      <c r="P190" s="32" t="str">
        <f t="shared" si="31"/>
        <v>GSFrench Open32</v>
      </c>
    </row>
    <row r="191" spans="1:16" x14ac:dyDescent="0.25">
      <c r="A191" t="s">
        <v>825</v>
      </c>
      <c r="B191" t="s">
        <v>2424</v>
      </c>
      <c r="C191" s="33">
        <v>33</v>
      </c>
      <c r="D191" t="s">
        <v>455</v>
      </c>
      <c r="E191">
        <v>25</v>
      </c>
      <c r="F191">
        <f t="shared" si="22"/>
        <v>104</v>
      </c>
      <c r="G191">
        <f t="shared" si="30"/>
        <v>104</v>
      </c>
      <c r="H191">
        <v>48</v>
      </c>
      <c r="I191">
        <v>56</v>
      </c>
      <c r="K191" s="5">
        <f t="shared" si="23"/>
        <v>52</v>
      </c>
      <c r="L191" s="6">
        <f t="shared" si="24"/>
        <v>32</v>
      </c>
      <c r="M191" s="6">
        <f t="shared" si="25"/>
        <v>5.6568542494923806</v>
      </c>
      <c r="N191" s="5">
        <f t="shared" si="26"/>
        <v>4.16</v>
      </c>
      <c r="O191">
        <f t="shared" si="27"/>
        <v>0</v>
      </c>
      <c r="P191" s="32" t="str">
        <f t="shared" si="31"/>
        <v>GSFrench Open33</v>
      </c>
    </row>
    <row r="192" spans="1:16" x14ac:dyDescent="0.25">
      <c r="A192" t="s">
        <v>825</v>
      </c>
      <c r="B192" t="s">
        <v>2424</v>
      </c>
      <c r="C192" s="33">
        <v>34</v>
      </c>
      <c r="D192" t="s">
        <v>456</v>
      </c>
      <c r="E192">
        <v>28</v>
      </c>
      <c r="F192">
        <f t="shared" si="22"/>
        <v>111</v>
      </c>
      <c r="G192">
        <f t="shared" si="30"/>
        <v>111</v>
      </c>
      <c r="H192">
        <v>38</v>
      </c>
      <c r="I192">
        <v>31</v>
      </c>
      <c r="J192">
        <v>42</v>
      </c>
      <c r="K192" s="5">
        <f t="shared" si="23"/>
        <v>37</v>
      </c>
      <c r="L192" s="6">
        <f t="shared" si="24"/>
        <v>31</v>
      </c>
      <c r="M192" s="6">
        <f t="shared" si="25"/>
        <v>5.5677643628300215</v>
      </c>
      <c r="N192" s="5">
        <f t="shared" si="26"/>
        <v>3.9642857142857144</v>
      </c>
      <c r="O192">
        <f t="shared" si="27"/>
        <v>0</v>
      </c>
      <c r="P192" s="32" t="str">
        <f t="shared" si="31"/>
        <v>GSFrench Open34</v>
      </c>
    </row>
    <row r="193" spans="1:16" x14ac:dyDescent="0.25">
      <c r="A193" t="s">
        <v>825</v>
      </c>
      <c r="B193" t="s">
        <v>2424</v>
      </c>
      <c r="C193" s="33">
        <v>35</v>
      </c>
      <c r="D193" t="s">
        <v>457</v>
      </c>
      <c r="E193">
        <v>19</v>
      </c>
      <c r="F193">
        <f t="shared" si="22"/>
        <v>62</v>
      </c>
      <c r="G193">
        <f t="shared" si="30"/>
        <v>62</v>
      </c>
      <c r="H193">
        <v>31</v>
      </c>
      <c r="I193">
        <v>31</v>
      </c>
      <c r="K193" s="5">
        <f t="shared" si="23"/>
        <v>31</v>
      </c>
      <c r="L193" s="6">
        <f t="shared" si="24"/>
        <v>0</v>
      </c>
      <c r="M193" s="6">
        <f t="shared" si="25"/>
        <v>0</v>
      </c>
      <c r="N193" s="5">
        <f t="shared" si="26"/>
        <v>3.263157894736842</v>
      </c>
      <c r="O193">
        <f t="shared" si="27"/>
        <v>0</v>
      </c>
      <c r="P193" s="32" t="str">
        <f t="shared" si="31"/>
        <v>GSFrench Open35</v>
      </c>
    </row>
    <row r="194" spans="1:16" x14ac:dyDescent="0.25">
      <c r="A194" t="s">
        <v>825</v>
      </c>
      <c r="B194" t="s">
        <v>2424</v>
      </c>
      <c r="C194" s="33">
        <v>36</v>
      </c>
      <c r="D194" t="s">
        <v>458</v>
      </c>
      <c r="E194">
        <v>16</v>
      </c>
      <c r="F194">
        <f t="shared" si="22"/>
        <v>60</v>
      </c>
      <c r="G194">
        <f t="shared" si="30"/>
        <v>60</v>
      </c>
      <c r="H194">
        <v>26</v>
      </c>
      <c r="I194">
        <v>34</v>
      </c>
      <c r="K194" s="5">
        <f t="shared" si="23"/>
        <v>30</v>
      </c>
      <c r="L194" s="6">
        <f t="shared" si="24"/>
        <v>32</v>
      </c>
      <c r="M194" s="6">
        <f t="shared" si="25"/>
        <v>5.6568542494923806</v>
      </c>
      <c r="N194" s="5">
        <f t="shared" si="26"/>
        <v>3.75</v>
      </c>
      <c r="O194">
        <f t="shared" si="27"/>
        <v>0</v>
      </c>
      <c r="P194" s="32" t="str">
        <f t="shared" si="31"/>
        <v>GSFrench Open36</v>
      </c>
    </row>
    <row r="195" spans="1:16" x14ac:dyDescent="0.25">
      <c r="A195" t="s">
        <v>825</v>
      </c>
      <c r="B195" t="s">
        <v>2424</v>
      </c>
      <c r="C195" s="33">
        <v>37</v>
      </c>
      <c r="D195" t="s">
        <v>459</v>
      </c>
      <c r="E195">
        <v>20</v>
      </c>
      <c r="F195">
        <f t="shared" si="22"/>
        <v>72</v>
      </c>
      <c r="G195">
        <f t="shared" si="30"/>
        <v>72</v>
      </c>
      <c r="H195">
        <v>36</v>
      </c>
      <c r="I195">
        <v>36</v>
      </c>
      <c r="K195" s="5">
        <f t="shared" si="23"/>
        <v>36</v>
      </c>
      <c r="L195" s="6">
        <f t="shared" si="24"/>
        <v>0</v>
      </c>
      <c r="M195" s="6">
        <f t="shared" si="25"/>
        <v>0</v>
      </c>
      <c r="N195" s="5">
        <f t="shared" si="26"/>
        <v>3.6</v>
      </c>
      <c r="O195">
        <f t="shared" si="27"/>
        <v>0</v>
      </c>
      <c r="P195" s="32" t="str">
        <f t="shared" si="31"/>
        <v>GSFrench Open37</v>
      </c>
    </row>
    <row r="196" spans="1:16" x14ac:dyDescent="0.25">
      <c r="A196" t="s">
        <v>825</v>
      </c>
      <c r="B196" t="s">
        <v>2424</v>
      </c>
      <c r="C196" s="33">
        <v>38</v>
      </c>
      <c r="D196" t="s">
        <v>460</v>
      </c>
      <c r="E196">
        <v>18</v>
      </c>
      <c r="F196">
        <f t="shared" si="22"/>
        <v>70</v>
      </c>
      <c r="G196">
        <f t="shared" si="30"/>
        <v>70</v>
      </c>
      <c r="H196">
        <v>39</v>
      </c>
      <c r="I196">
        <v>31</v>
      </c>
      <c r="K196" s="5">
        <f t="shared" si="23"/>
        <v>35</v>
      </c>
      <c r="L196" s="6">
        <f t="shared" si="24"/>
        <v>32</v>
      </c>
      <c r="M196" s="6">
        <f t="shared" si="25"/>
        <v>5.6568542494923806</v>
      </c>
      <c r="N196" s="5">
        <f t="shared" si="26"/>
        <v>3.8888888888888888</v>
      </c>
      <c r="O196">
        <f t="shared" si="27"/>
        <v>0</v>
      </c>
      <c r="P196" s="32" t="str">
        <f t="shared" si="31"/>
        <v>GSFrench Open38</v>
      </c>
    </row>
    <row r="197" spans="1:16" x14ac:dyDescent="0.25">
      <c r="A197" t="s">
        <v>825</v>
      </c>
      <c r="B197" t="s">
        <v>2424</v>
      </c>
      <c r="C197" s="33">
        <v>39</v>
      </c>
      <c r="D197" t="s">
        <v>461</v>
      </c>
      <c r="E197">
        <v>22</v>
      </c>
      <c r="F197">
        <f t="shared" si="22"/>
        <v>97</v>
      </c>
      <c r="G197">
        <f t="shared" si="30"/>
        <v>97</v>
      </c>
      <c r="H197">
        <v>35</v>
      </c>
      <c r="I197">
        <v>62</v>
      </c>
      <c r="K197" s="5">
        <f t="shared" si="23"/>
        <v>48.5</v>
      </c>
      <c r="L197" s="6">
        <f t="shared" si="24"/>
        <v>364.5</v>
      </c>
      <c r="M197" s="6">
        <f t="shared" si="25"/>
        <v>19.091883092036785</v>
      </c>
      <c r="N197" s="5">
        <f t="shared" si="26"/>
        <v>4.4090909090909092</v>
      </c>
      <c r="O197">
        <f t="shared" si="27"/>
        <v>0</v>
      </c>
      <c r="P197" s="32" t="str">
        <f t="shared" si="31"/>
        <v>GSFrench Open39</v>
      </c>
    </row>
    <row r="198" spans="1:16" x14ac:dyDescent="0.25">
      <c r="A198" t="s">
        <v>825</v>
      </c>
      <c r="B198" t="s">
        <v>2424</v>
      </c>
      <c r="C198" s="33">
        <v>40</v>
      </c>
      <c r="D198" t="s">
        <v>462</v>
      </c>
      <c r="E198">
        <v>23</v>
      </c>
      <c r="F198">
        <f t="shared" si="22"/>
        <v>103</v>
      </c>
      <c r="G198">
        <f t="shared" si="30"/>
        <v>103</v>
      </c>
      <c r="H198">
        <v>37</v>
      </c>
      <c r="I198">
        <v>66</v>
      </c>
      <c r="K198" s="5">
        <f t="shared" si="23"/>
        <v>51.5</v>
      </c>
      <c r="L198" s="6">
        <f t="shared" si="24"/>
        <v>420.5</v>
      </c>
      <c r="M198" s="6">
        <f t="shared" si="25"/>
        <v>20.506096654409877</v>
      </c>
      <c r="N198" s="5">
        <f t="shared" si="26"/>
        <v>4.4782608695652177</v>
      </c>
      <c r="O198">
        <f t="shared" si="27"/>
        <v>0</v>
      </c>
      <c r="P198" s="32" t="str">
        <f t="shared" si="31"/>
        <v>GSFrench Open40</v>
      </c>
    </row>
    <row r="199" spans="1:16" x14ac:dyDescent="0.25">
      <c r="A199" t="s">
        <v>825</v>
      </c>
      <c r="B199" t="s">
        <v>2424</v>
      </c>
      <c r="C199" s="33">
        <v>41</v>
      </c>
      <c r="D199" t="s">
        <v>463</v>
      </c>
      <c r="E199">
        <v>20</v>
      </c>
      <c r="F199">
        <f t="shared" ref="F199:F262" si="32">IF(A199="Tour",SUM(H199:I199),SUM(H199:J199))</f>
        <v>67</v>
      </c>
      <c r="G199">
        <f t="shared" si="30"/>
        <v>67</v>
      </c>
      <c r="H199">
        <v>33</v>
      </c>
      <c r="I199">
        <v>34</v>
      </c>
      <c r="K199" s="5">
        <f t="shared" ref="K199:K262" si="33">IFERROR(IF(A199="Tour",AVERAGE(H199:I199),AVERAGE(H199:J199)),"n/a")</f>
        <v>33.5</v>
      </c>
      <c r="L199" s="6">
        <f t="shared" ref="L199:L262" si="34">IFERROR(IF(A199="Tour",_xlfn.VAR.S(H199:I199),_xlfn.VAR.S(H199:J199)),"n/a")</f>
        <v>0.5</v>
      </c>
      <c r="M199" s="6">
        <f t="shared" ref="M199:M262" si="35">IFERROR(IF(A199="Tour",_xlfn.STDEV.S(H199:I199),_xlfn.STDEV.S(H199:J199)),"n/a")</f>
        <v>0.70710678118654757</v>
      </c>
      <c r="N199" s="5">
        <f t="shared" ref="N199:N262" si="36">IFERROR(IF(A199="Tour",F199/E199,G199/E199),"n/a")</f>
        <v>3.35</v>
      </c>
      <c r="O199">
        <f t="shared" ref="O199:O262" si="37">IF(A199="Tour",1,0)</f>
        <v>0</v>
      </c>
      <c r="P199" s="32" t="str">
        <f t="shared" si="31"/>
        <v>GSFrench Open41</v>
      </c>
    </row>
    <row r="200" spans="1:16" x14ac:dyDescent="0.25">
      <c r="A200" t="s">
        <v>825</v>
      </c>
      <c r="B200" t="s">
        <v>2424</v>
      </c>
      <c r="C200" s="33">
        <v>42</v>
      </c>
      <c r="D200" t="s">
        <v>464</v>
      </c>
      <c r="E200">
        <v>21</v>
      </c>
      <c r="F200">
        <f t="shared" si="32"/>
        <v>79</v>
      </c>
      <c r="G200">
        <f t="shared" si="30"/>
        <v>79</v>
      </c>
      <c r="H200">
        <v>17</v>
      </c>
      <c r="I200">
        <v>28</v>
      </c>
      <c r="J200">
        <v>34</v>
      </c>
      <c r="K200" s="5">
        <f t="shared" si="33"/>
        <v>26.333333333333332</v>
      </c>
      <c r="L200" s="6">
        <f t="shared" si="34"/>
        <v>74.333333333333258</v>
      </c>
      <c r="M200" s="6">
        <f t="shared" si="35"/>
        <v>8.6216781042517034</v>
      </c>
      <c r="N200" s="5">
        <f t="shared" si="36"/>
        <v>3.7619047619047619</v>
      </c>
      <c r="O200">
        <f t="shared" si="37"/>
        <v>0</v>
      </c>
      <c r="P200" s="32" t="str">
        <f t="shared" si="31"/>
        <v>GSFrench Open42</v>
      </c>
    </row>
    <row r="201" spans="1:16" x14ac:dyDescent="0.25">
      <c r="A201" t="s">
        <v>825</v>
      </c>
      <c r="B201" t="s">
        <v>2424</v>
      </c>
      <c r="C201" s="33">
        <v>43</v>
      </c>
      <c r="D201" t="s">
        <v>465</v>
      </c>
      <c r="E201">
        <v>22</v>
      </c>
      <c r="F201">
        <f t="shared" si="32"/>
        <v>89</v>
      </c>
      <c r="G201">
        <f t="shared" si="30"/>
        <v>89</v>
      </c>
      <c r="H201">
        <v>38</v>
      </c>
      <c r="I201">
        <v>51</v>
      </c>
      <c r="K201" s="5">
        <f t="shared" si="33"/>
        <v>44.5</v>
      </c>
      <c r="L201" s="6">
        <f t="shared" si="34"/>
        <v>84.5</v>
      </c>
      <c r="M201" s="6">
        <f t="shared" si="35"/>
        <v>9.1923881554251174</v>
      </c>
      <c r="N201" s="5">
        <f t="shared" si="36"/>
        <v>4.0454545454545459</v>
      </c>
      <c r="O201">
        <f t="shared" si="37"/>
        <v>0</v>
      </c>
      <c r="P201" s="32" t="str">
        <f t="shared" si="31"/>
        <v>GSFrench Open43</v>
      </c>
    </row>
    <row r="202" spans="1:16" x14ac:dyDescent="0.25">
      <c r="A202" t="s">
        <v>825</v>
      </c>
      <c r="B202" t="s">
        <v>2424</v>
      </c>
      <c r="C202" s="33">
        <v>44</v>
      </c>
      <c r="D202" t="s">
        <v>466</v>
      </c>
      <c r="E202">
        <v>31</v>
      </c>
      <c r="F202">
        <f t="shared" si="32"/>
        <v>134</v>
      </c>
      <c r="G202">
        <f t="shared" si="30"/>
        <v>134</v>
      </c>
      <c r="H202">
        <v>48</v>
      </c>
      <c r="I202">
        <v>39</v>
      </c>
      <c r="J202">
        <v>47</v>
      </c>
      <c r="K202" s="5">
        <f t="shared" si="33"/>
        <v>44.666666666666664</v>
      </c>
      <c r="L202" s="6">
        <f t="shared" si="34"/>
        <v>24.333333333333336</v>
      </c>
      <c r="M202" s="6">
        <f t="shared" si="35"/>
        <v>4.932882862316248</v>
      </c>
      <c r="N202" s="5">
        <f t="shared" si="36"/>
        <v>4.32258064516129</v>
      </c>
      <c r="O202">
        <f t="shared" si="37"/>
        <v>0</v>
      </c>
      <c r="P202" s="32" t="str">
        <f t="shared" si="31"/>
        <v>GSFrench Open44</v>
      </c>
    </row>
    <row r="203" spans="1:16" x14ac:dyDescent="0.25">
      <c r="A203" t="s">
        <v>825</v>
      </c>
      <c r="B203" t="s">
        <v>2424</v>
      </c>
      <c r="C203" s="33">
        <v>45</v>
      </c>
      <c r="D203" t="s">
        <v>467</v>
      </c>
      <c r="E203">
        <v>25</v>
      </c>
      <c r="F203">
        <f t="shared" si="32"/>
        <v>120</v>
      </c>
      <c r="G203">
        <f t="shared" si="30"/>
        <v>120</v>
      </c>
      <c r="H203">
        <v>27</v>
      </c>
      <c r="I203">
        <v>45</v>
      </c>
      <c r="J203">
        <v>48</v>
      </c>
      <c r="K203" s="5">
        <f t="shared" si="33"/>
        <v>40</v>
      </c>
      <c r="L203" s="6">
        <f t="shared" si="34"/>
        <v>129</v>
      </c>
      <c r="M203" s="6">
        <f t="shared" si="35"/>
        <v>11.357816691600547</v>
      </c>
      <c r="N203" s="5">
        <f t="shared" si="36"/>
        <v>4.8</v>
      </c>
      <c r="O203">
        <f t="shared" si="37"/>
        <v>0</v>
      </c>
      <c r="P203" s="32" t="str">
        <f t="shared" si="31"/>
        <v>GSFrench Open45</v>
      </c>
    </row>
    <row r="204" spans="1:16" x14ac:dyDescent="0.25">
      <c r="A204" t="s">
        <v>825</v>
      </c>
      <c r="B204" t="s">
        <v>2424</v>
      </c>
      <c r="C204" s="33">
        <v>46</v>
      </c>
      <c r="D204" t="s">
        <v>468</v>
      </c>
      <c r="E204">
        <v>29</v>
      </c>
      <c r="F204">
        <f t="shared" si="32"/>
        <v>121</v>
      </c>
      <c r="G204">
        <f t="shared" si="30"/>
        <v>121</v>
      </c>
      <c r="H204">
        <v>45</v>
      </c>
      <c r="I204">
        <v>32</v>
      </c>
      <c r="J204">
        <v>44</v>
      </c>
      <c r="K204" s="5">
        <f t="shared" si="33"/>
        <v>40.333333333333336</v>
      </c>
      <c r="L204" s="6">
        <f t="shared" si="34"/>
        <v>52.333333333333485</v>
      </c>
      <c r="M204" s="6">
        <f t="shared" si="35"/>
        <v>7.2341781380702459</v>
      </c>
      <c r="N204" s="5">
        <f t="shared" si="36"/>
        <v>4.1724137931034484</v>
      </c>
      <c r="O204">
        <f t="shared" si="37"/>
        <v>0</v>
      </c>
      <c r="P204" s="32" t="str">
        <f t="shared" si="31"/>
        <v>GSFrench Open46</v>
      </c>
    </row>
    <row r="205" spans="1:16" x14ac:dyDescent="0.25">
      <c r="A205" t="s">
        <v>825</v>
      </c>
      <c r="B205" t="s">
        <v>2424</v>
      </c>
      <c r="C205" s="33">
        <v>47</v>
      </c>
      <c r="D205" t="s">
        <v>469</v>
      </c>
      <c r="E205">
        <v>31</v>
      </c>
      <c r="F205">
        <f t="shared" si="32"/>
        <v>113</v>
      </c>
      <c r="G205">
        <f t="shared" si="30"/>
        <v>113</v>
      </c>
      <c r="H205">
        <v>28</v>
      </c>
      <c r="I205">
        <v>47</v>
      </c>
      <c r="J205">
        <v>38</v>
      </c>
      <c r="K205" s="5">
        <f t="shared" si="33"/>
        <v>37.666666666666664</v>
      </c>
      <c r="L205" s="6">
        <f t="shared" si="34"/>
        <v>90.333333333333485</v>
      </c>
      <c r="M205" s="6">
        <f t="shared" si="35"/>
        <v>9.5043849529221767</v>
      </c>
      <c r="N205" s="5">
        <f t="shared" si="36"/>
        <v>3.6451612903225805</v>
      </c>
      <c r="O205">
        <f t="shared" si="37"/>
        <v>0</v>
      </c>
      <c r="P205" s="32" t="str">
        <f t="shared" si="31"/>
        <v>GSFrench Open47</v>
      </c>
    </row>
    <row r="206" spans="1:16" x14ac:dyDescent="0.25">
      <c r="A206" t="s">
        <v>825</v>
      </c>
      <c r="B206" t="s">
        <v>2424</v>
      </c>
      <c r="C206" s="33">
        <v>48</v>
      </c>
      <c r="D206" t="s">
        <v>470</v>
      </c>
      <c r="E206">
        <v>20</v>
      </c>
      <c r="F206">
        <f t="shared" si="32"/>
        <v>66</v>
      </c>
      <c r="G206">
        <f t="shared" si="30"/>
        <v>66</v>
      </c>
      <c r="H206">
        <v>31</v>
      </c>
      <c r="I206">
        <v>35</v>
      </c>
      <c r="K206" s="5">
        <f t="shared" si="33"/>
        <v>33</v>
      </c>
      <c r="L206" s="6">
        <f t="shared" si="34"/>
        <v>8</v>
      </c>
      <c r="M206" s="6">
        <f t="shared" si="35"/>
        <v>2.8284271247461903</v>
      </c>
      <c r="N206" s="5">
        <f t="shared" si="36"/>
        <v>3.3</v>
      </c>
      <c r="O206">
        <f t="shared" si="37"/>
        <v>0</v>
      </c>
      <c r="P206" s="32" t="str">
        <f t="shared" si="31"/>
        <v>GSFrench Open48</v>
      </c>
    </row>
    <row r="207" spans="1:16" x14ac:dyDescent="0.25">
      <c r="A207" t="s">
        <v>825</v>
      </c>
      <c r="B207" t="s">
        <v>2424</v>
      </c>
      <c r="C207" s="33">
        <v>49</v>
      </c>
      <c r="D207" t="s">
        <v>471</v>
      </c>
      <c r="E207">
        <v>32</v>
      </c>
      <c r="F207">
        <f t="shared" si="32"/>
        <v>127</v>
      </c>
      <c r="G207">
        <f t="shared" si="30"/>
        <v>127</v>
      </c>
      <c r="H207">
        <v>23</v>
      </c>
      <c r="I207">
        <v>46</v>
      </c>
      <c r="J207">
        <v>58</v>
      </c>
      <c r="K207" s="5">
        <f t="shared" si="33"/>
        <v>42.333333333333336</v>
      </c>
      <c r="L207" s="6">
        <f t="shared" si="34"/>
        <v>316.33333333333348</v>
      </c>
      <c r="M207" s="6">
        <f t="shared" si="35"/>
        <v>17.785762095938804</v>
      </c>
      <c r="N207" s="5">
        <f t="shared" si="36"/>
        <v>3.96875</v>
      </c>
      <c r="O207">
        <f t="shared" si="37"/>
        <v>0</v>
      </c>
      <c r="P207" s="32" t="str">
        <f t="shared" si="31"/>
        <v>GSFrench Open49</v>
      </c>
    </row>
    <row r="208" spans="1:16" x14ac:dyDescent="0.25">
      <c r="A208" t="s">
        <v>825</v>
      </c>
      <c r="B208" t="s">
        <v>2424</v>
      </c>
      <c r="C208" s="33">
        <v>50</v>
      </c>
      <c r="D208" t="s">
        <v>472</v>
      </c>
      <c r="E208">
        <v>20</v>
      </c>
      <c r="F208">
        <f t="shared" si="32"/>
        <v>73</v>
      </c>
      <c r="G208">
        <f t="shared" si="30"/>
        <v>73</v>
      </c>
      <c r="H208">
        <v>38</v>
      </c>
      <c r="I208">
        <v>35</v>
      </c>
      <c r="K208" s="5">
        <f t="shared" si="33"/>
        <v>36.5</v>
      </c>
      <c r="L208" s="6">
        <f t="shared" si="34"/>
        <v>4.5</v>
      </c>
      <c r="M208" s="6">
        <f t="shared" si="35"/>
        <v>2.1213203435596424</v>
      </c>
      <c r="N208" s="5">
        <f t="shared" si="36"/>
        <v>3.65</v>
      </c>
      <c r="O208">
        <f t="shared" si="37"/>
        <v>0</v>
      </c>
      <c r="P208" s="32" t="str">
        <f t="shared" si="31"/>
        <v>GSFrench Open50</v>
      </c>
    </row>
    <row r="209" spans="1:16" x14ac:dyDescent="0.25">
      <c r="A209" t="s">
        <v>825</v>
      </c>
      <c r="B209" t="s">
        <v>2424</v>
      </c>
      <c r="C209" s="33">
        <v>51</v>
      </c>
      <c r="D209" t="s">
        <v>473</v>
      </c>
      <c r="E209">
        <v>31</v>
      </c>
      <c r="F209">
        <f t="shared" si="32"/>
        <v>129</v>
      </c>
      <c r="G209">
        <f t="shared" si="30"/>
        <v>129</v>
      </c>
      <c r="H209">
        <v>35</v>
      </c>
      <c r="I209">
        <v>37</v>
      </c>
      <c r="J209">
        <v>57</v>
      </c>
      <c r="K209" s="5">
        <f t="shared" si="33"/>
        <v>43</v>
      </c>
      <c r="L209" s="6">
        <f t="shared" si="34"/>
        <v>148</v>
      </c>
      <c r="M209" s="6">
        <f t="shared" si="35"/>
        <v>12.165525060596439</v>
      </c>
      <c r="N209" s="5">
        <f t="shared" si="36"/>
        <v>4.161290322580645</v>
      </c>
      <c r="O209">
        <f t="shared" si="37"/>
        <v>0</v>
      </c>
      <c r="P209" s="32" t="str">
        <f t="shared" si="31"/>
        <v>GSFrench Open51</v>
      </c>
    </row>
    <row r="210" spans="1:16" x14ac:dyDescent="0.25">
      <c r="A210" t="s">
        <v>825</v>
      </c>
      <c r="B210" t="s">
        <v>2424</v>
      </c>
      <c r="C210" s="33">
        <v>52</v>
      </c>
      <c r="D210" t="s">
        <v>474</v>
      </c>
      <c r="E210">
        <v>19</v>
      </c>
      <c r="F210">
        <f t="shared" si="32"/>
        <v>70</v>
      </c>
      <c r="G210">
        <f t="shared" si="30"/>
        <v>70</v>
      </c>
      <c r="H210">
        <v>26</v>
      </c>
      <c r="I210">
        <v>44</v>
      </c>
      <c r="K210" s="5">
        <f t="shared" si="33"/>
        <v>35</v>
      </c>
      <c r="L210" s="6">
        <f t="shared" si="34"/>
        <v>162</v>
      </c>
      <c r="M210" s="6">
        <f t="shared" si="35"/>
        <v>12.727922061357855</v>
      </c>
      <c r="N210" s="5">
        <f t="shared" si="36"/>
        <v>3.6842105263157894</v>
      </c>
      <c r="O210">
        <f t="shared" si="37"/>
        <v>0</v>
      </c>
      <c r="P210" s="32" t="str">
        <f t="shared" si="31"/>
        <v>GSFrench Open52</v>
      </c>
    </row>
    <row r="211" spans="1:16" x14ac:dyDescent="0.25">
      <c r="A211" t="s">
        <v>825</v>
      </c>
      <c r="B211" t="s">
        <v>2424</v>
      </c>
      <c r="C211" s="33">
        <v>53</v>
      </c>
      <c r="D211" t="s">
        <v>475</v>
      </c>
      <c r="E211">
        <v>33</v>
      </c>
      <c r="F211">
        <f t="shared" si="32"/>
        <v>123</v>
      </c>
      <c r="G211">
        <f t="shared" si="30"/>
        <v>123</v>
      </c>
      <c r="H211">
        <v>49</v>
      </c>
      <c r="I211">
        <v>32</v>
      </c>
      <c r="J211">
        <v>42</v>
      </c>
      <c r="K211" s="5">
        <f t="shared" si="33"/>
        <v>41</v>
      </c>
      <c r="L211" s="6">
        <f t="shared" si="34"/>
        <v>73</v>
      </c>
      <c r="M211" s="6">
        <f t="shared" si="35"/>
        <v>8.5440037453175304</v>
      </c>
      <c r="N211" s="5">
        <f t="shared" si="36"/>
        <v>3.7272727272727271</v>
      </c>
      <c r="O211">
        <f t="shared" si="37"/>
        <v>0</v>
      </c>
      <c r="P211" s="32" t="str">
        <f t="shared" si="31"/>
        <v>GSFrench Open53</v>
      </c>
    </row>
    <row r="212" spans="1:16" x14ac:dyDescent="0.25">
      <c r="A212" t="s">
        <v>825</v>
      </c>
      <c r="B212" t="s">
        <v>2424</v>
      </c>
      <c r="C212" s="33">
        <v>54</v>
      </c>
      <c r="D212" t="s">
        <v>476</v>
      </c>
      <c r="E212">
        <v>20</v>
      </c>
      <c r="F212">
        <f t="shared" si="32"/>
        <v>84</v>
      </c>
      <c r="G212">
        <f t="shared" si="30"/>
        <v>84</v>
      </c>
      <c r="H212">
        <v>41</v>
      </c>
      <c r="I212">
        <v>43</v>
      </c>
      <c r="K212" s="5">
        <f t="shared" si="33"/>
        <v>42</v>
      </c>
      <c r="L212" s="6">
        <f t="shared" si="34"/>
        <v>2</v>
      </c>
      <c r="M212" s="6">
        <f t="shared" si="35"/>
        <v>1.4142135623730951</v>
      </c>
      <c r="N212" s="5">
        <f t="shared" si="36"/>
        <v>4.2</v>
      </c>
      <c r="O212">
        <f t="shared" si="37"/>
        <v>0</v>
      </c>
      <c r="P212" s="32" t="str">
        <f t="shared" si="31"/>
        <v>GSFrench Open54</v>
      </c>
    </row>
    <row r="213" spans="1:16" x14ac:dyDescent="0.25">
      <c r="A213" t="s">
        <v>825</v>
      </c>
      <c r="B213" t="s">
        <v>2424</v>
      </c>
      <c r="C213" s="33">
        <v>55</v>
      </c>
      <c r="D213" t="s">
        <v>477</v>
      </c>
      <c r="E213">
        <v>16</v>
      </c>
      <c r="F213">
        <f t="shared" si="32"/>
        <v>62</v>
      </c>
      <c r="G213">
        <f t="shared" si="30"/>
        <v>62</v>
      </c>
      <c r="H213">
        <v>35</v>
      </c>
      <c r="I213">
        <v>27</v>
      </c>
      <c r="K213" s="5">
        <f t="shared" si="33"/>
        <v>31</v>
      </c>
      <c r="L213" s="6">
        <f t="shared" si="34"/>
        <v>32</v>
      </c>
      <c r="M213" s="6">
        <f t="shared" si="35"/>
        <v>5.6568542494923806</v>
      </c>
      <c r="N213" s="5">
        <f t="shared" si="36"/>
        <v>3.875</v>
      </c>
      <c r="O213">
        <f t="shared" si="37"/>
        <v>0</v>
      </c>
      <c r="P213" s="32" t="str">
        <f t="shared" si="31"/>
        <v>GSFrench Open55</v>
      </c>
    </row>
    <row r="214" spans="1:16" x14ac:dyDescent="0.25">
      <c r="A214" t="s">
        <v>825</v>
      </c>
      <c r="B214" t="s">
        <v>2424</v>
      </c>
      <c r="C214" s="33">
        <v>56</v>
      </c>
      <c r="D214" t="s">
        <v>478</v>
      </c>
      <c r="E214">
        <v>33</v>
      </c>
      <c r="F214">
        <f t="shared" si="32"/>
        <v>114</v>
      </c>
      <c r="G214">
        <f t="shared" si="30"/>
        <v>114</v>
      </c>
      <c r="H214">
        <v>28</v>
      </c>
      <c r="I214">
        <v>43</v>
      </c>
      <c r="J214">
        <v>43</v>
      </c>
      <c r="K214" s="5">
        <f t="shared" si="33"/>
        <v>38</v>
      </c>
      <c r="L214" s="6">
        <f t="shared" si="34"/>
        <v>75</v>
      </c>
      <c r="M214" s="6">
        <f t="shared" si="35"/>
        <v>8.6602540378443873</v>
      </c>
      <c r="N214" s="5">
        <f t="shared" si="36"/>
        <v>3.4545454545454546</v>
      </c>
      <c r="O214">
        <f t="shared" si="37"/>
        <v>0</v>
      </c>
      <c r="P214" s="32" t="str">
        <f t="shared" si="31"/>
        <v>GSFrench Open56</v>
      </c>
    </row>
    <row r="215" spans="1:16" x14ac:dyDescent="0.25">
      <c r="A215" t="s">
        <v>825</v>
      </c>
      <c r="B215" t="s">
        <v>2424</v>
      </c>
      <c r="C215" s="33">
        <v>57</v>
      </c>
      <c r="D215" t="s">
        <v>479</v>
      </c>
      <c r="E215">
        <v>23</v>
      </c>
      <c r="F215">
        <f t="shared" si="32"/>
        <v>90</v>
      </c>
      <c r="G215">
        <f t="shared" si="30"/>
        <v>90</v>
      </c>
      <c r="H215">
        <v>32</v>
      </c>
      <c r="I215">
        <v>58</v>
      </c>
      <c r="K215" s="5">
        <f t="shared" si="33"/>
        <v>45</v>
      </c>
      <c r="L215" s="6">
        <f t="shared" si="34"/>
        <v>338</v>
      </c>
      <c r="M215" s="6">
        <f t="shared" si="35"/>
        <v>18.384776310850235</v>
      </c>
      <c r="N215" s="5">
        <f t="shared" si="36"/>
        <v>3.9130434782608696</v>
      </c>
      <c r="O215">
        <f t="shared" si="37"/>
        <v>0</v>
      </c>
      <c r="P215" s="32" t="str">
        <f t="shared" si="31"/>
        <v>GSFrench Open57</v>
      </c>
    </row>
    <row r="216" spans="1:16" x14ac:dyDescent="0.25">
      <c r="A216" t="s">
        <v>825</v>
      </c>
      <c r="B216" t="s">
        <v>2424</v>
      </c>
      <c r="C216" s="33">
        <v>58</v>
      </c>
      <c r="D216" t="s">
        <v>480</v>
      </c>
      <c r="E216">
        <v>21</v>
      </c>
      <c r="F216">
        <f t="shared" si="32"/>
        <v>78</v>
      </c>
      <c r="G216">
        <f t="shared" si="30"/>
        <v>78</v>
      </c>
      <c r="H216">
        <v>47</v>
      </c>
      <c r="I216">
        <v>31</v>
      </c>
      <c r="K216" s="5">
        <f t="shared" si="33"/>
        <v>39</v>
      </c>
      <c r="L216" s="6">
        <f t="shared" si="34"/>
        <v>128</v>
      </c>
      <c r="M216" s="6">
        <f t="shared" si="35"/>
        <v>11.313708498984761</v>
      </c>
      <c r="N216" s="5">
        <f t="shared" si="36"/>
        <v>3.7142857142857144</v>
      </c>
      <c r="O216">
        <f t="shared" si="37"/>
        <v>0</v>
      </c>
      <c r="P216" s="32" t="str">
        <f t="shared" si="31"/>
        <v>GSFrench Open58</v>
      </c>
    </row>
    <row r="217" spans="1:16" x14ac:dyDescent="0.25">
      <c r="A217" t="s">
        <v>825</v>
      </c>
      <c r="B217" t="s">
        <v>2424</v>
      </c>
      <c r="C217" s="33">
        <v>59</v>
      </c>
      <c r="D217" t="s">
        <v>481</v>
      </c>
      <c r="E217">
        <v>22</v>
      </c>
      <c r="F217">
        <f t="shared" si="32"/>
        <v>83</v>
      </c>
      <c r="G217">
        <f t="shared" si="30"/>
        <v>83</v>
      </c>
      <c r="H217">
        <v>45</v>
      </c>
      <c r="I217">
        <v>38</v>
      </c>
      <c r="K217" s="5">
        <f t="shared" si="33"/>
        <v>41.5</v>
      </c>
      <c r="L217" s="6">
        <f t="shared" si="34"/>
        <v>24.5</v>
      </c>
      <c r="M217" s="6">
        <f t="shared" si="35"/>
        <v>4.9497474683058327</v>
      </c>
      <c r="N217" s="5">
        <f t="shared" si="36"/>
        <v>3.7727272727272729</v>
      </c>
      <c r="O217">
        <f t="shared" si="37"/>
        <v>0</v>
      </c>
      <c r="P217" s="32" t="str">
        <f t="shared" si="31"/>
        <v>GSFrench Open59</v>
      </c>
    </row>
    <row r="218" spans="1:16" x14ac:dyDescent="0.25">
      <c r="A218" t="s">
        <v>825</v>
      </c>
      <c r="B218" t="s">
        <v>2424</v>
      </c>
      <c r="C218" s="33">
        <v>61</v>
      </c>
      <c r="D218" t="s">
        <v>482</v>
      </c>
      <c r="E218">
        <v>21</v>
      </c>
      <c r="F218">
        <f t="shared" si="32"/>
        <v>87</v>
      </c>
      <c r="G218">
        <f t="shared" si="30"/>
        <v>87</v>
      </c>
      <c r="H218">
        <v>31</v>
      </c>
      <c r="I218">
        <v>56</v>
      </c>
      <c r="K218" s="5">
        <f t="shared" si="33"/>
        <v>43.5</v>
      </c>
      <c r="L218" s="6">
        <f t="shared" si="34"/>
        <v>312.5</v>
      </c>
      <c r="M218" s="6">
        <f t="shared" si="35"/>
        <v>17.677669529663689</v>
      </c>
      <c r="N218" s="5">
        <f t="shared" si="36"/>
        <v>4.1428571428571432</v>
      </c>
      <c r="O218">
        <f t="shared" si="37"/>
        <v>0</v>
      </c>
      <c r="P218" s="32" t="str">
        <f t="shared" si="31"/>
        <v>GSFrench Open61</v>
      </c>
    </row>
    <row r="219" spans="1:16" x14ac:dyDescent="0.25">
      <c r="A219" t="s">
        <v>825</v>
      </c>
      <c r="B219" t="s">
        <v>824</v>
      </c>
      <c r="C219" s="33">
        <v>1</v>
      </c>
      <c r="D219" t="s">
        <v>483</v>
      </c>
      <c r="E219">
        <v>33</v>
      </c>
      <c r="F219">
        <f t="shared" si="32"/>
        <v>129</v>
      </c>
      <c r="G219">
        <f t="shared" si="30"/>
        <v>129</v>
      </c>
      <c r="H219">
        <v>46</v>
      </c>
      <c r="I219">
        <v>52</v>
      </c>
      <c r="J219">
        <v>31</v>
      </c>
      <c r="K219" s="5">
        <f t="shared" si="33"/>
        <v>43</v>
      </c>
      <c r="L219" s="6">
        <f t="shared" si="34"/>
        <v>117</v>
      </c>
      <c r="M219" s="6">
        <f t="shared" si="35"/>
        <v>10.816653826391969</v>
      </c>
      <c r="N219" s="5">
        <f t="shared" si="36"/>
        <v>3.9090909090909092</v>
      </c>
      <c r="O219">
        <f t="shared" si="37"/>
        <v>0</v>
      </c>
      <c r="P219" s="32" t="str">
        <f t="shared" si="31"/>
        <v>GSUS Open1</v>
      </c>
    </row>
    <row r="220" spans="1:16" x14ac:dyDescent="0.25">
      <c r="A220" t="s">
        <v>825</v>
      </c>
      <c r="B220" t="s">
        <v>824</v>
      </c>
      <c r="C220" s="33">
        <v>2</v>
      </c>
      <c r="D220" t="s">
        <v>484</v>
      </c>
      <c r="E220">
        <v>32</v>
      </c>
      <c r="F220">
        <f t="shared" si="32"/>
        <v>143</v>
      </c>
      <c r="G220">
        <f t="shared" si="30"/>
        <v>143</v>
      </c>
      <c r="H220">
        <v>36</v>
      </c>
      <c r="I220">
        <v>45</v>
      </c>
      <c r="J220">
        <v>62</v>
      </c>
      <c r="K220" s="5">
        <f t="shared" si="33"/>
        <v>47.666666666666664</v>
      </c>
      <c r="L220" s="6">
        <f t="shared" si="34"/>
        <v>174.33333333333348</v>
      </c>
      <c r="M220" s="6">
        <f t="shared" si="35"/>
        <v>13.203534880225579</v>
      </c>
      <c r="N220" s="5">
        <f t="shared" si="36"/>
        <v>4.46875</v>
      </c>
      <c r="O220">
        <f t="shared" si="37"/>
        <v>0</v>
      </c>
      <c r="P220" s="32" t="str">
        <f t="shared" si="31"/>
        <v>GSUS Open2</v>
      </c>
    </row>
    <row r="221" spans="1:16" x14ac:dyDescent="0.25">
      <c r="A221" t="s">
        <v>825</v>
      </c>
      <c r="B221" t="s">
        <v>824</v>
      </c>
      <c r="C221" s="33">
        <v>3</v>
      </c>
      <c r="D221" t="s">
        <v>485</v>
      </c>
      <c r="E221">
        <v>20</v>
      </c>
      <c r="F221">
        <f t="shared" si="32"/>
        <v>73</v>
      </c>
      <c r="G221">
        <f t="shared" si="30"/>
        <v>73</v>
      </c>
      <c r="H221">
        <v>39</v>
      </c>
      <c r="I221">
        <v>34</v>
      </c>
      <c r="K221" s="5">
        <f t="shared" si="33"/>
        <v>36.5</v>
      </c>
      <c r="L221" s="6">
        <f t="shared" si="34"/>
        <v>12.5</v>
      </c>
      <c r="M221" s="6">
        <f t="shared" si="35"/>
        <v>3.5355339059327378</v>
      </c>
      <c r="N221" s="5">
        <f t="shared" si="36"/>
        <v>3.65</v>
      </c>
      <c r="O221">
        <f t="shared" si="37"/>
        <v>0</v>
      </c>
      <c r="P221" s="32" t="str">
        <f t="shared" si="31"/>
        <v>GSUS Open3</v>
      </c>
    </row>
    <row r="222" spans="1:16" x14ac:dyDescent="0.25">
      <c r="A222" t="s">
        <v>825</v>
      </c>
      <c r="B222" t="s">
        <v>824</v>
      </c>
      <c r="C222" s="33">
        <v>4</v>
      </c>
      <c r="D222" t="s">
        <v>486</v>
      </c>
      <c r="E222">
        <v>18</v>
      </c>
      <c r="F222">
        <f t="shared" si="32"/>
        <v>67</v>
      </c>
      <c r="G222">
        <f t="shared" si="30"/>
        <v>67</v>
      </c>
      <c r="H222">
        <v>29</v>
      </c>
      <c r="I222">
        <v>38</v>
      </c>
      <c r="K222" s="5">
        <f t="shared" si="33"/>
        <v>33.5</v>
      </c>
      <c r="L222" s="6">
        <f t="shared" si="34"/>
        <v>40.5</v>
      </c>
      <c r="M222" s="6">
        <f t="shared" si="35"/>
        <v>6.3639610306789276</v>
      </c>
      <c r="N222" s="5">
        <f t="shared" si="36"/>
        <v>3.7222222222222223</v>
      </c>
      <c r="O222">
        <f t="shared" si="37"/>
        <v>0</v>
      </c>
      <c r="P222" s="32" t="str">
        <f t="shared" si="31"/>
        <v>GSUS Open4</v>
      </c>
    </row>
    <row r="223" spans="1:16" x14ac:dyDescent="0.25">
      <c r="A223" t="s">
        <v>825</v>
      </c>
      <c r="B223" t="s">
        <v>824</v>
      </c>
      <c r="C223" s="33">
        <v>5</v>
      </c>
      <c r="D223" t="s">
        <v>363</v>
      </c>
      <c r="E223">
        <v>34</v>
      </c>
      <c r="F223">
        <f t="shared" si="32"/>
        <v>135</v>
      </c>
      <c r="G223">
        <f t="shared" si="30"/>
        <v>135</v>
      </c>
      <c r="H223">
        <v>45</v>
      </c>
      <c r="I223">
        <v>50</v>
      </c>
      <c r="J223">
        <v>40</v>
      </c>
      <c r="K223" s="5">
        <f t="shared" si="33"/>
        <v>45</v>
      </c>
      <c r="L223" s="6">
        <f t="shared" si="34"/>
        <v>25</v>
      </c>
      <c r="M223" s="6">
        <f t="shared" si="35"/>
        <v>5</v>
      </c>
      <c r="N223" s="5">
        <f t="shared" si="36"/>
        <v>3.9705882352941178</v>
      </c>
      <c r="O223">
        <f t="shared" si="37"/>
        <v>0</v>
      </c>
      <c r="P223" s="32" t="str">
        <f t="shared" si="31"/>
        <v>GSUS Open5</v>
      </c>
    </row>
    <row r="224" spans="1:16" x14ac:dyDescent="0.25">
      <c r="A224" t="s">
        <v>825</v>
      </c>
      <c r="B224" t="s">
        <v>824</v>
      </c>
      <c r="C224" s="33">
        <v>6</v>
      </c>
      <c r="D224" t="s">
        <v>487</v>
      </c>
      <c r="E224">
        <v>17</v>
      </c>
      <c r="F224">
        <f t="shared" si="32"/>
        <v>65</v>
      </c>
      <c r="G224">
        <f t="shared" si="30"/>
        <v>65</v>
      </c>
      <c r="H224">
        <v>31</v>
      </c>
      <c r="I224">
        <v>34</v>
      </c>
      <c r="K224" s="5">
        <f t="shared" si="33"/>
        <v>32.5</v>
      </c>
      <c r="L224" s="6">
        <f t="shared" si="34"/>
        <v>4.5</v>
      </c>
      <c r="M224" s="6">
        <f t="shared" si="35"/>
        <v>2.1213203435596424</v>
      </c>
      <c r="N224" s="5">
        <f t="shared" si="36"/>
        <v>3.8235294117647061</v>
      </c>
      <c r="O224">
        <f t="shared" si="37"/>
        <v>0</v>
      </c>
      <c r="P224" s="32" t="str">
        <f t="shared" si="31"/>
        <v>GSUS Open6</v>
      </c>
    </row>
    <row r="225" spans="1:16" x14ac:dyDescent="0.25">
      <c r="A225" t="s">
        <v>825</v>
      </c>
      <c r="B225" t="s">
        <v>824</v>
      </c>
      <c r="C225" s="33">
        <v>7</v>
      </c>
      <c r="D225" t="s">
        <v>488</v>
      </c>
      <c r="E225">
        <v>18</v>
      </c>
      <c r="F225">
        <f t="shared" si="32"/>
        <v>58</v>
      </c>
      <c r="G225">
        <f t="shared" si="30"/>
        <v>58</v>
      </c>
      <c r="H225">
        <v>34</v>
      </c>
      <c r="I225">
        <v>24</v>
      </c>
      <c r="K225" s="5">
        <f t="shared" si="33"/>
        <v>29</v>
      </c>
      <c r="L225" s="6">
        <f t="shared" si="34"/>
        <v>50</v>
      </c>
      <c r="M225" s="6">
        <f t="shared" si="35"/>
        <v>7.0710678118654755</v>
      </c>
      <c r="N225" s="5">
        <f t="shared" si="36"/>
        <v>3.2222222222222223</v>
      </c>
      <c r="O225">
        <f t="shared" si="37"/>
        <v>0</v>
      </c>
      <c r="P225" s="32" t="str">
        <f t="shared" si="31"/>
        <v>GSUS Open7</v>
      </c>
    </row>
    <row r="226" spans="1:16" x14ac:dyDescent="0.25">
      <c r="A226" t="s">
        <v>825</v>
      </c>
      <c r="B226" t="s">
        <v>824</v>
      </c>
      <c r="C226" s="33">
        <v>8</v>
      </c>
      <c r="D226" t="s">
        <v>489</v>
      </c>
      <c r="E226">
        <v>30</v>
      </c>
      <c r="F226">
        <f t="shared" si="32"/>
        <v>108</v>
      </c>
      <c r="G226">
        <f t="shared" si="30"/>
        <v>108</v>
      </c>
      <c r="H226">
        <v>31</v>
      </c>
      <c r="I226">
        <v>23</v>
      </c>
      <c r="J226">
        <v>54</v>
      </c>
      <c r="K226" s="5">
        <f t="shared" si="33"/>
        <v>36</v>
      </c>
      <c r="L226" s="6">
        <f t="shared" si="34"/>
        <v>259</v>
      </c>
      <c r="M226" s="6">
        <f t="shared" si="35"/>
        <v>16.093476939431081</v>
      </c>
      <c r="N226" s="5">
        <f t="shared" si="36"/>
        <v>3.6</v>
      </c>
      <c r="O226">
        <f t="shared" si="37"/>
        <v>0</v>
      </c>
      <c r="P226" s="32" t="str">
        <f t="shared" si="31"/>
        <v>GSUS Open8</v>
      </c>
    </row>
    <row r="227" spans="1:16" x14ac:dyDescent="0.25">
      <c r="A227" t="s">
        <v>825</v>
      </c>
      <c r="B227" t="s">
        <v>824</v>
      </c>
      <c r="C227" s="33">
        <v>9</v>
      </c>
      <c r="D227" t="s">
        <v>490</v>
      </c>
      <c r="E227">
        <v>20</v>
      </c>
      <c r="F227">
        <f t="shared" si="32"/>
        <v>83</v>
      </c>
      <c r="G227">
        <f t="shared" si="30"/>
        <v>83</v>
      </c>
      <c r="H227">
        <v>35</v>
      </c>
      <c r="I227">
        <v>48</v>
      </c>
      <c r="K227" s="5">
        <f t="shared" si="33"/>
        <v>41.5</v>
      </c>
      <c r="L227" s="6">
        <f t="shared" si="34"/>
        <v>84.5</v>
      </c>
      <c r="M227" s="6">
        <f t="shared" si="35"/>
        <v>9.1923881554251174</v>
      </c>
      <c r="N227" s="5">
        <f t="shared" si="36"/>
        <v>4.1500000000000004</v>
      </c>
      <c r="O227">
        <f t="shared" si="37"/>
        <v>0</v>
      </c>
      <c r="P227" s="32" t="str">
        <f t="shared" si="31"/>
        <v>GSUS Open9</v>
      </c>
    </row>
    <row r="228" spans="1:16" x14ac:dyDescent="0.25">
      <c r="A228" t="s">
        <v>825</v>
      </c>
      <c r="B228" t="s">
        <v>824</v>
      </c>
      <c r="C228" s="33">
        <v>10</v>
      </c>
      <c r="D228" t="s">
        <v>491</v>
      </c>
      <c r="E228">
        <v>25</v>
      </c>
      <c r="F228">
        <f t="shared" si="32"/>
        <v>88</v>
      </c>
      <c r="G228">
        <f t="shared" si="30"/>
        <v>88</v>
      </c>
      <c r="H228">
        <v>46</v>
      </c>
      <c r="I228">
        <v>42</v>
      </c>
      <c r="K228" s="5">
        <f t="shared" si="33"/>
        <v>44</v>
      </c>
      <c r="L228" s="6">
        <f t="shared" si="34"/>
        <v>8</v>
      </c>
      <c r="M228" s="6">
        <f t="shared" si="35"/>
        <v>2.8284271247461903</v>
      </c>
      <c r="N228" s="5">
        <f t="shared" si="36"/>
        <v>3.52</v>
      </c>
      <c r="O228">
        <f t="shared" si="37"/>
        <v>0</v>
      </c>
      <c r="P228" s="32" t="str">
        <f t="shared" si="31"/>
        <v>GSUS Open10</v>
      </c>
    </row>
    <row r="229" spans="1:16" x14ac:dyDescent="0.25">
      <c r="A229" t="s">
        <v>825</v>
      </c>
      <c r="B229" t="s">
        <v>824</v>
      </c>
      <c r="C229" s="33">
        <v>11</v>
      </c>
      <c r="D229" t="s">
        <v>492</v>
      </c>
      <c r="E229">
        <v>25</v>
      </c>
      <c r="F229">
        <f t="shared" si="32"/>
        <v>92</v>
      </c>
      <c r="G229">
        <f t="shared" si="30"/>
        <v>92</v>
      </c>
      <c r="H229">
        <v>50</v>
      </c>
      <c r="I229">
        <v>42</v>
      </c>
      <c r="K229" s="5">
        <f t="shared" si="33"/>
        <v>46</v>
      </c>
      <c r="L229" s="6">
        <f t="shared" si="34"/>
        <v>32</v>
      </c>
      <c r="M229" s="6">
        <f t="shared" si="35"/>
        <v>5.6568542494923806</v>
      </c>
      <c r="N229" s="5">
        <f t="shared" si="36"/>
        <v>3.68</v>
      </c>
      <c r="O229">
        <f t="shared" si="37"/>
        <v>0</v>
      </c>
      <c r="P229" s="32" t="str">
        <f t="shared" si="31"/>
        <v>GSUS Open11</v>
      </c>
    </row>
    <row r="230" spans="1:16" x14ac:dyDescent="0.25">
      <c r="A230" t="s">
        <v>825</v>
      </c>
      <c r="B230" t="s">
        <v>824</v>
      </c>
      <c r="C230" s="33">
        <v>12</v>
      </c>
      <c r="D230" t="s">
        <v>493</v>
      </c>
      <c r="E230">
        <v>22</v>
      </c>
      <c r="F230">
        <f t="shared" si="32"/>
        <v>83</v>
      </c>
      <c r="G230">
        <f t="shared" si="30"/>
        <v>83</v>
      </c>
      <c r="H230">
        <v>33</v>
      </c>
      <c r="I230">
        <v>50</v>
      </c>
      <c r="K230" s="5">
        <f t="shared" si="33"/>
        <v>41.5</v>
      </c>
      <c r="L230" s="6">
        <f t="shared" si="34"/>
        <v>144.5</v>
      </c>
      <c r="M230" s="6">
        <f t="shared" si="35"/>
        <v>12.020815280171307</v>
      </c>
      <c r="N230" s="5">
        <f t="shared" si="36"/>
        <v>3.7727272727272729</v>
      </c>
      <c r="O230">
        <f t="shared" si="37"/>
        <v>0</v>
      </c>
      <c r="P230" s="32" t="str">
        <f t="shared" si="31"/>
        <v>GSUS Open12</v>
      </c>
    </row>
    <row r="231" spans="1:16" x14ac:dyDescent="0.25">
      <c r="A231" t="s">
        <v>825</v>
      </c>
      <c r="B231" t="s">
        <v>824</v>
      </c>
      <c r="C231" s="33">
        <v>13</v>
      </c>
      <c r="D231" t="s">
        <v>494</v>
      </c>
      <c r="E231">
        <v>23</v>
      </c>
      <c r="F231">
        <f t="shared" si="32"/>
        <v>103</v>
      </c>
      <c r="G231">
        <f t="shared" si="30"/>
        <v>103</v>
      </c>
      <c r="H231">
        <v>46</v>
      </c>
      <c r="I231">
        <v>57</v>
      </c>
      <c r="K231" s="5">
        <f t="shared" si="33"/>
        <v>51.5</v>
      </c>
      <c r="L231" s="6">
        <f t="shared" si="34"/>
        <v>60.5</v>
      </c>
      <c r="M231" s="6">
        <f t="shared" si="35"/>
        <v>7.7781745930520225</v>
      </c>
      <c r="N231" s="5">
        <f t="shared" si="36"/>
        <v>4.4782608695652177</v>
      </c>
      <c r="O231">
        <f t="shared" si="37"/>
        <v>0</v>
      </c>
      <c r="P231" s="32" t="str">
        <f t="shared" si="31"/>
        <v>GSUS Open13</v>
      </c>
    </row>
    <row r="232" spans="1:16" x14ac:dyDescent="0.25">
      <c r="A232" t="s">
        <v>825</v>
      </c>
      <c r="B232" t="s">
        <v>824</v>
      </c>
      <c r="C232" s="33">
        <v>14</v>
      </c>
      <c r="D232" t="s">
        <v>495</v>
      </c>
      <c r="E232">
        <v>28</v>
      </c>
      <c r="F232">
        <f t="shared" si="32"/>
        <v>116</v>
      </c>
      <c r="G232">
        <f t="shared" si="30"/>
        <v>116</v>
      </c>
      <c r="H232">
        <v>37</v>
      </c>
      <c r="I232">
        <v>42</v>
      </c>
      <c r="J232">
        <v>37</v>
      </c>
      <c r="K232" s="5">
        <f t="shared" si="33"/>
        <v>38.666666666666664</v>
      </c>
      <c r="L232" s="6">
        <f t="shared" si="34"/>
        <v>8.3333333333333321</v>
      </c>
      <c r="M232" s="6">
        <f t="shared" si="35"/>
        <v>2.8867513459481287</v>
      </c>
      <c r="N232" s="5">
        <f t="shared" si="36"/>
        <v>4.1428571428571432</v>
      </c>
      <c r="O232">
        <f t="shared" si="37"/>
        <v>0</v>
      </c>
      <c r="P232" s="32" t="str">
        <f t="shared" si="31"/>
        <v>GSUS Open14</v>
      </c>
    </row>
    <row r="233" spans="1:16" x14ac:dyDescent="0.25">
      <c r="A233" t="s">
        <v>825</v>
      </c>
      <c r="B233" t="s">
        <v>824</v>
      </c>
      <c r="C233" s="33">
        <v>15</v>
      </c>
      <c r="D233" t="s">
        <v>496</v>
      </c>
      <c r="E233">
        <v>18</v>
      </c>
      <c r="F233">
        <f t="shared" si="32"/>
        <v>74</v>
      </c>
      <c r="G233">
        <f t="shared" si="30"/>
        <v>74</v>
      </c>
      <c r="H233">
        <v>39</v>
      </c>
      <c r="I233">
        <v>35</v>
      </c>
      <c r="K233" s="5">
        <f t="shared" si="33"/>
        <v>37</v>
      </c>
      <c r="L233" s="6">
        <f t="shared" si="34"/>
        <v>8</v>
      </c>
      <c r="M233" s="6">
        <f t="shared" si="35"/>
        <v>2.8284271247461903</v>
      </c>
      <c r="N233" s="5">
        <f t="shared" si="36"/>
        <v>4.1111111111111107</v>
      </c>
      <c r="O233">
        <f t="shared" si="37"/>
        <v>0</v>
      </c>
      <c r="P233" s="32" t="str">
        <f t="shared" si="31"/>
        <v>GSUS Open15</v>
      </c>
    </row>
    <row r="234" spans="1:16" x14ac:dyDescent="0.25">
      <c r="A234" t="s">
        <v>825</v>
      </c>
      <c r="B234" t="s">
        <v>824</v>
      </c>
      <c r="C234" s="33">
        <v>16</v>
      </c>
      <c r="D234" t="s">
        <v>497</v>
      </c>
      <c r="E234">
        <v>31</v>
      </c>
      <c r="F234">
        <f t="shared" si="32"/>
        <v>111</v>
      </c>
      <c r="G234">
        <f t="shared" si="30"/>
        <v>111</v>
      </c>
      <c r="H234">
        <v>41</v>
      </c>
      <c r="I234">
        <v>33</v>
      </c>
      <c r="J234">
        <v>37</v>
      </c>
      <c r="K234" s="5">
        <f t="shared" si="33"/>
        <v>37</v>
      </c>
      <c r="L234" s="6">
        <f t="shared" si="34"/>
        <v>16</v>
      </c>
      <c r="M234" s="6">
        <f t="shared" si="35"/>
        <v>4</v>
      </c>
      <c r="N234" s="5">
        <f t="shared" si="36"/>
        <v>3.5806451612903225</v>
      </c>
      <c r="O234">
        <f t="shared" si="37"/>
        <v>0</v>
      </c>
      <c r="P234" s="32" t="str">
        <f t="shared" si="31"/>
        <v>GSUS Open16</v>
      </c>
    </row>
    <row r="235" spans="1:16" x14ac:dyDescent="0.25">
      <c r="A235" t="s">
        <v>825</v>
      </c>
      <c r="B235" t="s">
        <v>824</v>
      </c>
      <c r="C235" s="33">
        <v>17</v>
      </c>
      <c r="D235" t="s">
        <v>498</v>
      </c>
      <c r="E235">
        <v>27</v>
      </c>
      <c r="F235">
        <f t="shared" si="32"/>
        <v>91</v>
      </c>
      <c r="G235">
        <f t="shared" si="30"/>
        <v>91</v>
      </c>
      <c r="H235">
        <v>33</v>
      </c>
      <c r="I235">
        <v>35</v>
      </c>
      <c r="J235">
        <v>23</v>
      </c>
      <c r="K235" s="5">
        <f t="shared" si="33"/>
        <v>30.333333333333332</v>
      </c>
      <c r="L235" s="6">
        <f t="shared" si="34"/>
        <v>41.333333333333258</v>
      </c>
      <c r="M235" s="6">
        <f t="shared" si="35"/>
        <v>6.4291005073286307</v>
      </c>
      <c r="N235" s="5">
        <f t="shared" si="36"/>
        <v>3.3703703703703702</v>
      </c>
      <c r="O235">
        <f t="shared" si="37"/>
        <v>0</v>
      </c>
      <c r="P235" s="32" t="str">
        <f t="shared" si="31"/>
        <v>GSUS Open17</v>
      </c>
    </row>
    <row r="236" spans="1:16" x14ac:dyDescent="0.25">
      <c r="A236" t="s">
        <v>825</v>
      </c>
      <c r="B236" t="s">
        <v>824</v>
      </c>
      <c r="C236" s="33">
        <v>18</v>
      </c>
      <c r="D236" t="s">
        <v>499</v>
      </c>
      <c r="E236">
        <v>27</v>
      </c>
      <c r="F236">
        <f t="shared" si="32"/>
        <v>104</v>
      </c>
      <c r="G236">
        <f t="shared" si="30"/>
        <v>104</v>
      </c>
      <c r="H236">
        <v>34</v>
      </c>
      <c r="I236">
        <v>47</v>
      </c>
      <c r="J236">
        <v>23</v>
      </c>
      <c r="K236" s="5">
        <f t="shared" si="33"/>
        <v>34.666666666666664</v>
      </c>
      <c r="L236" s="6">
        <f t="shared" si="34"/>
        <v>144.33333333333326</v>
      </c>
      <c r="M236" s="6">
        <f t="shared" si="35"/>
        <v>12.013880860626729</v>
      </c>
      <c r="N236" s="5">
        <f t="shared" si="36"/>
        <v>3.8518518518518516</v>
      </c>
      <c r="O236">
        <f t="shared" si="37"/>
        <v>0</v>
      </c>
      <c r="P236" s="32" t="str">
        <f t="shared" si="31"/>
        <v>GSUS Open18</v>
      </c>
    </row>
    <row r="237" spans="1:16" x14ac:dyDescent="0.25">
      <c r="A237" t="s">
        <v>825</v>
      </c>
      <c r="B237" t="s">
        <v>824</v>
      </c>
      <c r="C237" s="33">
        <v>19</v>
      </c>
      <c r="D237" t="s">
        <v>500</v>
      </c>
      <c r="E237">
        <v>20</v>
      </c>
      <c r="F237">
        <f t="shared" si="32"/>
        <v>85</v>
      </c>
      <c r="G237">
        <f t="shared" si="30"/>
        <v>85</v>
      </c>
      <c r="H237">
        <v>42</v>
      </c>
      <c r="I237">
        <v>43</v>
      </c>
      <c r="K237" s="5">
        <f t="shared" si="33"/>
        <v>42.5</v>
      </c>
      <c r="L237" s="6">
        <f t="shared" si="34"/>
        <v>0.5</v>
      </c>
      <c r="M237" s="6">
        <f t="shared" si="35"/>
        <v>0.70710678118654757</v>
      </c>
      <c r="N237" s="5">
        <f t="shared" si="36"/>
        <v>4.25</v>
      </c>
      <c r="O237">
        <f t="shared" si="37"/>
        <v>0</v>
      </c>
      <c r="P237" s="32" t="str">
        <f t="shared" si="31"/>
        <v>GSUS Open19</v>
      </c>
    </row>
    <row r="238" spans="1:16" x14ac:dyDescent="0.25">
      <c r="A238" t="s">
        <v>825</v>
      </c>
      <c r="B238" t="s">
        <v>824</v>
      </c>
      <c r="C238" s="33">
        <v>20</v>
      </c>
      <c r="D238" t="s">
        <v>501</v>
      </c>
      <c r="E238">
        <v>17</v>
      </c>
      <c r="F238">
        <f t="shared" si="32"/>
        <v>57</v>
      </c>
      <c r="G238">
        <f t="shared" si="30"/>
        <v>57</v>
      </c>
      <c r="H238">
        <v>24</v>
      </c>
      <c r="I238">
        <v>33</v>
      </c>
      <c r="K238" s="5">
        <f t="shared" si="33"/>
        <v>28.5</v>
      </c>
      <c r="L238" s="6">
        <f t="shared" si="34"/>
        <v>40.5</v>
      </c>
      <c r="M238" s="6">
        <f t="shared" si="35"/>
        <v>6.3639610306789276</v>
      </c>
      <c r="N238" s="5">
        <f t="shared" si="36"/>
        <v>3.3529411764705883</v>
      </c>
      <c r="O238">
        <f t="shared" si="37"/>
        <v>0</v>
      </c>
      <c r="P238" s="32" t="str">
        <f t="shared" si="31"/>
        <v>GSUS Open20</v>
      </c>
    </row>
    <row r="239" spans="1:16" x14ac:dyDescent="0.25">
      <c r="A239" t="s">
        <v>825</v>
      </c>
      <c r="B239" t="s">
        <v>824</v>
      </c>
      <c r="C239" s="33">
        <v>21</v>
      </c>
      <c r="D239" t="s">
        <v>502</v>
      </c>
      <c r="E239">
        <v>33</v>
      </c>
      <c r="F239">
        <f t="shared" si="32"/>
        <v>138</v>
      </c>
      <c r="G239">
        <f t="shared" si="30"/>
        <v>138</v>
      </c>
      <c r="H239">
        <v>59</v>
      </c>
      <c r="I239">
        <v>35</v>
      </c>
      <c r="J239">
        <v>44</v>
      </c>
      <c r="K239" s="5">
        <f t="shared" si="33"/>
        <v>46</v>
      </c>
      <c r="L239" s="6">
        <f t="shared" si="34"/>
        <v>147</v>
      </c>
      <c r="M239" s="6">
        <f t="shared" si="35"/>
        <v>12.124355652982141</v>
      </c>
      <c r="N239" s="5">
        <f t="shared" si="36"/>
        <v>4.1818181818181817</v>
      </c>
      <c r="O239">
        <f t="shared" si="37"/>
        <v>0</v>
      </c>
      <c r="P239" s="32" t="str">
        <f t="shared" si="31"/>
        <v>GSUS Open21</v>
      </c>
    </row>
    <row r="240" spans="1:16" x14ac:dyDescent="0.25">
      <c r="A240" t="s">
        <v>825</v>
      </c>
      <c r="B240" t="s">
        <v>824</v>
      </c>
      <c r="C240" s="33">
        <v>22</v>
      </c>
      <c r="D240" t="s">
        <v>503</v>
      </c>
      <c r="E240">
        <v>35</v>
      </c>
      <c r="F240">
        <f t="shared" si="32"/>
        <v>136</v>
      </c>
      <c r="G240">
        <f t="shared" si="30"/>
        <v>136</v>
      </c>
      <c r="H240">
        <v>29</v>
      </c>
      <c r="I240">
        <v>51</v>
      </c>
      <c r="J240">
        <v>56</v>
      </c>
      <c r="K240" s="5">
        <f t="shared" si="33"/>
        <v>45.333333333333336</v>
      </c>
      <c r="L240" s="6">
        <f t="shared" si="34"/>
        <v>206.33333333333348</v>
      </c>
      <c r="M240" s="6">
        <f t="shared" si="35"/>
        <v>14.364307617610168</v>
      </c>
      <c r="N240" s="5">
        <f t="shared" si="36"/>
        <v>3.8857142857142857</v>
      </c>
      <c r="O240">
        <f t="shared" si="37"/>
        <v>0</v>
      </c>
      <c r="P240" s="32" t="str">
        <f t="shared" si="31"/>
        <v>GSUS Open22</v>
      </c>
    </row>
    <row r="241" spans="1:16" x14ac:dyDescent="0.25">
      <c r="A241" t="s">
        <v>825</v>
      </c>
      <c r="B241" t="s">
        <v>824</v>
      </c>
      <c r="C241" s="33">
        <v>23</v>
      </c>
      <c r="D241" t="s">
        <v>504</v>
      </c>
      <c r="E241">
        <v>16</v>
      </c>
      <c r="F241">
        <f t="shared" si="32"/>
        <v>56</v>
      </c>
      <c r="G241">
        <f t="shared" si="30"/>
        <v>56</v>
      </c>
      <c r="H241">
        <v>33</v>
      </c>
      <c r="I241">
        <v>23</v>
      </c>
      <c r="K241" s="5">
        <f t="shared" si="33"/>
        <v>28</v>
      </c>
      <c r="L241" s="6">
        <f t="shared" si="34"/>
        <v>50</v>
      </c>
      <c r="M241" s="6">
        <f t="shared" si="35"/>
        <v>7.0710678118654755</v>
      </c>
      <c r="N241" s="5">
        <f t="shared" si="36"/>
        <v>3.5</v>
      </c>
      <c r="O241">
        <f t="shared" si="37"/>
        <v>0</v>
      </c>
      <c r="P241" s="32" t="str">
        <f t="shared" si="31"/>
        <v>GSUS Open23</v>
      </c>
    </row>
    <row r="242" spans="1:16" x14ac:dyDescent="0.25">
      <c r="A242" t="s">
        <v>825</v>
      </c>
      <c r="B242" t="s">
        <v>824</v>
      </c>
      <c r="C242" s="33">
        <v>24</v>
      </c>
      <c r="D242" t="s">
        <v>505</v>
      </c>
      <c r="E242">
        <v>20</v>
      </c>
      <c r="F242">
        <f t="shared" si="32"/>
        <v>81</v>
      </c>
      <c r="G242">
        <f t="shared" si="30"/>
        <v>81</v>
      </c>
      <c r="H242">
        <v>52</v>
      </c>
      <c r="I242">
        <v>29</v>
      </c>
      <c r="K242" s="5">
        <f t="shared" si="33"/>
        <v>40.5</v>
      </c>
      <c r="L242" s="6">
        <f t="shared" si="34"/>
        <v>264.5</v>
      </c>
      <c r="M242" s="6">
        <f t="shared" si="35"/>
        <v>16.263455967290593</v>
      </c>
      <c r="N242" s="5">
        <f t="shared" si="36"/>
        <v>4.05</v>
      </c>
      <c r="O242">
        <f t="shared" si="37"/>
        <v>0</v>
      </c>
      <c r="P242" s="32" t="str">
        <f t="shared" si="31"/>
        <v>GSUS Open24</v>
      </c>
    </row>
    <row r="243" spans="1:16" x14ac:dyDescent="0.25">
      <c r="A243" t="s">
        <v>825</v>
      </c>
      <c r="B243" t="s">
        <v>824</v>
      </c>
      <c r="C243" s="33">
        <v>25</v>
      </c>
      <c r="D243" t="s">
        <v>506</v>
      </c>
      <c r="E243">
        <v>30</v>
      </c>
      <c r="F243">
        <f t="shared" si="32"/>
        <v>138</v>
      </c>
      <c r="G243">
        <f t="shared" si="30"/>
        <v>138</v>
      </c>
      <c r="H243">
        <v>57</v>
      </c>
      <c r="I243">
        <v>39</v>
      </c>
      <c r="J243">
        <v>42</v>
      </c>
      <c r="K243" s="5">
        <f t="shared" si="33"/>
        <v>46</v>
      </c>
      <c r="L243" s="6">
        <f t="shared" si="34"/>
        <v>93</v>
      </c>
      <c r="M243" s="6">
        <f t="shared" si="35"/>
        <v>9.6436507609929549</v>
      </c>
      <c r="N243" s="5">
        <f t="shared" si="36"/>
        <v>4.5999999999999996</v>
      </c>
      <c r="O243">
        <f t="shared" si="37"/>
        <v>0</v>
      </c>
      <c r="P243" s="32" t="str">
        <f t="shared" si="31"/>
        <v>GSUS Open25</v>
      </c>
    </row>
    <row r="244" spans="1:16" x14ac:dyDescent="0.25">
      <c r="A244" t="s">
        <v>825</v>
      </c>
      <c r="B244" t="s">
        <v>824</v>
      </c>
      <c r="C244" s="33">
        <v>26</v>
      </c>
      <c r="D244" t="s">
        <v>507</v>
      </c>
      <c r="E244">
        <v>22</v>
      </c>
      <c r="F244">
        <f t="shared" si="32"/>
        <v>75</v>
      </c>
      <c r="G244">
        <f t="shared" si="30"/>
        <v>75</v>
      </c>
      <c r="H244">
        <v>24</v>
      </c>
      <c r="I244">
        <v>51</v>
      </c>
      <c r="K244" s="5">
        <f t="shared" si="33"/>
        <v>37.5</v>
      </c>
      <c r="L244" s="6">
        <f t="shared" si="34"/>
        <v>364.5</v>
      </c>
      <c r="M244" s="6">
        <f t="shared" si="35"/>
        <v>19.091883092036785</v>
      </c>
      <c r="N244" s="5">
        <f t="shared" si="36"/>
        <v>3.4090909090909092</v>
      </c>
      <c r="O244">
        <f t="shared" si="37"/>
        <v>0</v>
      </c>
      <c r="P244" s="32" t="str">
        <f t="shared" si="31"/>
        <v>GSUS Open26</v>
      </c>
    </row>
    <row r="245" spans="1:16" x14ac:dyDescent="0.25">
      <c r="A245" t="s">
        <v>825</v>
      </c>
      <c r="B245" t="s">
        <v>824</v>
      </c>
      <c r="C245" s="33">
        <v>27</v>
      </c>
      <c r="D245" t="s">
        <v>508</v>
      </c>
      <c r="E245">
        <v>38</v>
      </c>
      <c r="F245">
        <f t="shared" si="32"/>
        <v>142</v>
      </c>
      <c r="G245">
        <f t="shared" si="30"/>
        <v>142</v>
      </c>
      <c r="H245">
        <v>49</v>
      </c>
      <c r="I245">
        <v>43</v>
      </c>
      <c r="J245">
        <v>50</v>
      </c>
      <c r="K245" s="5">
        <f t="shared" si="33"/>
        <v>47.333333333333336</v>
      </c>
      <c r="L245" s="6">
        <f t="shared" si="34"/>
        <v>14.333333333333336</v>
      </c>
      <c r="M245" s="6">
        <f t="shared" si="35"/>
        <v>3.7859388972001828</v>
      </c>
      <c r="N245" s="5">
        <f t="shared" si="36"/>
        <v>3.736842105263158</v>
      </c>
      <c r="O245">
        <f t="shared" si="37"/>
        <v>0</v>
      </c>
      <c r="P245" s="32" t="str">
        <f t="shared" si="31"/>
        <v>GSUS Open27</v>
      </c>
    </row>
    <row r="246" spans="1:16" x14ac:dyDescent="0.25">
      <c r="A246" t="s">
        <v>825</v>
      </c>
      <c r="B246" t="s">
        <v>824</v>
      </c>
      <c r="C246" s="33">
        <v>28</v>
      </c>
      <c r="D246" t="s">
        <v>509</v>
      </c>
      <c r="E246">
        <v>15</v>
      </c>
      <c r="F246">
        <f t="shared" si="32"/>
        <v>51</v>
      </c>
      <c r="G246">
        <f t="shared" si="30"/>
        <v>51</v>
      </c>
      <c r="H246">
        <v>27</v>
      </c>
      <c r="I246">
        <v>24</v>
      </c>
      <c r="K246" s="5">
        <f t="shared" si="33"/>
        <v>25.5</v>
      </c>
      <c r="L246" s="6">
        <f t="shared" si="34"/>
        <v>4.5</v>
      </c>
      <c r="M246" s="6">
        <f t="shared" si="35"/>
        <v>2.1213203435596424</v>
      </c>
      <c r="N246" s="5">
        <f t="shared" si="36"/>
        <v>3.4</v>
      </c>
      <c r="O246">
        <f t="shared" si="37"/>
        <v>0</v>
      </c>
      <c r="P246" s="32" t="str">
        <f t="shared" si="31"/>
        <v>GSUS Open28</v>
      </c>
    </row>
    <row r="247" spans="1:16" x14ac:dyDescent="0.25">
      <c r="A247" t="s">
        <v>825</v>
      </c>
      <c r="B247" t="s">
        <v>824</v>
      </c>
      <c r="C247" s="33">
        <v>29</v>
      </c>
      <c r="D247" t="s">
        <v>510</v>
      </c>
      <c r="E247">
        <v>22</v>
      </c>
      <c r="F247">
        <f t="shared" si="32"/>
        <v>80</v>
      </c>
      <c r="G247">
        <f t="shared" si="30"/>
        <v>80</v>
      </c>
      <c r="H247">
        <v>33</v>
      </c>
      <c r="I247">
        <v>47</v>
      </c>
      <c r="K247" s="5">
        <f t="shared" si="33"/>
        <v>40</v>
      </c>
      <c r="L247" s="6">
        <f t="shared" si="34"/>
        <v>98</v>
      </c>
      <c r="M247" s="6">
        <f t="shared" si="35"/>
        <v>9.8994949366116654</v>
      </c>
      <c r="N247" s="5">
        <f t="shared" si="36"/>
        <v>3.6363636363636362</v>
      </c>
      <c r="O247">
        <f t="shared" si="37"/>
        <v>0</v>
      </c>
      <c r="P247" s="32" t="str">
        <f t="shared" si="31"/>
        <v>GSUS Open29</v>
      </c>
    </row>
    <row r="248" spans="1:16" x14ac:dyDescent="0.25">
      <c r="A248" t="s">
        <v>825</v>
      </c>
      <c r="B248" t="s">
        <v>824</v>
      </c>
      <c r="C248" s="33">
        <v>30</v>
      </c>
      <c r="D248" t="s">
        <v>511</v>
      </c>
      <c r="E248">
        <v>23</v>
      </c>
      <c r="F248">
        <f t="shared" si="32"/>
        <v>68</v>
      </c>
      <c r="G248">
        <f t="shared" si="30"/>
        <v>68</v>
      </c>
      <c r="H248">
        <v>29</v>
      </c>
      <c r="I248">
        <v>20</v>
      </c>
      <c r="J248">
        <v>19</v>
      </c>
      <c r="K248" s="5">
        <f t="shared" si="33"/>
        <v>22.666666666666668</v>
      </c>
      <c r="L248" s="6">
        <f t="shared" si="34"/>
        <v>30.333333333333371</v>
      </c>
      <c r="M248" s="6">
        <f t="shared" si="35"/>
        <v>5.5075705472861056</v>
      </c>
      <c r="N248" s="5">
        <f t="shared" si="36"/>
        <v>2.9565217391304346</v>
      </c>
      <c r="O248">
        <f t="shared" si="37"/>
        <v>0</v>
      </c>
      <c r="P248" s="32" t="str">
        <f t="shared" si="31"/>
        <v>GSUS Open30</v>
      </c>
    </row>
    <row r="249" spans="1:16" x14ac:dyDescent="0.25">
      <c r="A249" t="s">
        <v>825</v>
      </c>
      <c r="B249" t="s">
        <v>824</v>
      </c>
      <c r="C249" s="33">
        <v>31</v>
      </c>
      <c r="D249" t="s">
        <v>2372</v>
      </c>
      <c r="E249">
        <v>31</v>
      </c>
      <c r="F249">
        <f t="shared" si="32"/>
        <v>119</v>
      </c>
      <c r="G249">
        <f t="shared" ref="G249:G278" si="38">SUM(H249:J249)</f>
        <v>119</v>
      </c>
      <c r="H249">
        <v>27</v>
      </c>
      <c r="I249">
        <v>50</v>
      </c>
      <c r="J249">
        <v>42</v>
      </c>
      <c r="K249" s="5">
        <f t="shared" si="33"/>
        <v>39.666666666666664</v>
      </c>
      <c r="L249" s="6">
        <f t="shared" si="34"/>
        <v>136.33333333333348</v>
      </c>
      <c r="M249" s="6">
        <f t="shared" si="35"/>
        <v>11.676186592091335</v>
      </c>
      <c r="N249" s="5">
        <f t="shared" si="36"/>
        <v>3.838709677419355</v>
      </c>
      <c r="O249">
        <f t="shared" si="37"/>
        <v>0</v>
      </c>
      <c r="P249" s="32" t="str">
        <f t="shared" ref="P249:P278" si="39">_xlfn.CONCAT(A249,B249,C249)</f>
        <v>GSUS Open31</v>
      </c>
    </row>
    <row r="250" spans="1:16" x14ac:dyDescent="0.25">
      <c r="A250" t="s">
        <v>825</v>
      </c>
      <c r="B250" t="s">
        <v>824</v>
      </c>
      <c r="C250" s="33">
        <v>32</v>
      </c>
      <c r="D250" t="s">
        <v>2373</v>
      </c>
      <c r="E250">
        <v>18</v>
      </c>
      <c r="F250">
        <f t="shared" si="32"/>
        <v>61</v>
      </c>
      <c r="G250">
        <f t="shared" si="38"/>
        <v>61</v>
      </c>
      <c r="H250">
        <v>34</v>
      </c>
      <c r="I250">
        <v>27</v>
      </c>
      <c r="K250" s="5">
        <f t="shared" si="33"/>
        <v>30.5</v>
      </c>
      <c r="L250" s="6">
        <f t="shared" si="34"/>
        <v>24.5</v>
      </c>
      <c r="M250" s="6">
        <f t="shared" si="35"/>
        <v>4.9497474683058327</v>
      </c>
      <c r="N250" s="5">
        <f t="shared" si="36"/>
        <v>3.3888888888888888</v>
      </c>
      <c r="O250">
        <f t="shared" si="37"/>
        <v>0</v>
      </c>
      <c r="P250" s="32" t="str">
        <f t="shared" si="39"/>
        <v>GSUS Open32</v>
      </c>
    </row>
    <row r="251" spans="1:16" x14ac:dyDescent="0.25">
      <c r="A251" t="s">
        <v>825</v>
      </c>
      <c r="B251" t="s">
        <v>824</v>
      </c>
      <c r="C251" s="33">
        <v>33</v>
      </c>
      <c r="D251" t="s">
        <v>2374</v>
      </c>
      <c r="E251">
        <v>19</v>
      </c>
      <c r="F251">
        <f t="shared" si="32"/>
        <v>72</v>
      </c>
      <c r="G251">
        <f t="shared" si="38"/>
        <v>72</v>
      </c>
      <c r="H251">
        <v>27</v>
      </c>
      <c r="I251">
        <v>45</v>
      </c>
      <c r="K251" s="5">
        <f t="shared" si="33"/>
        <v>36</v>
      </c>
      <c r="L251" s="6">
        <f t="shared" si="34"/>
        <v>162</v>
      </c>
      <c r="M251" s="6">
        <f t="shared" si="35"/>
        <v>12.727922061357855</v>
      </c>
      <c r="N251" s="5">
        <f t="shared" si="36"/>
        <v>3.7894736842105261</v>
      </c>
      <c r="O251">
        <f t="shared" si="37"/>
        <v>0</v>
      </c>
      <c r="P251" s="32" t="str">
        <f t="shared" si="39"/>
        <v>GSUS Open33</v>
      </c>
    </row>
    <row r="252" spans="1:16" x14ac:dyDescent="0.25">
      <c r="A252" t="s">
        <v>825</v>
      </c>
      <c r="B252" t="s">
        <v>824</v>
      </c>
      <c r="C252" s="33">
        <v>34</v>
      </c>
      <c r="D252" t="s">
        <v>2375</v>
      </c>
      <c r="E252">
        <v>20</v>
      </c>
      <c r="F252">
        <f t="shared" si="32"/>
        <v>75</v>
      </c>
      <c r="G252">
        <f t="shared" si="38"/>
        <v>75</v>
      </c>
      <c r="H252">
        <v>28</v>
      </c>
      <c r="I252">
        <v>47</v>
      </c>
      <c r="K252" s="5">
        <f t="shared" si="33"/>
        <v>37.5</v>
      </c>
      <c r="L252" s="6">
        <f t="shared" si="34"/>
        <v>180.5</v>
      </c>
      <c r="M252" s="6">
        <f t="shared" si="35"/>
        <v>13.435028842544403</v>
      </c>
      <c r="N252" s="5">
        <f t="shared" si="36"/>
        <v>3.75</v>
      </c>
      <c r="O252">
        <f t="shared" si="37"/>
        <v>0</v>
      </c>
      <c r="P252" s="32" t="str">
        <f t="shared" si="39"/>
        <v>GSUS Open34</v>
      </c>
    </row>
    <row r="253" spans="1:16" x14ac:dyDescent="0.25">
      <c r="A253" t="s">
        <v>825</v>
      </c>
      <c r="B253" t="s">
        <v>824</v>
      </c>
      <c r="C253" s="33">
        <v>35</v>
      </c>
      <c r="D253" t="s">
        <v>2376</v>
      </c>
      <c r="E253">
        <v>31</v>
      </c>
      <c r="F253">
        <f t="shared" si="32"/>
        <v>119</v>
      </c>
      <c r="G253">
        <f t="shared" si="38"/>
        <v>119</v>
      </c>
      <c r="H253">
        <v>29</v>
      </c>
      <c r="I253">
        <v>40</v>
      </c>
      <c r="J253">
        <v>50</v>
      </c>
      <c r="K253" s="5">
        <f t="shared" si="33"/>
        <v>39.666666666666664</v>
      </c>
      <c r="L253" s="6">
        <f t="shared" si="34"/>
        <v>110.33333333333348</v>
      </c>
      <c r="M253" s="6">
        <f t="shared" si="35"/>
        <v>10.503967504392495</v>
      </c>
      <c r="N253" s="5">
        <f t="shared" si="36"/>
        <v>3.838709677419355</v>
      </c>
      <c r="O253">
        <f t="shared" si="37"/>
        <v>0</v>
      </c>
      <c r="P253" s="32" t="str">
        <f t="shared" si="39"/>
        <v>GSUS Open35</v>
      </c>
    </row>
    <row r="254" spans="1:16" x14ac:dyDescent="0.25">
      <c r="A254" t="s">
        <v>825</v>
      </c>
      <c r="B254" t="s">
        <v>824</v>
      </c>
      <c r="C254" s="33">
        <v>36</v>
      </c>
      <c r="D254" t="s">
        <v>2377</v>
      </c>
      <c r="E254">
        <v>19</v>
      </c>
      <c r="F254">
        <f t="shared" si="32"/>
        <v>78</v>
      </c>
      <c r="G254">
        <f t="shared" si="38"/>
        <v>78</v>
      </c>
      <c r="H254">
        <v>37</v>
      </c>
      <c r="I254">
        <v>41</v>
      </c>
      <c r="K254" s="5">
        <f t="shared" si="33"/>
        <v>39</v>
      </c>
      <c r="L254" s="6">
        <f t="shared" si="34"/>
        <v>8</v>
      </c>
      <c r="M254" s="6">
        <f t="shared" si="35"/>
        <v>2.8284271247461903</v>
      </c>
      <c r="N254" s="5">
        <f t="shared" si="36"/>
        <v>4.1052631578947372</v>
      </c>
      <c r="O254">
        <f t="shared" si="37"/>
        <v>0</v>
      </c>
      <c r="P254" s="32" t="str">
        <f t="shared" si="39"/>
        <v>GSUS Open36</v>
      </c>
    </row>
    <row r="255" spans="1:16" x14ac:dyDescent="0.25">
      <c r="A255" t="s">
        <v>825</v>
      </c>
      <c r="B255" t="s">
        <v>824</v>
      </c>
      <c r="C255" s="33">
        <v>37</v>
      </c>
      <c r="D255" t="s">
        <v>2378</v>
      </c>
      <c r="E255">
        <v>30</v>
      </c>
      <c r="F255">
        <f t="shared" si="32"/>
        <v>119</v>
      </c>
      <c r="G255">
        <f t="shared" si="38"/>
        <v>119</v>
      </c>
      <c r="H255">
        <v>52</v>
      </c>
      <c r="I255">
        <v>32</v>
      </c>
      <c r="J255">
        <v>35</v>
      </c>
      <c r="K255" s="5">
        <f t="shared" si="33"/>
        <v>39.666666666666664</v>
      </c>
      <c r="L255" s="6">
        <f t="shared" si="34"/>
        <v>116.33333333333348</v>
      </c>
      <c r="M255" s="6">
        <f t="shared" si="35"/>
        <v>10.785793124908965</v>
      </c>
      <c r="N255" s="5">
        <f t="shared" si="36"/>
        <v>3.9666666666666668</v>
      </c>
      <c r="O255">
        <f t="shared" si="37"/>
        <v>0</v>
      </c>
      <c r="P255" s="32" t="str">
        <f t="shared" si="39"/>
        <v>GSUS Open37</v>
      </c>
    </row>
    <row r="256" spans="1:16" x14ac:dyDescent="0.25">
      <c r="A256" t="s">
        <v>825</v>
      </c>
      <c r="B256" t="s">
        <v>824</v>
      </c>
      <c r="C256" s="33">
        <v>38</v>
      </c>
      <c r="D256" t="s">
        <v>2379</v>
      </c>
      <c r="E256">
        <v>18</v>
      </c>
      <c r="F256">
        <f t="shared" si="32"/>
        <v>80</v>
      </c>
      <c r="G256">
        <f t="shared" si="38"/>
        <v>80</v>
      </c>
      <c r="H256">
        <v>47</v>
      </c>
      <c r="I256">
        <v>33</v>
      </c>
      <c r="K256" s="5">
        <f t="shared" si="33"/>
        <v>40</v>
      </c>
      <c r="L256" s="6">
        <f t="shared" si="34"/>
        <v>98</v>
      </c>
      <c r="M256" s="6">
        <f t="shared" si="35"/>
        <v>9.8994949366116654</v>
      </c>
      <c r="N256" s="5">
        <f t="shared" si="36"/>
        <v>4.4444444444444446</v>
      </c>
      <c r="O256">
        <f t="shared" si="37"/>
        <v>0</v>
      </c>
      <c r="P256" s="32" t="str">
        <f t="shared" si="39"/>
        <v>GSUS Open38</v>
      </c>
    </row>
    <row r="257" spans="1:16" x14ac:dyDescent="0.25">
      <c r="A257" t="s">
        <v>825</v>
      </c>
      <c r="B257" t="s">
        <v>824</v>
      </c>
      <c r="C257" s="33">
        <v>39</v>
      </c>
      <c r="D257" t="s">
        <v>2380</v>
      </c>
      <c r="E257">
        <v>26</v>
      </c>
      <c r="F257">
        <f t="shared" si="32"/>
        <v>116</v>
      </c>
      <c r="G257">
        <f t="shared" si="38"/>
        <v>116</v>
      </c>
      <c r="H257">
        <v>39</v>
      </c>
      <c r="I257">
        <v>29</v>
      </c>
      <c r="J257">
        <v>48</v>
      </c>
      <c r="K257" s="5">
        <f t="shared" si="33"/>
        <v>38.666666666666664</v>
      </c>
      <c r="L257" s="6">
        <f t="shared" si="34"/>
        <v>90.333333333333485</v>
      </c>
      <c r="M257" s="6">
        <f t="shared" si="35"/>
        <v>9.5043849529221767</v>
      </c>
      <c r="N257" s="5">
        <f t="shared" si="36"/>
        <v>4.4615384615384617</v>
      </c>
      <c r="O257">
        <f t="shared" si="37"/>
        <v>0</v>
      </c>
      <c r="P257" s="32" t="str">
        <f t="shared" si="39"/>
        <v>GSUS Open39</v>
      </c>
    </row>
    <row r="258" spans="1:16" x14ac:dyDescent="0.25">
      <c r="A258" t="s">
        <v>825</v>
      </c>
      <c r="B258" t="s">
        <v>824</v>
      </c>
      <c r="C258" s="33">
        <v>40</v>
      </c>
      <c r="D258" s="134" t="s">
        <v>2381</v>
      </c>
      <c r="E258">
        <v>31</v>
      </c>
      <c r="F258">
        <f t="shared" si="32"/>
        <v>134</v>
      </c>
      <c r="G258">
        <f t="shared" si="38"/>
        <v>134</v>
      </c>
      <c r="H258">
        <v>42</v>
      </c>
      <c r="I258">
        <v>49</v>
      </c>
      <c r="J258">
        <v>43</v>
      </c>
      <c r="K258" s="5">
        <f t="shared" si="33"/>
        <v>44.666666666666664</v>
      </c>
      <c r="L258" s="6">
        <f t="shared" si="34"/>
        <v>14.333333333333336</v>
      </c>
      <c r="M258" s="6">
        <f t="shared" si="35"/>
        <v>3.7859388972001828</v>
      </c>
      <c r="N258" s="5">
        <f t="shared" si="36"/>
        <v>4.32258064516129</v>
      </c>
      <c r="O258">
        <f t="shared" si="37"/>
        <v>0</v>
      </c>
      <c r="P258" s="32" t="str">
        <f t="shared" si="39"/>
        <v>GSUS Open40</v>
      </c>
    </row>
    <row r="259" spans="1:16" x14ac:dyDescent="0.25">
      <c r="A259" t="s">
        <v>825</v>
      </c>
      <c r="B259" t="s">
        <v>824</v>
      </c>
      <c r="C259" s="33">
        <v>41</v>
      </c>
      <c r="D259" t="s">
        <v>2382</v>
      </c>
      <c r="E259">
        <v>23</v>
      </c>
      <c r="F259">
        <f t="shared" si="32"/>
        <v>92</v>
      </c>
      <c r="G259">
        <f t="shared" si="38"/>
        <v>92</v>
      </c>
      <c r="H259">
        <v>48</v>
      </c>
      <c r="I259">
        <v>44</v>
      </c>
      <c r="K259" s="5">
        <f t="shared" si="33"/>
        <v>46</v>
      </c>
      <c r="L259" s="6">
        <f t="shared" si="34"/>
        <v>8</v>
      </c>
      <c r="M259" s="6">
        <f t="shared" si="35"/>
        <v>2.8284271247461903</v>
      </c>
      <c r="N259" s="5">
        <f t="shared" si="36"/>
        <v>4</v>
      </c>
      <c r="O259">
        <f t="shared" si="37"/>
        <v>0</v>
      </c>
      <c r="P259" s="32" t="str">
        <f t="shared" si="39"/>
        <v>GSUS Open41</v>
      </c>
    </row>
    <row r="260" spans="1:16" x14ac:dyDescent="0.25">
      <c r="A260" t="s">
        <v>825</v>
      </c>
      <c r="B260" t="s">
        <v>824</v>
      </c>
      <c r="C260" s="33">
        <v>42</v>
      </c>
      <c r="D260" t="s">
        <v>2383</v>
      </c>
      <c r="E260">
        <v>22</v>
      </c>
      <c r="F260">
        <f t="shared" si="32"/>
        <v>78</v>
      </c>
      <c r="G260">
        <f t="shared" si="38"/>
        <v>78</v>
      </c>
      <c r="H260">
        <v>36</v>
      </c>
      <c r="I260">
        <v>42</v>
      </c>
      <c r="K260" s="5">
        <f t="shared" si="33"/>
        <v>39</v>
      </c>
      <c r="L260" s="6">
        <f t="shared" si="34"/>
        <v>18</v>
      </c>
      <c r="M260" s="6">
        <f t="shared" si="35"/>
        <v>4.2426406871192848</v>
      </c>
      <c r="N260" s="5">
        <f t="shared" si="36"/>
        <v>3.5454545454545454</v>
      </c>
      <c r="O260">
        <f t="shared" si="37"/>
        <v>0</v>
      </c>
      <c r="P260" s="32" t="str">
        <f t="shared" si="39"/>
        <v>GSUS Open42</v>
      </c>
    </row>
    <row r="261" spans="1:16" x14ac:dyDescent="0.25">
      <c r="A261" t="s">
        <v>825</v>
      </c>
      <c r="B261" t="s">
        <v>824</v>
      </c>
      <c r="C261" s="33">
        <v>43</v>
      </c>
      <c r="D261" t="s">
        <v>2384</v>
      </c>
      <c r="E261">
        <v>21</v>
      </c>
      <c r="F261">
        <f t="shared" si="32"/>
        <v>74</v>
      </c>
      <c r="G261">
        <f t="shared" si="38"/>
        <v>74</v>
      </c>
      <c r="H261">
        <v>26</v>
      </c>
      <c r="I261">
        <v>48</v>
      </c>
      <c r="K261" s="5">
        <f t="shared" si="33"/>
        <v>37</v>
      </c>
      <c r="L261" s="6">
        <f t="shared" si="34"/>
        <v>242</v>
      </c>
      <c r="M261" s="6">
        <f t="shared" si="35"/>
        <v>15.556349186104045</v>
      </c>
      <c r="N261" s="5">
        <f t="shared" si="36"/>
        <v>3.5238095238095237</v>
      </c>
      <c r="O261">
        <f t="shared" si="37"/>
        <v>0</v>
      </c>
      <c r="P261" s="32" t="str">
        <f t="shared" si="39"/>
        <v>GSUS Open43</v>
      </c>
    </row>
    <row r="262" spans="1:16" x14ac:dyDescent="0.25">
      <c r="A262" t="s">
        <v>825</v>
      </c>
      <c r="B262" t="s">
        <v>824</v>
      </c>
      <c r="C262" s="33">
        <v>44</v>
      </c>
      <c r="D262" t="s">
        <v>2385</v>
      </c>
      <c r="E262">
        <v>31</v>
      </c>
      <c r="F262">
        <f t="shared" si="32"/>
        <v>108</v>
      </c>
      <c r="G262">
        <f t="shared" si="38"/>
        <v>108</v>
      </c>
      <c r="H262">
        <v>32</v>
      </c>
      <c r="I262">
        <v>41</v>
      </c>
      <c r="J262">
        <v>35</v>
      </c>
      <c r="K262" s="5">
        <f t="shared" si="33"/>
        <v>36</v>
      </c>
      <c r="L262" s="6">
        <f t="shared" si="34"/>
        <v>21</v>
      </c>
      <c r="M262" s="6">
        <f t="shared" si="35"/>
        <v>4.5825756949558398</v>
      </c>
      <c r="N262" s="5">
        <f t="shared" si="36"/>
        <v>3.4838709677419355</v>
      </c>
      <c r="O262">
        <f t="shared" si="37"/>
        <v>0</v>
      </c>
      <c r="P262" s="32" t="str">
        <f t="shared" si="39"/>
        <v>GSUS Open44</v>
      </c>
    </row>
    <row r="263" spans="1:16" x14ac:dyDescent="0.25">
      <c r="A263" t="s">
        <v>825</v>
      </c>
      <c r="B263" t="s">
        <v>824</v>
      </c>
      <c r="C263" s="33">
        <v>45</v>
      </c>
      <c r="D263" t="s">
        <v>2386</v>
      </c>
      <c r="E263">
        <v>28</v>
      </c>
      <c r="F263">
        <f t="shared" ref="F263:F278" si="40">IF(A263="Tour",SUM(H263:I263),SUM(H263:J263))</f>
        <v>105</v>
      </c>
      <c r="G263">
        <f t="shared" si="38"/>
        <v>105</v>
      </c>
      <c r="H263">
        <v>29</v>
      </c>
      <c r="I263">
        <v>40</v>
      </c>
      <c r="J263">
        <v>36</v>
      </c>
      <c r="K263" s="5">
        <f t="shared" ref="K263:K278" si="41">IFERROR(IF(A263="Tour",AVERAGE(H263:I263),AVERAGE(H263:J263)),"n/a")</f>
        <v>35</v>
      </c>
      <c r="L263" s="6">
        <f t="shared" ref="L263:L278" si="42">IFERROR(IF(A263="Tour",_xlfn.VAR.S(H263:I263),_xlfn.VAR.S(H263:J263)),"n/a")</f>
        <v>31</v>
      </c>
      <c r="M263" s="6">
        <f t="shared" ref="M263:M278" si="43">IFERROR(IF(A263="Tour",_xlfn.STDEV.S(H263:I263),_xlfn.STDEV.S(H263:J263)),"n/a")</f>
        <v>5.5677643628300215</v>
      </c>
      <c r="N263" s="5">
        <f t="shared" ref="N263:N278" si="44">IFERROR(IF(A263="Tour",F263/E263,G263/E263),"n/a")</f>
        <v>3.75</v>
      </c>
      <c r="O263">
        <f t="shared" ref="O263:O278" si="45">IF(A263="Tour",1,0)</f>
        <v>0</v>
      </c>
      <c r="P263" s="32" t="str">
        <f t="shared" si="39"/>
        <v>GSUS Open45</v>
      </c>
    </row>
    <row r="264" spans="1:16" x14ac:dyDescent="0.25">
      <c r="A264" t="s">
        <v>825</v>
      </c>
      <c r="B264" t="s">
        <v>824</v>
      </c>
      <c r="C264" s="33">
        <v>46</v>
      </c>
      <c r="D264" t="s">
        <v>2387</v>
      </c>
      <c r="E264">
        <v>22</v>
      </c>
      <c r="F264">
        <f t="shared" si="40"/>
        <v>80</v>
      </c>
      <c r="G264">
        <f t="shared" si="38"/>
        <v>80</v>
      </c>
      <c r="H264">
        <v>30</v>
      </c>
      <c r="I264">
        <v>50</v>
      </c>
      <c r="K264" s="5">
        <f t="shared" si="41"/>
        <v>40</v>
      </c>
      <c r="L264" s="6">
        <f t="shared" si="42"/>
        <v>200</v>
      </c>
      <c r="M264" s="6">
        <f t="shared" si="43"/>
        <v>14.142135623730951</v>
      </c>
      <c r="N264" s="5">
        <f t="shared" si="44"/>
        <v>3.6363636363636362</v>
      </c>
      <c r="O264">
        <f t="shared" si="45"/>
        <v>0</v>
      </c>
      <c r="P264" s="32" t="str">
        <f t="shared" si="39"/>
        <v>GSUS Open46</v>
      </c>
    </row>
    <row r="265" spans="1:16" x14ac:dyDescent="0.25">
      <c r="A265" t="s">
        <v>825</v>
      </c>
      <c r="B265" t="s">
        <v>824</v>
      </c>
      <c r="C265" s="33">
        <v>47</v>
      </c>
      <c r="D265" t="s">
        <v>2388</v>
      </c>
      <c r="E265">
        <v>19</v>
      </c>
      <c r="F265">
        <f t="shared" si="40"/>
        <v>76</v>
      </c>
      <c r="G265">
        <f t="shared" si="38"/>
        <v>76</v>
      </c>
      <c r="H265">
        <v>29</v>
      </c>
      <c r="I265">
        <v>47</v>
      </c>
      <c r="K265" s="5">
        <f t="shared" si="41"/>
        <v>38</v>
      </c>
      <c r="L265" s="6">
        <f t="shared" si="42"/>
        <v>162</v>
      </c>
      <c r="M265" s="6">
        <f t="shared" si="43"/>
        <v>12.727922061357855</v>
      </c>
      <c r="N265" s="5">
        <f t="shared" si="44"/>
        <v>4</v>
      </c>
      <c r="O265">
        <f t="shared" si="45"/>
        <v>0</v>
      </c>
      <c r="P265" s="32" t="str">
        <f t="shared" si="39"/>
        <v>GSUS Open47</v>
      </c>
    </row>
    <row r="266" spans="1:16" x14ac:dyDescent="0.25">
      <c r="A266" t="s">
        <v>825</v>
      </c>
      <c r="B266" t="s">
        <v>824</v>
      </c>
      <c r="C266" s="33">
        <v>48</v>
      </c>
      <c r="D266" t="s">
        <v>2389</v>
      </c>
      <c r="E266">
        <v>22</v>
      </c>
      <c r="F266">
        <f t="shared" si="40"/>
        <v>98</v>
      </c>
      <c r="G266">
        <f t="shared" si="38"/>
        <v>98</v>
      </c>
      <c r="H266">
        <v>56</v>
      </c>
      <c r="I266">
        <v>42</v>
      </c>
      <c r="K266" s="5">
        <f t="shared" si="41"/>
        <v>49</v>
      </c>
      <c r="L266" s="6">
        <f t="shared" si="42"/>
        <v>98</v>
      </c>
      <c r="M266" s="6">
        <f t="shared" si="43"/>
        <v>9.8994949366116654</v>
      </c>
      <c r="N266" s="5">
        <f t="shared" si="44"/>
        <v>4.4545454545454541</v>
      </c>
      <c r="O266">
        <f t="shared" si="45"/>
        <v>0</v>
      </c>
      <c r="P266" s="32" t="str">
        <f t="shared" si="39"/>
        <v>GSUS Open48</v>
      </c>
    </row>
    <row r="267" spans="1:16" x14ac:dyDescent="0.25">
      <c r="A267" t="s">
        <v>825</v>
      </c>
      <c r="B267" t="s">
        <v>824</v>
      </c>
      <c r="C267" s="33">
        <v>49</v>
      </c>
      <c r="D267" t="s">
        <v>2390</v>
      </c>
      <c r="E267">
        <v>22</v>
      </c>
      <c r="F267">
        <f t="shared" si="40"/>
        <v>96</v>
      </c>
      <c r="G267">
        <f t="shared" si="38"/>
        <v>96</v>
      </c>
      <c r="H267">
        <v>64</v>
      </c>
      <c r="I267">
        <v>32</v>
      </c>
      <c r="K267" s="5">
        <f t="shared" si="41"/>
        <v>48</v>
      </c>
      <c r="L267" s="6">
        <f t="shared" si="42"/>
        <v>512</v>
      </c>
      <c r="M267" s="6">
        <f t="shared" si="43"/>
        <v>22.627416997969522</v>
      </c>
      <c r="N267" s="5">
        <f t="shared" si="44"/>
        <v>4.3636363636363633</v>
      </c>
      <c r="O267">
        <f t="shared" si="45"/>
        <v>0</v>
      </c>
      <c r="P267" s="32" t="str">
        <f t="shared" si="39"/>
        <v>GSUS Open49</v>
      </c>
    </row>
    <row r="268" spans="1:16" x14ac:dyDescent="0.25">
      <c r="A268" t="s">
        <v>825</v>
      </c>
      <c r="B268" t="s">
        <v>824</v>
      </c>
      <c r="C268" s="33">
        <v>50</v>
      </c>
      <c r="D268" t="s">
        <v>2391</v>
      </c>
      <c r="E268">
        <v>34</v>
      </c>
      <c r="F268">
        <f t="shared" si="40"/>
        <v>138</v>
      </c>
      <c r="G268">
        <f t="shared" si="38"/>
        <v>138</v>
      </c>
      <c r="H268">
        <v>31</v>
      </c>
      <c r="I268">
        <v>48</v>
      </c>
      <c r="J268">
        <v>59</v>
      </c>
      <c r="K268" s="5">
        <f t="shared" si="41"/>
        <v>46</v>
      </c>
      <c r="L268" s="6">
        <f t="shared" si="42"/>
        <v>199</v>
      </c>
      <c r="M268" s="6">
        <f t="shared" si="43"/>
        <v>14.106735979665885</v>
      </c>
      <c r="N268" s="5">
        <f t="shared" si="44"/>
        <v>4.0588235294117645</v>
      </c>
      <c r="O268">
        <f t="shared" si="45"/>
        <v>0</v>
      </c>
      <c r="P268" s="32" t="str">
        <f t="shared" si="39"/>
        <v>GSUS Open50</v>
      </c>
    </row>
    <row r="269" spans="1:16" x14ac:dyDescent="0.25">
      <c r="A269" t="s">
        <v>825</v>
      </c>
      <c r="B269" t="s">
        <v>824</v>
      </c>
      <c r="C269" s="33">
        <v>51</v>
      </c>
      <c r="D269" t="s">
        <v>2392</v>
      </c>
      <c r="E269">
        <v>15</v>
      </c>
      <c r="F269">
        <f t="shared" si="40"/>
        <v>62</v>
      </c>
      <c r="G269">
        <f t="shared" si="38"/>
        <v>62</v>
      </c>
      <c r="H269">
        <v>27</v>
      </c>
      <c r="I269">
        <v>35</v>
      </c>
      <c r="K269" s="5">
        <f t="shared" si="41"/>
        <v>31</v>
      </c>
      <c r="L269" s="6">
        <f t="shared" si="42"/>
        <v>32</v>
      </c>
      <c r="M269" s="6">
        <f t="shared" si="43"/>
        <v>5.6568542494923806</v>
      </c>
      <c r="N269" s="5">
        <f t="shared" si="44"/>
        <v>4.1333333333333337</v>
      </c>
      <c r="O269">
        <f t="shared" si="45"/>
        <v>0</v>
      </c>
      <c r="P269" s="32" t="str">
        <f t="shared" si="39"/>
        <v>GSUS Open51</v>
      </c>
    </row>
    <row r="270" spans="1:16" x14ac:dyDescent="0.25">
      <c r="A270" t="s">
        <v>825</v>
      </c>
      <c r="B270" t="s">
        <v>824</v>
      </c>
      <c r="C270" s="33">
        <v>52</v>
      </c>
      <c r="D270" t="s">
        <v>2393</v>
      </c>
      <c r="E270">
        <v>20</v>
      </c>
      <c r="F270">
        <f t="shared" si="40"/>
        <v>86</v>
      </c>
      <c r="G270">
        <f t="shared" si="38"/>
        <v>86</v>
      </c>
      <c r="H270">
        <v>39</v>
      </c>
      <c r="I270">
        <v>47</v>
      </c>
      <c r="K270" s="5">
        <f t="shared" si="41"/>
        <v>43</v>
      </c>
      <c r="L270" s="6">
        <f t="shared" si="42"/>
        <v>32</v>
      </c>
      <c r="M270" s="6">
        <f t="shared" si="43"/>
        <v>5.6568542494923806</v>
      </c>
      <c r="N270" s="5">
        <f t="shared" si="44"/>
        <v>4.3</v>
      </c>
      <c r="O270">
        <f t="shared" si="45"/>
        <v>0</v>
      </c>
      <c r="P270" s="32" t="str">
        <f t="shared" si="39"/>
        <v>GSUS Open52</v>
      </c>
    </row>
    <row r="271" spans="1:16" x14ac:dyDescent="0.25">
      <c r="A271" t="s">
        <v>825</v>
      </c>
      <c r="B271" t="s">
        <v>824</v>
      </c>
      <c r="C271" s="33">
        <v>53</v>
      </c>
      <c r="D271" t="s">
        <v>2394</v>
      </c>
      <c r="E271">
        <v>22</v>
      </c>
      <c r="F271">
        <f t="shared" si="40"/>
        <v>71</v>
      </c>
      <c r="G271">
        <f t="shared" si="38"/>
        <v>71</v>
      </c>
      <c r="H271">
        <v>32</v>
      </c>
      <c r="I271">
        <v>39</v>
      </c>
      <c r="K271" s="5">
        <f t="shared" si="41"/>
        <v>35.5</v>
      </c>
      <c r="L271" s="6">
        <f t="shared" si="42"/>
        <v>24.5</v>
      </c>
      <c r="M271" s="6">
        <f t="shared" si="43"/>
        <v>4.9497474683058327</v>
      </c>
      <c r="N271" s="5">
        <f t="shared" si="44"/>
        <v>3.2272727272727271</v>
      </c>
      <c r="O271">
        <f t="shared" si="45"/>
        <v>0</v>
      </c>
      <c r="P271" s="32" t="str">
        <f t="shared" si="39"/>
        <v>GSUS Open53</v>
      </c>
    </row>
    <row r="272" spans="1:16" x14ac:dyDescent="0.25">
      <c r="A272" t="s">
        <v>825</v>
      </c>
      <c r="B272" t="s">
        <v>824</v>
      </c>
      <c r="C272" s="33">
        <v>54</v>
      </c>
      <c r="D272" t="s">
        <v>2395</v>
      </c>
      <c r="E272">
        <v>23</v>
      </c>
      <c r="F272">
        <f t="shared" si="40"/>
        <v>88</v>
      </c>
      <c r="G272">
        <f t="shared" si="38"/>
        <v>88</v>
      </c>
      <c r="H272">
        <v>48</v>
      </c>
      <c r="I272">
        <v>40</v>
      </c>
      <c r="K272" s="5">
        <f t="shared" si="41"/>
        <v>44</v>
      </c>
      <c r="L272" s="6">
        <f t="shared" si="42"/>
        <v>32</v>
      </c>
      <c r="M272" s="6">
        <f t="shared" si="43"/>
        <v>5.6568542494923806</v>
      </c>
      <c r="N272" s="5">
        <f t="shared" si="44"/>
        <v>3.8260869565217392</v>
      </c>
      <c r="O272">
        <f t="shared" si="45"/>
        <v>0</v>
      </c>
      <c r="P272" s="32" t="str">
        <f t="shared" si="39"/>
        <v>GSUS Open54</v>
      </c>
    </row>
    <row r="273" spans="1:16" x14ac:dyDescent="0.25">
      <c r="A273" t="s">
        <v>825</v>
      </c>
      <c r="B273" t="s">
        <v>824</v>
      </c>
      <c r="C273" s="33">
        <v>55</v>
      </c>
      <c r="D273" t="s">
        <v>2396</v>
      </c>
      <c r="E273">
        <v>23</v>
      </c>
      <c r="F273">
        <f t="shared" si="40"/>
        <v>105</v>
      </c>
      <c r="G273">
        <f t="shared" si="38"/>
        <v>105</v>
      </c>
      <c r="H273">
        <v>57</v>
      </c>
      <c r="I273">
        <v>48</v>
      </c>
      <c r="K273" s="5">
        <f t="shared" si="41"/>
        <v>52.5</v>
      </c>
      <c r="L273" s="6">
        <f t="shared" si="42"/>
        <v>40.5</v>
      </c>
      <c r="M273" s="6">
        <f t="shared" si="43"/>
        <v>6.3639610306789276</v>
      </c>
      <c r="N273" s="5">
        <f t="shared" si="44"/>
        <v>4.5652173913043477</v>
      </c>
      <c r="O273">
        <f t="shared" si="45"/>
        <v>0</v>
      </c>
      <c r="P273" s="32" t="str">
        <f t="shared" si="39"/>
        <v>GSUS Open55</v>
      </c>
    </row>
    <row r="274" spans="1:16" x14ac:dyDescent="0.25">
      <c r="A274" t="s">
        <v>825</v>
      </c>
      <c r="B274" t="s">
        <v>824</v>
      </c>
      <c r="C274" s="33">
        <v>56</v>
      </c>
      <c r="D274" t="s">
        <v>2397</v>
      </c>
      <c r="E274">
        <v>30</v>
      </c>
      <c r="F274">
        <f t="shared" si="40"/>
        <v>117</v>
      </c>
      <c r="G274">
        <f t="shared" si="38"/>
        <v>117</v>
      </c>
      <c r="H274">
        <v>35</v>
      </c>
      <c r="I274">
        <v>29</v>
      </c>
      <c r="J274">
        <v>53</v>
      </c>
      <c r="K274" s="5">
        <f t="shared" si="41"/>
        <v>39</v>
      </c>
      <c r="L274" s="6">
        <f t="shared" si="42"/>
        <v>156</v>
      </c>
      <c r="M274" s="6">
        <f t="shared" si="43"/>
        <v>12.489995996796797</v>
      </c>
      <c r="N274" s="5">
        <f t="shared" si="44"/>
        <v>3.9</v>
      </c>
      <c r="O274">
        <f t="shared" si="45"/>
        <v>0</v>
      </c>
      <c r="P274" s="32" t="str">
        <f t="shared" si="39"/>
        <v>GSUS Open56</v>
      </c>
    </row>
    <row r="275" spans="1:16" x14ac:dyDescent="0.25">
      <c r="A275" t="s">
        <v>825</v>
      </c>
      <c r="B275" t="s">
        <v>824</v>
      </c>
      <c r="C275" s="33">
        <v>57</v>
      </c>
      <c r="D275" t="s">
        <v>2398</v>
      </c>
      <c r="E275">
        <v>20</v>
      </c>
      <c r="F275">
        <f t="shared" si="40"/>
        <v>80</v>
      </c>
      <c r="G275">
        <f t="shared" si="38"/>
        <v>80</v>
      </c>
      <c r="H275">
        <v>38</v>
      </c>
      <c r="I275">
        <v>42</v>
      </c>
      <c r="K275" s="5">
        <f t="shared" si="41"/>
        <v>40</v>
      </c>
      <c r="L275" s="6">
        <f t="shared" si="42"/>
        <v>8</v>
      </c>
      <c r="M275" s="6">
        <f t="shared" si="43"/>
        <v>2.8284271247461903</v>
      </c>
      <c r="N275" s="5">
        <f t="shared" si="44"/>
        <v>4</v>
      </c>
      <c r="O275">
        <f t="shared" si="45"/>
        <v>0</v>
      </c>
      <c r="P275" s="32" t="str">
        <f t="shared" si="39"/>
        <v>GSUS Open57</v>
      </c>
    </row>
    <row r="276" spans="1:16" x14ac:dyDescent="0.25">
      <c r="A276" t="s">
        <v>825</v>
      </c>
      <c r="B276" t="s">
        <v>824</v>
      </c>
      <c r="C276" s="33">
        <v>58</v>
      </c>
      <c r="D276" t="s">
        <v>2399</v>
      </c>
      <c r="E276">
        <v>26</v>
      </c>
      <c r="F276">
        <f t="shared" si="40"/>
        <v>104</v>
      </c>
      <c r="G276">
        <f t="shared" si="38"/>
        <v>104</v>
      </c>
      <c r="H276">
        <v>47</v>
      </c>
      <c r="I276">
        <v>57</v>
      </c>
      <c r="K276" s="5">
        <f t="shared" si="41"/>
        <v>52</v>
      </c>
      <c r="L276" s="6">
        <f t="shared" si="42"/>
        <v>50</v>
      </c>
      <c r="M276" s="6">
        <f t="shared" si="43"/>
        <v>7.0710678118654755</v>
      </c>
      <c r="N276" s="5">
        <f t="shared" si="44"/>
        <v>4</v>
      </c>
      <c r="O276">
        <f t="shared" si="45"/>
        <v>0</v>
      </c>
      <c r="P276" s="32" t="str">
        <f t="shared" si="39"/>
        <v>GSUS Open58</v>
      </c>
    </row>
    <row r="277" spans="1:16" x14ac:dyDescent="0.25">
      <c r="A277" t="s">
        <v>825</v>
      </c>
      <c r="B277" t="s">
        <v>824</v>
      </c>
      <c r="C277" s="33">
        <v>59</v>
      </c>
      <c r="D277" t="s">
        <v>2400</v>
      </c>
      <c r="E277">
        <v>26</v>
      </c>
      <c r="F277">
        <f t="shared" si="40"/>
        <v>124</v>
      </c>
      <c r="G277">
        <f t="shared" si="38"/>
        <v>124</v>
      </c>
      <c r="H277">
        <v>57</v>
      </c>
      <c r="I277">
        <v>67</v>
      </c>
      <c r="K277" s="5">
        <f t="shared" si="41"/>
        <v>62</v>
      </c>
      <c r="L277" s="6">
        <f t="shared" si="42"/>
        <v>50</v>
      </c>
      <c r="M277" s="6">
        <f t="shared" si="43"/>
        <v>7.0710678118654755</v>
      </c>
      <c r="N277" s="5">
        <f t="shared" si="44"/>
        <v>4.7692307692307692</v>
      </c>
      <c r="O277">
        <f t="shared" si="45"/>
        <v>0</v>
      </c>
      <c r="P277" s="32" t="str">
        <f t="shared" si="39"/>
        <v>GSUS Open59</v>
      </c>
    </row>
    <row r="278" spans="1:16" x14ac:dyDescent="0.25">
      <c r="A278" t="s">
        <v>825</v>
      </c>
      <c r="B278" t="s">
        <v>824</v>
      </c>
      <c r="C278" s="33">
        <v>60</v>
      </c>
      <c r="D278" t="s">
        <v>2401</v>
      </c>
      <c r="E278">
        <v>22</v>
      </c>
      <c r="F278">
        <f t="shared" si="40"/>
        <v>93</v>
      </c>
      <c r="G278">
        <f t="shared" si="38"/>
        <v>93</v>
      </c>
      <c r="H278">
        <v>42</v>
      </c>
      <c r="I278">
        <v>51</v>
      </c>
      <c r="K278" s="5">
        <f t="shared" si="41"/>
        <v>46.5</v>
      </c>
      <c r="L278" s="6">
        <f t="shared" si="42"/>
        <v>40.5</v>
      </c>
      <c r="M278" s="6">
        <f t="shared" si="43"/>
        <v>6.3639610306789276</v>
      </c>
      <c r="N278" s="5">
        <f t="shared" si="44"/>
        <v>4.2272727272727275</v>
      </c>
      <c r="O278">
        <f t="shared" si="45"/>
        <v>0</v>
      </c>
      <c r="P278" s="32" t="str">
        <f t="shared" si="39"/>
        <v>GSUS Open60</v>
      </c>
    </row>
    <row r="279" spans="1:16" s="17" customFormat="1" ht="6" customHeight="1" x14ac:dyDescent="0.25">
      <c r="C279" s="35"/>
    </row>
  </sheetData>
  <sheetProtection algorithmName="SHA-512" hashValue="Ti4wQazWqK1pLVtae9aK+oadYzPjUAEVNwZzPfK0PfmUgPxHHgyIFnG8/BpQBHnIMnVh5O1gExkY9M1sXZDg0Q==" saltValue="+w4lSxZ4sg4m6mpFLdxRhg==" spinCount="100000" sheet="1" objects="1" scenarios="1" sort="0" autoFilter="0"/>
  <autoFilter ref="A5:P278" xr:uid="{B7FD86B4-FE2C-4FCE-AA98-6F4A0624401F}"/>
  <phoneticPr fontId="11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C53B3-374B-440A-A5DF-20ED6BA98DE9}">
  <sheetPr>
    <tabColor theme="2" tint="-0.749992370372631"/>
  </sheetPr>
  <dimension ref="B1:L76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baseColWidth="10" defaultRowHeight="15" x14ac:dyDescent="0.25"/>
  <cols>
    <col min="1" max="1" width="1.140625" style="36" customWidth="1"/>
    <col min="2" max="2" width="41.42578125" style="36" customWidth="1"/>
    <col min="3" max="3" width="5.5703125" style="36" customWidth="1"/>
    <col min="4" max="4" width="15.7109375" style="36" customWidth="1"/>
    <col min="5" max="5" width="16.42578125" style="36" customWidth="1"/>
    <col min="6" max="6" width="17.140625" style="36" customWidth="1"/>
    <col min="7" max="7" width="19.7109375" style="36" customWidth="1"/>
    <col min="8" max="8" width="19.140625" style="36" customWidth="1"/>
    <col min="9" max="9" width="1.140625" style="36" customWidth="1"/>
    <col min="10" max="12" width="11.42578125" style="40"/>
    <col min="13" max="16384" width="11.42578125" style="36"/>
  </cols>
  <sheetData>
    <row r="1" spans="2:10" s="114" customFormat="1" x14ac:dyDescent="0.25">
      <c r="B1" s="114" t="s">
        <v>248</v>
      </c>
    </row>
    <row r="2" spans="2:10" s="36" customFormat="1" ht="15.75" thickBot="1" x14ac:dyDescent="0.3">
      <c r="B2" s="77" t="s">
        <v>229</v>
      </c>
    </row>
    <row r="3" spans="2:10" s="36" customFormat="1" ht="0.75" customHeight="1" x14ac:dyDescent="0.25">
      <c r="B3" s="48"/>
      <c r="C3" s="49"/>
      <c r="D3" s="49"/>
      <c r="E3" s="49"/>
      <c r="F3" s="49"/>
      <c r="G3" s="49"/>
      <c r="H3" s="49"/>
      <c r="I3" s="50"/>
    </row>
    <row r="4" spans="2:10" s="36" customFormat="1" ht="6" customHeight="1" x14ac:dyDescent="0.25">
      <c r="B4" s="51"/>
      <c r="C4" s="40"/>
      <c r="D4" s="40"/>
      <c r="E4" s="40"/>
      <c r="F4" s="40"/>
      <c r="G4" s="40"/>
      <c r="H4" s="40"/>
      <c r="I4" s="52"/>
    </row>
    <row r="5" spans="2:10" s="36" customFormat="1" x14ac:dyDescent="0.25">
      <c r="B5" s="51"/>
      <c r="C5" s="40"/>
      <c r="D5" s="192" t="s">
        <v>2439</v>
      </c>
      <c r="E5" s="193"/>
      <c r="F5" s="193"/>
      <c r="G5" s="193"/>
      <c r="H5" s="194"/>
      <c r="I5" s="52"/>
    </row>
    <row r="6" spans="2:10" s="36" customFormat="1" ht="6" customHeight="1" x14ac:dyDescent="0.25">
      <c r="B6" s="51"/>
      <c r="C6" s="40"/>
      <c r="D6" s="39"/>
      <c r="E6" s="40"/>
      <c r="F6" s="40"/>
      <c r="G6" s="40"/>
      <c r="H6" s="41"/>
      <c r="I6" s="52"/>
    </row>
    <row r="7" spans="2:10" s="37" customFormat="1" ht="28.5" customHeight="1" x14ac:dyDescent="0.25">
      <c r="B7" s="59" t="s">
        <v>211</v>
      </c>
      <c r="C7" s="53"/>
      <c r="D7" s="42" t="s">
        <v>36</v>
      </c>
      <c r="E7" s="43" t="s">
        <v>260</v>
      </c>
      <c r="F7" s="43" t="s">
        <v>29</v>
      </c>
      <c r="G7" s="43" t="s">
        <v>217</v>
      </c>
      <c r="H7" s="44" t="s">
        <v>31</v>
      </c>
      <c r="I7" s="55"/>
    </row>
    <row r="8" spans="2:10" s="36" customFormat="1" ht="6" customHeight="1" x14ac:dyDescent="0.25">
      <c r="B8" s="51"/>
      <c r="C8" s="40"/>
      <c r="D8" s="39"/>
      <c r="E8" s="40"/>
      <c r="F8" s="40"/>
      <c r="G8" s="40"/>
      <c r="H8" s="41"/>
      <c r="I8" s="52"/>
    </row>
    <row r="9" spans="2:10" s="36" customFormat="1" x14ac:dyDescent="0.25">
      <c r="B9" s="60" t="s">
        <v>2438</v>
      </c>
      <c r="C9" s="40" t="s">
        <v>2427</v>
      </c>
      <c r="D9" s="61">
        <f>'ATP Data Set 2019 Singles'!P6</f>
        <v>15</v>
      </c>
      <c r="E9" s="65">
        <f>'ATP Data Set 2019 Singles'!P5</f>
        <v>1239</v>
      </c>
      <c r="F9" s="62">
        <f>E9/D9</f>
        <v>82.6</v>
      </c>
      <c r="G9" s="63">
        <f>'ATP Data Set 2019 Singles'!P8</f>
        <v>471.97142857142899</v>
      </c>
      <c r="H9" s="64">
        <f>SQRT(G9)</f>
        <v>21.724903419150774</v>
      </c>
      <c r="I9" s="52"/>
      <c r="J9" s="117"/>
    </row>
    <row r="10" spans="2:10" s="36" customFormat="1" ht="6" customHeight="1" x14ac:dyDescent="0.25">
      <c r="B10" s="60"/>
      <c r="C10" s="40"/>
      <c r="D10" s="61"/>
      <c r="E10" s="65"/>
      <c r="F10" s="62"/>
      <c r="G10" s="63"/>
      <c r="H10" s="64"/>
      <c r="I10" s="52"/>
      <c r="J10" s="117"/>
    </row>
    <row r="11" spans="2:10" s="36" customFormat="1" ht="15" customHeight="1" x14ac:dyDescent="0.25">
      <c r="B11" s="60" t="s">
        <v>2437</v>
      </c>
      <c r="C11" s="40"/>
      <c r="D11" s="61">
        <f>'ATP Data Set 2019 Singles'!N6</f>
        <v>2532</v>
      </c>
      <c r="E11" s="65">
        <f>'ATP Data Set 2019 Singles'!N5</f>
        <v>285117</v>
      </c>
      <c r="F11" s="62">
        <f>E11/D11</f>
        <v>112.60545023696683</v>
      </c>
      <c r="G11" s="65">
        <f>'ATP Data Set 2019 Singles'!N8</f>
        <v>1644.4728742736979</v>
      </c>
      <c r="H11" s="64">
        <f>SQRT(G11)</f>
        <v>40.552100738108471</v>
      </c>
      <c r="I11" s="52"/>
    </row>
    <row r="12" spans="2:10" s="36" customFormat="1" ht="6" customHeight="1" x14ac:dyDescent="0.25">
      <c r="B12" s="60"/>
      <c r="C12" s="40"/>
      <c r="D12" s="61"/>
      <c r="E12" s="65"/>
      <c r="F12" s="62"/>
      <c r="G12" s="65"/>
      <c r="H12" s="64"/>
      <c r="I12" s="52"/>
    </row>
    <row r="13" spans="2:10" s="36" customFormat="1" x14ac:dyDescent="0.25">
      <c r="B13" s="60" t="s">
        <v>2410</v>
      </c>
      <c r="C13" s="40" t="s">
        <v>2426</v>
      </c>
      <c r="D13" s="66">
        <f>'ATP Data Set 2019 Singles'!O6</f>
        <v>2043</v>
      </c>
      <c r="E13" s="166">
        <f>'ATP Data Set 2019 Singles'!O5</f>
        <v>208757</v>
      </c>
      <c r="F13" s="67">
        <f>E13/D13</f>
        <v>102.18159569260891</v>
      </c>
      <c r="G13" s="68">
        <f>'ATP Data Set 2019 Singles'!O8</f>
        <v>934.55319686485939</v>
      </c>
      <c r="H13" s="69">
        <f>SQRT(G13)</f>
        <v>30.570462817315335</v>
      </c>
      <c r="I13" s="52"/>
      <c r="J13" s="117"/>
    </row>
    <row r="14" spans="2:10" s="36" customFormat="1" ht="6" customHeight="1" thickBot="1" x14ac:dyDescent="0.3">
      <c r="B14" s="58"/>
      <c r="C14" s="56"/>
      <c r="D14" s="56"/>
      <c r="E14" s="56"/>
      <c r="F14" s="56"/>
      <c r="G14" s="56"/>
      <c r="H14" s="56"/>
      <c r="I14" s="57"/>
    </row>
    <row r="15" spans="2:10" s="36" customFormat="1" x14ac:dyDescent="0.25">
      <c r="G15" s="118"/>
    </row>
    <row r="16" spans="2:10" s="36" customFormat="1" x14ac:dyDescent="0.25">
      <c r="F16" s="71" t="s">
        <v>257</v>
      </c>
    </row>
    <row r="17" spans="2:12" x14ac:dyDescent="0.25">
      <c r="F17" s="72">
        <f>F13-F9</f>
        <v>19.581595692608914</v>
      </c>
      <c r="J17" s="36"/>
      <c r="K17" s="36"/>
      <c r="L17" s="36"/>
    </row>
    <row r="18" spans="2:12" s="92" customFormat="1" ht="4.5" customHeight="1" x14ac:dyDescent="0.25">
      <c r="F18" s="113"/>
    </row>
    <row r="19" spans="2:12" x14ac:dyDescent="0.25">
      <c r="F19" s="72"/>
      <c r="J19" s="36"/>
      <c r="K19" s="36"/>
      <c r="L19" s="36"/>
    </row>
    <row r="20" spans="2:12" ht="15.75" thickBot="1" x14ac:dyDescent="0.3">
      <c r="B20" s="77" t="s">
        <v>247</v>
      </c>
      <c r="H20" s="40"/>
    </row>
    <row r="21" spans="2:12" x14ac:dyDescent="0.25">
      <c r="B21" s="86" t="s">
        <v>243</v>
      </c>
      <c r="C21" s="40"/>
      <c r="D21" s="189" t="s">
        <v>2443</v>
      </c>
      <c r="E21" s="190"/>
      <c r="F21" s="190"/>
      <c r="G21" s="191"/>
      <c r="H21" s="169"/>
    </row>
    <row r="22" spans="2:12" x14ac:dyDescent="0.25">
      <c r="B22" s="87" t="s">
        <v>252</v>
      </c>
      <c r="C22" s="40"/>
      <c r="D22" s="102" t="s">
        <v>246</v>
      </c>
      <c r="E22" s="164"/>
      <c r="F22" s="40"/>
      <c r="G22" s="52"/>
      <c r="H22" s="40"/>
    </row>
    <row r="23" spans="2:12" x14ac:dyDescent="0.25">
      <c r="B23" s="87" t="s">
        <v>230</v>
      </c>
      <c r="C23" s="40"/>
      <c r="D23" s="51"/>
      <c r="E23" s="40"/>
      <c r="F23" s="40"/>
      <c r="G23" s="52"/>
      <c r="H23" s="40"/>
      <c r="J23" s="116"/>
      <c r="K23" s="116"/>
      <c r="L23" s="116"/>
    </row>
    <row r="24" spans="2:12" x14ac:dyDescent="0.25">
      <c r="B24" s="88"/>
      <c r="C24" s="40"/>
      <c r="D24" s="51" t="s">
        <v>240</v>
      </c>
      <c r="E24" s="40"/>
      <c r="F24" s="93">
        <v>0.05</v>
      </c>
      <c r="G24" s="110">
        <v>0.01</v>
      </c>
      <c r="J24" s="115"/>
      <c r="K24" s="115"/>
      <c r="L24" s="115"/>
    </row>
    <row r="25" spans="2:12" x14ac:dyDescent="0.25">
      <c r="B25" s="87" t="s">
        <v>244</v>
      </c>
      <c r="C25" s="40"/>
      <c r="D25" s="51" t="s">
        <v>241</v>
      </c>
      <c r="E25" s="40"/>
      <c r="F25" s="93" t="str">
        <f>IF($F$35&lt;$F$24,"Yes","No")</f>
        <v>Yes</v>
      </c>
      <c r="G25" s="110" t="str">
        <f>IF($F$35&lt;$G$24,"Yes","No")</f>
        <v>Yes</v>
      </c>
      <c r="J25" s="115"/>
      <c r="K25" s="115"/>
      <c r="L25" s="115"/>
    </row>
    <row r="26" spans="2:12" x14ac:dyDescent="0.25">
      <c r="B26" s="87" t="s">
        <v>253</v>
      </c>
      <c r="C26" s="40"/>
      <c r="D26" s="51" t="s">
        <v>242</v>
      </c>
      <c r="E26" s="40"/>
      <c r="F26" s="93" t="str">
        <f>IF($F$34&gt;$F$36,"Yes","No")</f>
        <v>Yes</v>
      </c>
      <c r="G26" s="110" t="str">
        <f>G25</f>
        <v>Yes</v>
      </c>
      <c r="J26" s="115"/>
      <c r="K26" s="115"/>
      <c r="L26" s="115"/>
    </row>
    <row r="27" spans="2:12" ht="15.75" thickBot="1" x14ac:dyDescent="0.3">
      <c r="B27" s="89" t="s">
        <v>2442</v>
      </c>
      <c r="C27" s="40"/>
      <c r="D27" s="51"/>
      <c r="E27" s="40"/>
      <c r="F27" s="40"/>
      <c r="G27" s="52"/>
      <c r="J27" s="115"/>
      <c r="K27" s="115"/>
      <c r="L27" s="115"/>
    </row>
    <row r="28" spans="2:12" ht="30" x14ac:dyDescent="0.25">
      <c r="B28" s="164"/>
      <c r="C28" s="40"/>
      <c r="D28" s="94"/>
      <c r="E28" s="91"/>
      <c r="F28" s="170" t="s">
        <v>2441</v>
      </c>
      <c r="G28" s="171" t="s">
        <v>2440</v>
      </c>
      <c r="J28" s="115"/>
      <c r="K28" s="115"/>
      <c r="L28" s="115"/>
    </row>
    <row r="29" spans="2:12" x14ac:dyDescent="0.25">
      <c r="C29" s="40"/>
      <c r="D29" s="96" t="s">
        <v>234</v>
      </c>
      <c r="E29" s="115"/>
      <c r="F29" s="104">
        <v>102.18159569260891</v>
      </c>
      <c r="G29" s="107">
        <v>82.6</v>
      </c>
      <c r="J29" s="115"/>
      <c r="K29" s="115"/>
      <c r="L29" s="115"/>
    </row>
    <row r="30" spans="2:12" x14ac:dyDescent="0.25">
      <c r="C30" s="40"/>
      <c r="D30" s="96" t="s">
        <v>235</v>
      </c>
      <c r="E30" s="115"/>
      <c r="F30" s="103">
        <v>934.55319686485939</v>
      </c>
      <c r="G30" s="106">
        <v>471.97142857142899</v>
      </c>
      <c r="J30" s="115"/>
      <c r="K30" s="115"/>
      <c r="L30" s="115"/>
    </row>
    <row r="31" spans="2:12" x14ac:dyDescent="0.25">
      <c r="C31" s="40"/>
      <c r="D31" s="101" t="s">
        <v>236</v>
      </c>
      <c r="E31" s="167"/>
      <c r="F31" s="108">
        <v>2043</v>
      </c>
      <c r="G31" s="109">
        <v>15</v>
      </c>
      <c r="J31" s="115"/>
      <c r="K31" s="115"/>
      <c r="L31" s="115"/>
    </row>
    <row r="32" spans="2:12" x14ac:dyDescent="0.25">
      <c r="C32" s="40"/>
      <c r="D32" s="163" t="s">
        <v>251</v>
      </c>
      <c r="E32" s="165"/>
      <c r="F32" s="90">
        <v>931.40332101072124</v>
      </c>
      <c r="G32" s="97"/>
      <c r="J32" s="115"/>
      <c r="K32" s="115"/>
      <c r="L32" s="115"/>
    </row>
    <row r="33" spans="3:12" x14ac:dyDescent="0.25">
      <c r="C33" s="40"/>
      <c r="D33" s="96" t="s">
        <v>250</v>
      </c>
      <c r="E33" s="115"/>
      <c r="F33" s="105">
        <v>2056</v>
      </c>
      <c r="G33" s="97"/>
      <c r="J33" s="115"/>
      <c r="K33" s="115"/>
      <c r="L33" s="115"/>
    </row>
    <row r="34" spans="3:12" x14ac:dyDescent="0.25">
      <c r="C34" s="40"/>
      <c r="D34" s="96" t="s">
        <v>249</v>
      </c>
      <c r="E34" s="115"/>
      <c r="F34" s="90">
        <v>2.4759183346785512</v>
      </c>
      <c r="G34" s="97"/>
      <c r="J34" s="115"/>
      <c r="K34" s="115"/>
      <c r="L34" s="115"/>
    </row>
    <row r="35" spans="3:12" x14ac:dyDescent="0.25">
      <c r="C35" s="40"/>
      <c r="D35" s="96" t="s">
        <v>238</v>
      </c>
      <c r="E35" s="115"/>
      <c r="F35" s="90">
        <v>6.6846930214107328E-3</v>
      </c>
      <c r="G35" s="97"/>
      <c r="J35" s="115"/>
      <c r="K35" s="115"/>
    </row>
    <row r="36" spans="3:12" ht="15.75" thickBot="1" x14ac:dyDescent="0.3">
      <c r="D36" s="98" t="s">
        <v>237</v>
      </c>
      <c r="E36" s="168"/>
      <c r="F36" s="99">
        <v>1.6455950958913577</v>
      </c>
      <c r="G36" s="100"/>
      <c r="J36" s="115"/>
      <c r="K36" s="115"/>
    </row>
    <row r="37" spans="3:12" x14ac:dyDescent="0.25">
      <c r="J37" s="115"/>
      <c r="K37" s="115"/>
    </row>
    <row r="38" spans="3:12" x14ac:dyDescent="0.25">
      <c r="D38" s="40"/>
      <c r="E38" s="40"/>
      <c r="F38" s="40"/>
      <c r="G38" s="40"/>
      <c r="H38" s="40"/>
      <c r="J38" s="115"/>
      <c r="K38" s="115"/>
    </row>
    <row r="39" spans="3:12" x14ac:dyDescent="0.25">
      <c r="D39" s="195"/>
      <c r="E39" s="195"/>
      <c r="F39" s="195"/>
      <c r="G39" s="195"/>
      <c r="H39" s="195"/>
      <c r="J39" s="115"/>
      <c r="K39" s="115"/>
    </row>
    <row r="40" spans="3:12" x14ac:dyDescent="0.25">
      <c r="D40" s="164"/>
      <c r="E40" s="164"/>
      <c r="F40" s="40"/>
      <c r="G40" s="40"/>
      <c r="H40" s="40"/>
      <c r="J40" s="115"/>
      <c r="K40" s="115"/>
    </row>
    <row r="41" spans="3:12" x14ac:dyDescent="0.25">
      <c r="D41" s="40"/>
      <c r="E41" s="40"/>
      <c r="F41" s="40"/>
      <c r="G41" s="40"/>
      <c r="H41" s="40"/>
      <c r="J41" s="115"/>
      <c r="K41" s="115"/>
    </row>
    <row r="42" spans="3:12" x14ac:dyDescent="0.25">
      <c r="D42" s="40"/>
      <c r="E42" s="40"/>
      <c r="F42" s="40"/>
      <c r="G42" s="93"/>
      <c r="H42" s="93"/>
      <c r="J42" s="115"/>
      <c r="K42" s="115"/>
    </row>
    <row r="43" spans="3:12" x14ac:dyDescent="0.25">
      <c r="D43" s="40"/>
      <c r="E43" s="40"/>
      <c r="F43" s="40"/>
      <c r="G43" s="93"/>
      <c r="H43" s="93"/>
      <c r="J43" s="115"/>
      <c r="K43" s="115"/>
    </row>
    <row r="44" spans="3:12" x14ac:dyDescent="0.25">
      <c r="D44" s="40"/>
      <c r="E44" s="40"/>
      <c r="F44" s="40"/>
      <c r="G44" s="93"/>
      <c r="H44" s="93"/>
      <c r="J44" s="115"/>
      <c r="K44" s="115"/>
    </row>
    <row r="45" spans="3:12" x14ac:dyDescent="0.25">
      <c r="D45" s="40"/>
      <c r="E45" s="40"/>
      <c r="F45" s="40"/>
      <c r="G45" s="40"/>
      <c r="H45" s="40"/>
      <c r="J45" s="115"/>
      <c r="K45" s="115"/>
    </row>
    <row r="46" spans="3:12" x14ac:dyDescent="0.25">
      <c r="D46" s="116"/>
      <c r="E46" s="116"/>
      <c r="F46" s="40"/>
      <c r="G46" s="116"/>
      <c r="H46" s="116"/>
      <c r="J46" s="115"/>
      <c r="K46" s="115"/>
    </row>
    <row r="47" spans="3:12" x14ac:dyDescent="0.25">
      <c r="D47" s="115"/>
      <c r="E47" s="115"/>
      <c r="F47" s="40"/>
      <c r="G47" s="104"/>
      <c r="H47" s="104"/>
      <c r="J47" s="115"/>
      <c r="K47" s="115"/>
    </row>
    <row r="48" spans="3:12" x14ac:dyDescent="0.25">
      <c r="D48" s="115"/>
      <c r="E48" s="115"/>
      <c r="F48" s="40"/>
      <c r="G48" s="103"/>
      <c r="H48" s="103"/>
      <c r="J48" s="115"/>
      <c r="K48" s="115"/>
    </row>
    <row r="49" spans="3:11" x14ac:dyDescent="0.25">
      <c r="D49" s="115"/>
      <c r="E49" s="115"/>
      <c r="F49" s="40"/>
      <c r="G49" s="105"/>
      <c r="H49" s="105"/>
      <c r="J49" s="115"/>
      <c r="K49" s="115"/>
    </row>
    <row r="50" spans="3:11" x14ac:dyDescent="0.25">
      <c r="D50" s="165"/>
      <c r="E50" s="165"/>
      <c r="F50" s="40"/>
      <c r="G50" s="90"/>
      <c r="H50" s="90"/>
      <c r="J50" s="115"/>
      <c r="K50" s="115"/>
    </row>
    <row r="51" spans="3:11" x14ac:dyDescent="0.25">
      <c r="D51" s="115"/>
      <c r="E51" s="115"/>
      <c r="F51" s="40"/>
      <c r="G51" s="105"/>
      <c r="H51" s="90"/>
      <c r="J51" s="115"/>
      <c r="K51" s="115"/>
    </row>
    <row r="52" spans="3:11" x14ac:dyDescent="0.25">
      <c r="D52" s="115"/>
      <c r="E52" s="115"/>
      <c r="F52" s="40"/>
      <c r="G52" s="90"/>
      <c r="H52" s="90"/>
      <c r="J52" s="115"/>
      <c r="K52" s="115"/>
    </row>
    <row r="53" spans="3:11" x14ac:dyDescent="0.25">
      <c r="D53" s="115"/>
      <c r="E53" s="115"/>
      <c r="F53" s="40"/>
      <c r="G53" s="90"/>
      <c r="H53" s="90"/>
      <c r="J53" s="115"/>
      <c r="K53" s="115"/>
    </row>
    <row r="54" spans="3:11" x14ac:dyDescent="0.25">
      <c r="D54" s="115"/>
      <c r="E54" s="115"/>
      <c r="F54" s="40"/>
      <c r="G54" s="90"/>
      <c r="H54" s="90"/>
      <c r="J54" s="115"/>
      <c r="K54" s="115"/>
    </row>
    <row r="55" spans="3:11" x14ac:dyDescent="0.25">
      <c r="D55" s="40"/>
      <c r="E55" s="40"/>
      <c r="F55" s="40"/>
      <c r="G55" s="40"/>
      <c r="H55" s="40"/>
      <c r="J55" s="115"/>
      <c r="K55" s="115"/>
    </row>
    <row r="56" spans="3:11" x14ac:dyDescent="0.25">
      <c r="C56" s="40"/>
      <c r="D56" s="40"/>
      <c r="E56" s="40"/>
      <c r="F56" s="40"/>
      <c r="G56" s="40"/>
      <c r="H56" s="40"/>
      <c r="J56" s="115"/>
      <c r="K56" s="115"/>
    </row>
    <row r="57" spans="3:11" x14ac:dyDescent="0.25">
      <c r="C57" s="40"/>
      <c r="D57" s="115"/>
      <c r="E57" s="115"/>
      <c r="F57" s="115"/>
      <c r="G57" s="115"/>
      <c r="H57" s="40"/>
      <c r="J57" s="115"/>
      <c r="K57" s="115"/>
    </row>
    <row r="58" spans="3:11" x14ac:dyDescent="0.25">
      <c r="C58" s="40"/>
      <c r="D58" s="115"/>
      <c r="E58" s="115"/>
      <c r="F58" s="115"/>
      <c r="G58" s="115"/>
      <c r="H58" s="40"/>
      <c r="J58" s="115"/>
      <c r="K58" s="115"/>
    </row>
    <row r="59" spans="3:11" x14ac:dyDescent="0.25">
      <c r="C59" s="40"/>
      <c r="D59" s="40"/>
      <c r="E59" s="40"/>
      <c r="F59" s="40"/>
      <c r="G59" s="40"/>
      <c r="H59" s="40"/>
      <c r="J59" s="115"/>
      <c r="K59" s="115"/>
    </row>
    <row r="60" spans="3:11" x14ac:dyDescent="0.25">
      <c r="C60" s="40"/>
      <c r="D60" s="40"/>
      <c r="E60" s="40"/>
      <c r="F60" s="40"/>
      <c r="G60" s="40"/>
      <c r="H60" s="40"/>
      <c r="J60" s="115"/>
      <c r="K60" s="115"/>
    </row>
    <row r="61" spans="3:11" x14ac:dyDescent="0.25">
      <c r="C61" s="40"/>
      <c r="D61" s="40"/>
      <c r="E61" s="40"/>
      <c r="F61" s="40"/>
      <c r="G61" s="40"/>
      <c r="H61" s="40"/>
      <c r="J61" s="115"/>
      <c r="K61" s="115"/>
    </row>
    <row r="62" spans="3:11" x14ac:dyDescent="0.25">
      <c r="J62" s="115"/>
      <c r="K62" s="115"/>
    </row>
    <row r="63" spans="3:11" x14ac:dyDescent="0.25">
      <c r="J63" s="115"/>
      <c r="K63" s="115"/>
    </row>
    <row r="64" spans="3:11" x14ac:dyDescent="0.25">
      <c r="J64" s="115"/>
      <c r="K64" s="115"/>
    </row>
    <row r="65" spans="10:11" x14ac:dyDescent="0.25">
      <c r="J65" s="115"/>
      <c r="K65" s="115"/>
    </row>
    <row r="66" spans="10:11" x14ac:dyDescent="0.25">
      <c r="J66" s="115"/>
      <c r="K66" s="115"/>
    </row>
    <row r="67" spans="10:11" x14ac:dyDescent="0.25">
      <c r="J67" s="115"/>
      <c r="K67" s="115"/>
    </row>
    <row r="68" spans="10:11" x14ac:dyDescent="0.25">
      <c r="J68" s="115"/>
      <c r="K68" s="115"/>
    </row>
    <row r="69" spans="10:11" x14ac:dyDescent="0.25">
      <c r="J69" s="115"/>
      <c r="K69" s="115"/>
    </row>
    <row r="70" spans="10:11" x14ac:dyDescent="0.25">
      <c r="J70" s="115"/>
      <c r="K70" s="115"/>
    </row>
    <row r="71" spans="10:11" x14ac:dyDescent="0.25">
      <c r="J71" s="115"/>
      <c r="K71" s="115"/>
    </row>
    <row r="72" spans="10:11" x14ac:dyDescent="0.25">
      <c r="J72" s="115"/>
      <c r="K72" s="115"/>
    </row>
    <row r="73" spans="10:11" x14ac:dyDescent="0.25">
      <c r="J73" s="115"/>
      <c r="K73" s="115"/>
    </row>
    <row r="74" spans="10:11" x14ac:dyDescent="0.25">
      <c r="J74" s="115"/>
      <c r="K74" s="115"/>
    </row>
    <row r="75" spans="10:11" x14ac:dyDescent="0.25">
      <c r="J75" s="115"/>
      <c r="K75" s="115"/>
    </row>
    <row r="76" spans="10:11" x14ac:dyDescent="0.25">
      <c r="J76" s="115"/>
      <c r="K76" s="115"/>
    </row>
  </sheetData>
  <sheetProtection algorithmName="SHA-512" hashValue="ePY2kz01WkeX7IHbeuNrGbsOLWEC4b8DsyKAl2bmNizrEX31jw0StsjUom1mqv3R9SS653K96l+OZMLviRYkXw==" saltValue="k0F0f/JAWSFigjhAbj87uQ==" spinCount="100000" sheet="1" objects="1" scenarios="1" sort="0" autoFilter="0"/>
  <mergeCells count="3">
    <mergeCell ref="D39:H39"/>
    <mergeCell ref="D21:G21"/>
    <mergeCell ref="D5:H5"/>
  </mergeCells>
  <conditionalFormatting sqref="F25">
    <cfRule type="containsText" dxfId="64" priority="46" operator="containsText" text="No">
      <formula>NOT(ISERROR(SEARCH("No",F25)))</formula>
    </cfRule>
    <cfRule type="containsText" dxfId="63" priority="47" operator="containsText" text="Yes">
      <formula>NOT(ISERROR(SEARCH("Yes",F25)))</formula>
    </cfRule>
    <cfRule type="cellIs" dxfId="62" priority="48" operator="equal">
      <formula>"""Yes"""</formula>
    </cfRule>
  </conditionalFormatting>
  <conditionalFormatting sqref="F26">
    <cfRule type="containsText" dxfId="61" priority="43" operator="containsText" text="No">
      <formula>NOT(ISERROR(SEARCH("No",F26)))</formula>
    </cfRule>
    <cfRule type="containsText" dxfId="60" priority="44" operator="containsText" text="Yes">
      <formula>NOT(ISERROR(SEARCH("Yes",F26)))</formula>
    </cfRule>
    <cfRule type="cellIs" dxfId="59" priority="45" operator="equal">
      <formula>"""Yes"""</formula>
    </cfRule>
  </conditionalFormatting>
  <conditionalFormatting sqref="G25">
    <cfRule type="containsText" dxfId="58" priority="34" operator="containsText" text="No">
      <formula>NOT(ISERROR(SEARCH("No",G25)))</formula>
    </cfRule>
    <cfRule type="containsText" dxfId="57" priority="35" operator="containsText" text="Yes">
      <formula>NOT(ISERROR(SEARCH("Yes",G25)))</formula>
    </cfRule>
    <cfRule type="cellIs" dxfId="56" priority="36" operator="equal">
      <formula>"""Yes"""</formula>
    </cfRule>
  </conditionalFormatting>
  <conditionalFormatting sqref="G26">
    <cfRule type="containsText" dxfId="55" priority="31" operator="containsText" text="No">
      <formula>NOT(ISERROR(SEARCH("No",G26)))</formula>
    </cfRule>
    <cfRule type="containsText" dxfId="54" priority="32" operator="containsText" text="Yes">
      <formula>NOT(ISERROR(SEARCH("Yes",G26)))</formula>
    </cfRule>
    <cfRule type="cellIs" dxfId="53" priority="33" operator="equal">
      <formula>"""Yes"""</formula>
    </cfRule>
  </conditionalFormatting>
  <conditionalFormatting sqref="G43">
    <cfRule type="containsText" dxfId="52" priority="22" operator="containsText" text="No">
      <formula>NOT(ISERROR(SEARCH("No",G43)))</formula>
    </cfRule>
    <cfRule type="containsText" dxfId="51" priority="23" operator="containsText" text="Yes">
      <formula>NOT(ISERROR(SEARCH("Yes",G43)))</formula>
    </cfRule>
    <cfRule type="cellIs" dxfId="50" priority="24" operator="equal">
      <formula>"""Yes"""</formula>
    </cfRule>
  </conditionalFormatting>
  <conditionalFormatting sqref="G44">
    <cfRule type="containsText" dxfId="49" priority="19" operator="containsText" text="No">
      <formula>NOT(ISERROR(SEARCH("No",G44)))</formula>
    </cfRule>
    <cfRule type="containsText" dxfId="48" priority="20" operator="containsText" text="Yes">
      <formula>NOT(ISERROR(SEARCH("Yes",G44)))</formula>
    </cfRule>
    <cfRule type="cellIs" dxfId="47" priority="21" operator="equal">
      <formula>"""Yes"""</formula>
    </cfRule>
  </conditionalFormatting>
  <conditionalFormatting sqref="H43">
    <cfRule type="containsText" dxfId="46" priority="16" operator="containsText" text="No">
      <formula>NOT(ISERROR(SEARCH("No",H43)))</formula>
    </cfRule>
    <cfRule type="containsText" dxfId="45" priority="17" operator="containsText" text="Yes">
      <formula>NOT(ISERROR(SEARCH("Yes",H43)))</formula>
    </cfRule>
    <cfRule type="cellIs" dxfId="44" priority="18" operator="equal">
      <formula>"""Yes"""</formula>
    </cfRule>
  </conditionalFormatting>
  <conditionalFormatting sqref="H44">
    <cfRule type="containsText" dxfId="43" priority="13" operator="containsText" text="No">
      <formula>NOT(ISERROR(SEARCH("No",H44)))</formula>
    </cfRule>
    <cfRule type="containsText" dxfId="42" priority="14" operator="containsText" text="Yes">
      <formula>NOT(ISERROR(SEARCH("Yes",H44)))</formula>
    </cfRule>
    <cfRule type="cellIs" dxfId="41" priority="15" operator="equal">
      <formula>"""Yes"""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8B18-9AD8-48E8-BCA3-A69F8B674AB0}">
  <sheetPr>
    <tabColor theme="0" tint="-0.249977111117893"/>
  </sheetPr>
  <dimension ref="A1:AC5222"/>
  <sheetViews>
    <sheetView zoomScale="90" zoomScaleNormal="90" workbookViewId="0">
      <pane xSplit="5" ySplit="4" topLeftCell="F5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9.140625" defaultRowHeight="15" outlineLevelRow="1" outlineLevelCol="1" x14ac:dyDescent="0.25"/>
  <cols>
    <col min="1" max="1" width="15.42578125" customWidth="1"/>
    <col min="2" max="2" width="8" customWidth="1"/>
    <col min="3" max="3" width="8" bestFit="1" customWidth="1"/>
    <col min="4" max="4" width="11.28515625" style="133" bestFit="1" customWidth="1"/>
    <col min="5" max="5" width="28.28515625" bestFit="1" customWidth="1"/>
    <col min="6" max="6" width="5.5703125" bestFit="1" customWidth="1"/>
    <col min="7" max="8" width="27.28515625" bestFit="1" customWidth="1"/>
    <col min="9" max="9" width="20.140625" bestFit="1" customWidth="1"/>
    <col min="10" max="10" width="20.140625" hidden="1" customWidth="1" outlineLevel="1"/>
    <col min="11" max="11" width="10.7109375" bestFit="1" customWidth="1" collapsed="1"/>
    <col min="12" max="12" width="3.5703125" customWidth="1"/>
    <col min="13" max="13" width="31.28515625" bestFit="1" customWidth="1"/>
    <col min="14" max="14" width="16.85546875" customWidth="1"/>
    <col min="15" max="15" width="24" customWidth="1"/>
    <col min="16" max="16" width="16.85546875" customWidth="1"/>
    <col min="17" max="17" width="10.7109375" customWidth="1"/>
    <col min="18" max="18" width="13.42578125" customWidth="1"/>
    <col min="20" max="21" width="20.140625" bestFit="1" customWidth="1"/>
    <col min="22" max="22" width="11.85546875" bestFit="1" customWidth="1"/>
    <col min="24" max="24" width="11.85546875" bestFit="1" customWidth="1"/>
    <col min="25" max="25" width="8.7109375" bestFit="1" customWidth="1"/>
    <col min="26" max="26" width="16.85546875" customWidth="1"/>
    <col min="27" max="27" width="11.85546875" bestFit="1" customWidth="1"/>
    <col min="28" max="28" width="8.7109375" bestFit="1" customWidth="1"/>
    <col min="29" max="29" width="9.42578125" style="132" bestFit="1" customWidth="1"/>
    <col min="30" max="30" width="9.7109375" customWidth="1"/>
    <col min="31" max="31" width="9.42578125" customWidth="1"/>
    <col min="32" max="33" width="10.7109375" customWidth="1"/>
    <col min="34" max="34" width="10.42578125" customWidth="1"/>
  </cols>
  <sheetData>
    <row r="1" spans="1:29" ht="15.75" thickBot="1" x14ac:dyDescent="0.3">
      <c r="N1" s="2" t="s">
        <v>2420</v>
      </c>
    </row>
    <row r="2" spans="1:29" ht="15.75" hidden="1" outlineLevel="1" thickBot="1" x14ac:dyDescent="0.3">
      <c r="A2" t="s">
        <v>2402</v>
      </c>
      <c r="B2" t="s">
        <v>2436</v>
      </c>
      <c r="C2" t="s">
        <v>1391</v>
      </c>
      <c r="D2" s="133" t="s">
        <v>2402</v>
      </c>
      <c r="E2" t="s">
        <v>2436</v>
      </c>
    </row>
    <row r="3" spans="1:29" ht="15.75" hidden="1" outlineLevel="1" thickBot="1" x14ac:dyDescent="0.3">
      <c r="A3" s="133" t="s">
        <v>2412</v>
      </c>
      <c r="B3" t="s">
        <v>2413</v>
      </c>
      <c r="C3" t="s">
        <v>518</v>
      </c>
      <c r="D3" s="133" t="s">
        <v>2413</v>
      </c>
      <c r="E3" t="s">
        <v>2413</v>
      </c>
    </row>
    <row r="4" spans="1:29" ht="28.5" customHeight="1" collapsed="1" x14ac:dyDescent="0.25">
      <c r="A4" s="162" t="s">
        <v>2402</v>
      </c>
      <c r="B4" s="162" t="s">
        <v>2436</v>
      </c>
      <c r="C4" s="162" t="s">
        <v>1391</v>
      </c>
      <c r="D4" s="162" t="s">
        <v>1390</v>
      </c>
      <c r="E4" s="162" t="s">
        <v>211</v>
      </c>
      <c r="F4" s="162" t="s">
        <v>1389</v>
      </c>
      <c r="G4" s="162" t="s">
        <v>1388</v>
      </c>
      <c r="H4" s="162" t="s">
        <v>1386</v>
      </c>
      <c r="I4" s="162" t="s">
        <v>1384</v>
      </c>
      <c r="J4" s="162" t="s">
        <v>2411</v>
      </c>
      <c r="K4" s="162" t="s">
        <v>1383</v>
      </c>
      <c r="M4" s="139"/>
      <c r="N4" s="140" t="s">
        <v>2407</v>
      </c>
      <c r="O4" s="140" t="s">
        <v>2410</v>
      </c>
      <c r="P4" s="140" t="s">
        <v>2408</v>
      </c>
      <c r="Q4" s="145" t="s">
        <v>2409</v>
      </c>
      <c r="R4" s="136"/>
      <c r="AC4"/>
    </row>
    <row r="5" spans="1:29" x14ac:dyDescent="0.25">
      <c r="A5" t="s">
        <v>2412</v>
      </c>
      <c r="B5" t="str">
        <f>IF(OR(ISNUMBER(FIND("W/O",Tabelle3[[#This Row],[Score]])),ISNUMBER(FIND("RET",Tabelle3[[#This Row],[Score]])),ISNUMBER(FIND("Bye,",Tabelle3[[#This Row],[Opponent]]))),"NO","YES")</f>
        <v>YES</v>
      </c>
      <c r="C5" t="s">
        <v>518</v>
      </c>
      <c r="D5" s="158">
        <v>43465</v>
      </c>
      <c r="E5" t="s">
        <v>1381</v>
      </c>
      <c r="F5">
        <v>3</v>
      </c>
      <c r="G5" t="s">
        <v>1437</v>
      </c>
      <c r="H5" t="s">
        <v>1432</v>
      </c>
      <c r="I5" t="s">
        <v>1593</v>
      </c>
      <c r="J5">
        <f>IF('ATP Data Set 2019 Singles'!$K5&gt;1,'ATP Data Set 2019 Singles'!$K5,"")</f>
        <v>99</v>
      </c>
      <c r="K5">
        <v>99</v>
      </c>
      <c r="M5" s="138" t="s">
        <v>260</v>
      </c>
      <c r="N5" s="137">
        <f>SUMIFS('ATP Data Set 2019 Singles'!$K$5:$K$2954,Tabelle3[No-Ad Scoring],"No",Tabelle3[Match completed],"YES",'ATP Data Set 2019 Singles'!$K$5:$K$2954,"&gt;1")</f>
        <v>285117</v>
      </c>
      <c r="O5" s="137">
        <f>SUMIFS('ATP Data Set 2019 Singles'!$K$5:$K$2954,Tabelle3[No-Ad Scoring],"No",Tabelle3[Match completed],"YES",'ATP Data Set 2019 Singles'!$K$5:$K$2954,"&gt;1",'ATP Data Set 2019 Singles'!$C$5:$C$2954,"Tour")</f>
        <v>208757</v>
      </c>
      <c r="P5" s="137">
        <f>SUMIFS('ATP Data Set 2019 Singles'!$K$5:$K$2954,Tabelle3[No-Ad Scoring],"Yes",Tabelle3[Match completed],"YES",'ATP Data Set 2019 Singles'!$K$5:$K$2954,"&gt;1")</f>
        <v>1239</v>
      </c>
      <c r="Q5" s="146">
        <f>O5-P5</f>
        <v>207518</v>
      </c>
      <c r="AC5"/>
    </row>
    <row r="6" spans="1:29" x14ac:dyDescent="0.25">
      <c r="A6" t="s">
        <v>2412</v>
      </c>
      <c r="B6" t="str">
        <f>IF(OR(ISNUMBER(FIND("W/O",Tabelle3[[#This Row],[Score]])),ISNUMBER(FIND("RET",Tabelle3[[#This Row],[Score]])),ISNUMBER(FIND("Bye,",Tabelle3[[#This Row],[Opponent]]))),"NO","YES")</f>
        <v>NO</v>
      </c>
      <c r="C6" t="s">
        <v>518</v>
      </c>
      <c r="D6" s="158">
        <v>43465</v>
      </c>
      <c r="E6" t="s">
        <v>1381</v>
      </c>
      <c r="F6">
        <v>3</v>
      </c>
      <c r="G6" t="s">
        <v>1587</v>
      </c>
      <c r="H6" t="s">
        <v>1458</v>
      </c>
      <c r="I6" t="s">
        <v>1457</v>
      </c>
      <c r="J6" t="str">
        <f>IF('ATP Data Set 2019 Singles'!$K6&gt;1,'ATP Data Set 2019 Singles'!$K6,"")</f>
        <v/>
      </c>
      <c r="K6">
        <v>0</v>
      </c>
      <c r="M6" s="138" t="s">
        <v>2403</v>
      </c>
      <c r="N6" s="137">
        <f>COUNTIFS(Tabelle3[No-Ad Scoring],"No",Tabelle3[Match completed],"YES",'ATP Data Set 2019 Singles'!$K$5:$K$2954,"&gt;1")</f>
        <v>2532</v>
      </c>
      <c r="O6" s="137">
        <f>COUNTIFS(Tabelle3[No-Ad Scoring],"No",Tabelle3[Match completed],"YES",'ATP Data Set 2019 Singles'!$K$5:$K$2954,"&gt;1",'ATP Data Set 2019 Singles'!$C$5:$C$2954,"Tour")</f>
        <v>2043</v>
      </c>
      <c r="P6" s="137">
        <f>COUNTIFS(Tabelle3[No-Ad Scoring],"Yes",Tabelle3[Match completed],"YES",'ATP Data Set 2019 Singles'!$K$5:$K$2954,"&gt;1")</f>
        <v>15</v>
      </c>
      <c r="Q6" s="146">
        <f t="shared" ref="Q6:Q9" si="0">O6-P6</f>
        <v>2028</v>
      </c>
      <c r="AC6"/>
    </row>
    <row r="7" spans="1:29" x14ac:dyDescent="0.25">
      <c r="A7" t="s">
        <v>2412</v>
      </c>
      <c r="B7" t="str">
        <f>IF(OR(ISNUMBER(FIND("W/O",Tabelle3[[#This Row],[Score]])),ISNUMBER(FIND("RET",Tabelle3[[#This Row],[Score]])),ISNUMBER(FIND("Bye,",Tabelle3[[#This Row],[Opponent]]))),"NO","YES")</f>
        <v>YES</v>
      </c>
      <c r="C7" t="s">
        <v>518</v>
      </c>
      <c r="D7" s="158">
        <v>43465</v>
      </c>
      <c r="E7" t="s">
        <v>1381</v>
      </c>
      <c r="F7">
        <v>3</v>
      </c>
      <c r="G7" t="s">
        <v>1403</v>
      </c>
      <c r="H7" t="s">
        <v>1512</v>
      </c>
      <c r="I7" t="s">
        <v>667</v>
      </c>
      <c r="J7">
        <f>IF('ATP Data Set 2019 Singles'!$K7&gt;1,'ATP Data Set 2019 Singles'!$K7,"")</f>
        <v>61</v>
      </c>
      <c r="K7">
        <v>61</v>
      </c>
      <c r="M7" s="141" t="s">
        <v>2404</v>
      </c>
      <c r="N7" s="142">
        <f>N5/N6</f>
        <v>112.60545023696683</v>
      </c>
      <c r="O7" s="142">
        <f>O5/O6</f>
        <v>102.18159569260891</v>
      </c>
      <c r="P7" s="142">
        <f>P5/P6</f>
        <v>82.6</v>
      </c>
      <c r="Q7" s="147">
        <f t="shared" si="0"/>
        <v>19.581595692608914</v>
      </c>
      <c r="AC7"/>
    </row>
    <row r="8" spans="1:29" x14ac:dyDescent="0.25">
      <c r="A8" t="s">
        <v>2412</v>
      </c>
      <c r="B8" t="str">
        <f>IF(OR(ISNUMBER(FIND("W/O",Tabelle3[[#This Row],[Score]])),ISNUMBER(FIND("RET",Tabelle3[[#This Row],[Score]])),ISNUMBER(FIND("Bye,",Tabelle3[[#This Row],[Opponent]]))),"NO","YES")</f>
        <v>YES</v>
      </c>
      <c r="C8" t="s">
        <v>518</v>
      </c>
      <c r="D8" s="158">
        <v>43465</v>
      </c>
      <c r="E8" t="s">
        <v>1381</v>
      </c>
      <c r="F8">
        <v>3</v>
      </c>
      <c r="G8" t="s">
        <v>1427</v>
      </c>
      <c r="H8" t="s">
        <v>1463</v>
      </c>
      <c r="I8" t="s">
        <v>512</v>
      </c>
      <c r="J8">
        <f>IF('ATP Data Set 2019 Singles'!$K8&gt;1,'ATP Data Set 2019 Singles'!$K8,"")</f>
        <v>80</v>
      </c>
      <c r="K8">
        <v>80</v>
      </c>
      <c r="M8" s="138" t="s">
        <v>2406</v>
      </c>
      <c r="N8" s="137">
        <f>DVAR($A$2:$K$2954,10,$A$2:$B$3)</f>
        <v>1644.4728742736979</v>
      </c>
      <c r="O8" s="137">
        <f>DVAR($A$2:$K$2954,10,$A$2:$C$3)</f>
        <v>934.55319686485939</v>
      </c>
      <c r="P8" s="137">
        <f>DVAR($A$2:$K$2954,10,$D$2:$E$3)</f>
        <v>471.97142857142899</v>
      </c>
      <c r="Q8" s="146">
        <f t="shared" si="0"/>
        <v>462.5817682934304</v>
      </c>
      <c r="AC8"/>
    </row>
    <row r="9" spans="1:29" ht="15.75" thickBot="1" x14ac:dyDescent="0.3">
      <c r="A9" t="s">
        <v>2412</v>
      </c>
      <c r="B9" t="str">
        <f>IF(OR(ISNUMBER(FIND("W/O",Tabelle3[[#This Row],[Score]])),ISNUMBER(FIND("RET",Tabelle3[[#This Row],[Score]])),ISNUMBER(FIND("Bye,",Tabelle3[[#This Row],[Opponent]]))),"NO","YES")</f>
        <v>NO</v>
      </c>
      <c r="C9" t="s">
        <v>518</v>
      </c>
      <c r="D9" s="158">
        <v>43465</v>
      </c>
      <c r="E9" t="s">
        <v>1381</v>
      </c>
      <c r="F9">
        <v>3</v>
      </c>
      <c r="G9" t="s">
        <v>1438</v>
      </c>
      <c r="H9" t="s">
        <v>1458</v>
      </c>
      <c r="I9" t="s">
        <v>1457</v>
      </c>
      <c r="J9" t="str">
        <f>IF('ATP Data Set 2019 Singles'!$K9&gt;1,'ATP Data Set 2019 Singles'!$K9,"")</f>
        <v/>
      </c>
      <c r="K9">
        <v>0</v>
      </c>
      <c r="M9" s="143" t="s">
        <v>2405</v>
      </c>
      <c r="N9" s="144">
        <f>SQRT(N8)</f>
        <v>40.552100738108471</v>
      </c>
      <c r="O9" s="144">
        <f>SQRT(O8)</f>
        <v>30.570462817315335</v>
      </c>
      <c r="P9" s="144">
        <f>SQRT(P8)</f>
        <v>21.724903419150774</v>
      </c>
      <c r="Q9" s="148">
        <f t="shared" si="0"/>
        <v>8.8455593981645606</v>
      </c>
      <c r="AC9"/>
    </row>
    <row r="10" spans="1:29" x14ac:dyDescent="0.25">
      <c r="A10" t="s">
        <v>2412</v>
      </c>
      <c r="B10" t="str">
        <f>IF(OR(ISNUMBER(FIND("W/O",Tabelle3[[#This Row],[Score]])),ISNUMBER(FIND("RET",Tabelle3[[#This Row],[Score]])),ISNUMBER(FIND("Bye,",Tabelle3[[#This Row],[Opponent]]))),"NO","YES")</f>
        <v>YES</v>
      </c>
      <c r="C10" t="s">
        <v>518</v>
      </c>
      <c r="D10" s="158">
        <v>43465</v>
      </c>
      <c r="E10" t="s">
        <v>1381</v>
      </c>
      <c r="F10">
        <v>3</v>
      </c>
      <c r="G10" t="s">
        <v>1407</v>
      </c>
      <c r="H10" t="s">
        <v>1758</v>
      </c>
      <c r="I10" t="s">
        <v>718</v>
      </c>
      <c r="J10">
        <f>IF('ATP Data Set 2019 Singles'!$K10&gt;1,'ATP Data Set 2019 Singles'!$K10,"")</f>
        <v>61</v>
      </c>
      <c r="K10">
        <v>61</v>
      </c>
      <c r="Q10" s="135"/>
      <c r="AC10"/>
    </row>
    <row r="11" spans="1:29" x14ac:dyDescent="0.25">
      <c r="A11" t="s">
        <v>2412</v>
      </c>
      <c r="B11" t="str">
        <f>IF(OR(ISNUMBER(FIND("W/O",Tabelle3[[#This Row],[Score]])),ISNUMBER(FIND("RET",Tabelle3[[#This Row],[Score]])),ISNUMBER(FIND("Bye,",Tabelle3[[#This Row],[Opponent]]))),"NO","YES")</f>
        <v>YES</v>
      </c>
      <c r="C11" t="s">
        <v>518</v>
      </c>
      <c r="D11" s="158">
        <v>43465</v>
      </c>
      <c r="E11" t="s">
        <v>1381</v>
      </c>
      <c r="F11">
        <v>3</v>
      </c>
      <c r="G11" t="s">
        <v>1679</v>
      </c>
      <c r="H11" t="s">
        <v>1441</v>
      </c>
      <c r="I11" t="s">
        <v>1581</v>
      </c>
      <c r="J11">
        <f>IF('ATP Data Set 2019 Singles'!$K11&gt;1,'ATP Data Set 2019 Singles'!$K11,"")</f>
        <v>144</v>
      </c>
      <c r="K11">
        <v>144</v>
      </c>
      <c r="Q11" s="135"/>
      <c r="AC11"/>
    </row>
    <row r="12" spans="1:29" x14ac:dyDescent="0.25">
      <c r="A12" t="s">
        <v>2412</v>
      </c>
      <c r="B12" t="str">
        <f>IF(OR(ISNUMBER(FIND("W/O",Tabelle3[[#This Row],[Score]])),ISNUMBER(FIND("RET",Tabelle3[[#This Row],[Score]])),ISNUMBER(FIND("Bye,",Tabelle3[[#This Row],[Opponent]]))),"NO","YES")</f>
        <v>YES</v>
      </c>
      <c r="C12" t="s">
        <v>518</v>
      </c>
      <c r="D12" s="158">
        <v>43465</v>
      </c>
      <c r="E12" t="s">
        <v>1381</v>
      </c>
      <c r="F12">
        <v>3</v>
      </c>
      <c r="G12" t="s">
        <v>1611</v>
      </c>
      <c r="H12" t="s">
        <v>2206</v>
      </c>
      <c r="I12" t="s">
        <v>2022</v>
      </c>
      <c r="J12">
        <f>IF('ATP Data Set 2019 Singles'!$K12&gt;1,'ATP Data Set 2019 Singles'!$K12,"")</f>
        <v>128</v>
      </c>
      <c r="K12">
        <v>128</v>
      </c>
      <c r="AC12"/>
    </row>
    <row r="13" spans="1:29" x14ac:dyDescent="0.25">
      <c r="A13" t="s">
        <v>2412</v>
      </c>
      <c r="B13" t="str">
        <f>IF(OR(ISNUMBER(FIND("W/O",Tabelle3[[#This Row],[Score]])),ISNUMBER(FIND("RET",Tabelle3[[#This Row],[Score]])),ISNUMBER(FIND("Bye,",Tabelle3[[#This Row],[Opponent]]))),"NO","YES")</f>
        <v>NO</v>
      </c>
      <c r="C13" t="s">
        <v>518</v>
      </c>
      <c r="D13" s="158">
        <v>43465</v>
      </c>
      <c r="E13" t="s">
        <v>1381</v>
      </c>
      <c r="F13">
        <v>3</v>
      </c>
      <c r="G13" t="s">
        <v>1397</v>
      </c>
      <c r="H13" t="s">
        <v>1458</v>
      </c>
      <c r="I13" t="s">
        <v>1457</v>
      </c>
      <c r="J13" t="str">
        <f>IF('ATP Data Set 2019 Singles'!$K13&gt;1,'ATP Data Set 2019 Singles'!$K13,"")</f>
        <v/>
      </c>
      <c r="K13">
        <v>0</v>
      </c>
      <c r="AC13"/>
    </row>
    <row r="14" spans="1:29" x14ac:dyDescent="0.25">
      <c r="A14" t="s">
        <v>2412</v>
      </c>
      <c r="B14" t="str">
        <f>IF(OR(ISNUMBER(FIND("W/O",Tabelle3[[#This Row],[Score]])),ISNUMBER(FIND("RET",Tabelle3[[#This Row],[Score]])),ISNUMBER(FIND("Bye,",Tabelle3[[#This Row],[Opponent]]))),"NO","YES")</f>
        <v>YES</v>
      </c>
      <c r="C14" t="s">
        <v>518</v>
      </c>
      <c r="D14" s="158">
        <v>43465</v>
      </c>
      <c r="E14" t="s">
        <v>1381</v>
      </c>
      <c r="F14">
        <v>3</v>
      </c>
      <c r="G14" t="s">
        <v>1535</v>
      </c>
      <c r="H14" t="s">
        <v>1613</v>
      </c>
      <c r="I14" t="s">
        <v>2371</v>
      </c>
      <c r="J14">
        <f>IF('ATP Data Set 2019 Singles'!$K14&gt;1,'ATP Data Set 2019 Singles'!$K14,"")</f>
        <v>154</v>
      </c>
      <c r="K14">
        <v>154</v>
      </c>
      <c r="AC14"/>
    </row>
    <row r="15" spans="1:29" x14ac:dyDescent="0.25">
      <c r="A15" t="s">
        <v>2412</v>
      </c>
      <c r="B15" t="str">
        <f>IF(OR(ISNUMBER(FIND("W/O",Tabelle3[[#This Row],[Score]])),ISNUMBER(FIND("RET",Tabelle3[[#This Row],[Score]])),ISNUMBER(FIND("Bye,",Tabelle3[[#This Row],[Opponent]]))),"NO","YES")</f>
        <v>YES</v>
      </c>
      <c r="C15" t="s">
        <v>518</v>
      </c>
      <c r="D15" s="158">
        <v>43465</v>
      </c>
      <c r="E15" t="s">
        <v>1381</v>
      </c>
      <c r="F15">
        <v>3</v>
      </c>
      <c r="G15" t="s">
        <v>1555</v>
      </c>
      <c r="H15" t="s">
        <v>2324</v>
      </c>
      <c r="I15" t="s">
        <v>512</v>
      </c>
      <c r="J15">
        <f>IF('ATP Data Set 2019 Singles'!$K15&gt;1,'ATP Data Set 2019 Singles'!$K15,"")</f>
        <v>88</v>
      </c>
      <c r="K15">
        <v>88</v>
      </c>
      <c r="AC15"/>
    </row>
    <row r="16" spans="1:29" x14ac:dyDescent="0.25">
      <c r="A16" t="s">
        <v>2412</v>
      </c>
      <c r="B16" t="str">
        <f>IF(OR(ISNUMBER(FIND("W/O",Tabelle3[[#This Row],[Score]])),ISNUMBER(FIND("RET",Tabelle3[[#This Row],[Score]])),ISNUMBER(FIND("Bye,",Tabelle3[[#This Row],[Opponent]]))),"NO","YES")</f>
        <v>NO</v>
      </c>
      <c r="C16" t="s">
        <v>518</v>
      </c>
      <c r="D16" s="158">
        <v>43465</v>
      </c>
      <c r="E16" t="s">
        <v>1381</v>
      </c>
      <c r="F16">
        <v>3</v>
      </c>
      <c r="G16" t="s">
        <v>1682</v>
      </c>
      <c r="H16" t="s">
        <v>1458</v>
      </c>
      <c r="I16" t="s">
        <v>1457</v>
      </c>
      <c r="J16" t="str">
        <f>IF('ATP Data Set 2019 Singles'!$K16&gt;1,'ATP Data Set 2019 Singles'!$K16,"")</f>
        <v/>
      </c>
      <c r="K16">
        <v>0</v>
      </c>
      <c r="AC16"/>
    </row>
    <row r="17" spans="1:29" x14ac:dyDescent="0.25">
      <c r="A17" t="s">
        <v>2412</v>
      </c>
      <c r="B17" t="str">
        <f>IF(OR(ISNUMBER(FIND("W/O",Tabelle3[[#This Row],[Score]])),ISNUMBER(FIND("RET",Tabelle3[[#This Row],[Score]])),ISNUMBER(FIND("Bye,",Tabelle3[[#This Row],[Opponent]]))),"NO","YES")</f>
        <v>YES</v>
      </c>
      <c r="C17" t="s">
        <v>518</v>
      </c>
      <c r="D17" s="158">
        <v>43465</v>
      </c>
      <c r="E17" t="s">
        <v>1381</v>
      </c>
      <c r="F17">
        <v>3</v>
      </c>
      <c r="G17" t="s">
        <v>1443</v>
      </c>
      <c r="H17" t="s">
        <v>1481</v>
      </c>
      <c r="I17" t="s">
        <v>829</v>
      </c>
      <c r="J17">
        <f>IF('ATP Data Set 2019 Singles'!$K17&gt;1,'ATP Data Set 2019 Singles'!$K17,"")</f>
        <v>47</v>
      </c>
      <c r="K17">
        <v>47</v>
      </c>
      <c r="AC17"/>
    </row>
    <row r="18" spans="1:29" x14ac:dyDescent="0.25">
      <c r="A18" t="s">
        <v>2412</v>
      </c>
      <c r="B18" t="str">
        <f>IF(OR(ISNUMBER(FIND("W/O",Tabelle3[[#This Row],[Score]])),ISNUMBER(FIND("RET",Tabelle3[[#This Row],[Score]])),ISNUMBER(FIND("Bye,",Tabelle3[[#This Row],[Opponent]]))),"NO","YES")</f>
        <v>YES</v>
      </c>
      <c r="C18" t="s">
        <v>518</v>
      </c>
      <c r="D18" s="158">
        <v>43465</v>
      </c>
      <c r="E18" t="s">
        <v>1381</v>
      </c>
      <c r="F18">
        <v>3</v>
      </c>
      <c r="G18" t="s">
        <v>1590</v>
      </c>
      <c r="H18" t="s">
        <v>1905</v>
      </c>
      <c r="I18" t="s">
        <v>1640</v>
      </c>
      <c r="J18">
        <f>IF('ATP Data Set 2019 Singles'!$K18&gt;1,'ATP Data Set 2019 Singles'!$K18,"")</f>
        <v>77</v>
      </c>
      <c r="K18">
        <v>77</v>
      </c>
      <c r="AC18"/>
    </row>
    <row r="19" spans="1:29" x14ac:dyDescent="0.25">
      <c r="A19" t="s">
        <v>2412</v>
      </c>
      <c r="B19" t="str">
        <f>IF(OR(ISNUMBER(FIND("W/O",Tabelle3[[#This Row],[Score]])),ISNUMBER(FIND("RET",Tabelle3[[#This Row],[Score]])),ISNUMBER(FIND("Bye,",Tabelle3[[#This Row],[Opponent]]))),"NO","YES")</f>
        <v>YES</v>
      </c>
      <c r="C19" t="s">
        <v>518</v>
      </c>
      <c r="D19" s="158">
        <v>43465</v>
      </c>
      <c r="E19" t="s">
        <v>1381</v>
      </c>
      <c r="F19">
        <v>3</v>
      </c>
      <c r="G19" t="s">
        <v>1429</v>
      </c>
      <c r="H19" t="s">
        <v>1693</v>
      </c>
      <c r="I19" t="s">
        <v>533</v>
      </c>
      <c r="J19">
        <f>IF('ATP Data Set 2019 Singles'!$K19&gt;1,'ATP Data Set 2019 Singles'!$K19,"")</f>
        <v>102</v>
      </c>
      <c r="K19">
        <v>102</v>
      </c>
      <c r="AC19"/>
    </row>
    <row r="20" spans="1:29" x14ac:dyDescent="0.25">
      <c r="A20" t="s">
        <v>2412</v>
      </c>
      <c r="B20" t="str">
        <f>IF(OR(ISNUMBER(FIND("W/O",Tabelle3[[#This Row],[Score]])),ISNUMBER(FIND("RET",Tabelle3[[#This Row],[Score]])),ISNUMBER(FIND("Bye,",Tabelle3[[#This Row],[Opponent]]))),"NO","YES")</f>
        <v>YES</v>
      </c>
      <c r="C20" t="s">
        <v>518</v>
      </c>
      <c r="D20" s="158">
        <v>43465</v>
      </c>
      <c r="E20" t="s">
        <v>1381</v>
      </c>
      <c r="F20">
        <v>3</v>
      </c>
      <c r="G20" t="s">
        <v>1586</v>
      </c>
      <c r="H20" t="s">
        <v>1413</v>
      </c>
      <c r="I20" t="s">
        <v>610</v>
      </c>
      <c r="J20">
        <f>IF('ATP Data Set 2019 Singles'!$K20&gt;1,'ATP Data Set 2019 Singles'!$K20,"")</f>
        <v>91</v>
      </c>
      <c r="K20">
        <v>91</v>
      </c>
      <c r="AC20"/>
    </row>
    <row r="21" spans="1:29" x14ac:dyDescent="0.25">
      <c r="A21" t="s">
        <v>2412</v>
      </c>
      <c r="B21" t="str">
        <f>IF(OR(ISNUMBER(FIND("W/O",Tabelle3[[#This Row],[Score]])),ISNUMBER(FIND("RET",Tabelle3[[#This Row],[Score]])),ISNUMBER(FIND("Bye,",Tabelle3[[#This Row],[Opponent]]))),"NO","YES")</f>
        <v>YES</v>
      </c>
      <c r="C21" t="s">
        <v>518</v>
      </c>
      <c r="D21" s="158">
        <v>43465</v>
      </c>
      <c r="E21" t="s">
        <v>1381</v>
      </c>
      <c r="F21">
        <v>4</v>
      </c>
      <c r="G21" t="s">
        <v>1437</v>
      </c>
      <c r="H21" t="s">
        <v>1611</v>
      </c>
      <c r="I21" t="s">
        <v>1860</v>
      </c>
      <c r="J21">
        <f>IF('ATP Data Set 2019 Singles'!$K21&gt;1,'ATP Data Set 2019 Singles'!$K21,"")</f>
        <v>100</v>
      </c>
      <c r="K21">
        <v>100</v>
      </c>
      <c r="AC21"/>
    </row>
    <row r="22" spans="1:29" x14ac:dyDescent="0.25">
      <c r="A22" t="s">
        <v>2412</v>
      </c>
      <c r="B22" t="str">
        <f>IF(OR(ISNUMBER(FIND("W/O",Tabelle3[[#This Row],[Score]])),ISNUMBER(FIND("RET",Tabelle3[[#This Row],[Score]])),ISNUMBER(FIND("Bye,",Tabelle3[[#This Row],[Opponent]]))),"NO","YES")</f>
        <v>YES</v>
      </c>
      <c r="C22" t="s">
        <v>518</v>
      </c>
      <c r="D22" s="158">
        <v>43465</v>
      </c>
      <c r="E22" t="s">
        <v>1381</v>
      </c>
      <c r="F22">
        <v>4</v>
      </c>
      <c r="G22" t="s">
        <v>1403</v>
      </c>
      <c r="H22" t="s">
        <v>1590</v>
      </c>
      <c r="I22" t="s">
        <v>653</v>
      </c>
      <c r="J22">
        <f>IF('ATP Data Set 2019 Singles'!$K22&gt;1,'ATP Data Set 2019 Singles'!$K22,"")</f>
        <v>81</v>
      </c>
      <c r="K22">
        <v>81</v>
      </c>
      <c r="AC22"/>
    </row>
    <row r="23" spans="1:29" x14ac:dyDescent="0.25">
      <c r="A23" t="s">
        <v>2412</v>
      </c>
      <c r="B23" t="str">
        <f>IF(OR(ISNUMBER(FIND("W/O",Tabelle3[[#This Row],[Score]])),ISNUMBER(FIND("RET",Tabelle3[[#This Row],[Score]])),ISNUMBER(FIND("Bye,",Tabelle3[[#This Row],[Opponent]]))),"NO","YES")</f>
        <v>YES</v>
      </c>
      <c r="C23" t="s">
        <v>518</v>
      </c>
      <c r="D23" s="158">
        <v>43465</v>
      </c>
      <c r="E23" t="s">
        <v>1381</v>
      </c>
      <c r="F23">
        <v>4</v>
      </c>
      <c r="G23" t="s">
        <v>1427</v>
      </c>
      <c r="H23" t="s">
        <v>1535</v>
      </c>
      <c r="I23" t="s">
        <v>512</v>
      </c>
      <c r="J23">
        <f>IF('ATP Data Set 2019 Singles'!$K23&gt;1,'ATP Data Set 2019 Singles'!$K23,"")</f>
        <v>88</v>
      </c>
      <c r="K23">
        <v>88</v>
      </c>
      <c r="AC23"/>
    </row>
    <row r="24" spans="1:29" x14ac:dyDescent="0.25">
      <c r="A24" t="s">
        <v>2412</v>
      </c>
      <c r="B24" t="str">
        <f>IF(OR(ISNUMBER(FIND("W/O",Tabelle3[[#This Row],[Score]])),ISNUMBER(FIND("RET",Tabelle3[[#This Row],[Score]])),ISNUMBER(FIND("Bye,",Tabelle3[[#This Row],[Opponent]]))),"NO","YES")</f>
        <v>YES</v>
      </c>
      <c r="C24" t="s">
        <v>518</v>
      </c>
      <c r="D24" s="158">
        <v>43465</v>
      </c>
      <c r="E24" t="s">
        <v>1381</v>
      </c>
      <c r="F24">
        <v>4</v>
      </c>
      <c r="G24" t="s">
        <v>1397</v>
      </c>
      <c r="H24" t="s">
        <v>1555</v>
      </c>
      <c r="I24" t="s">
        <v>857</v>
      </c>
      <c r="J24">
        <f>IF('ATP Data Set 2019 Singles'!$K24&gt;1,'ATP Data Set 2019 Singles'!$K24,"")</f>
        <v>82</v>
      </c>
      <c r="K24">
        <v>82</v>
      </c>
      <c r="AC24"/>
    </row>
    <row r="25" spans="1:29" x14ac:dyDescent="0.25">
      <c r="A25" t="s">
        <v>2412</v>
      </c>
      <c r="B25" t="str">
        <f>IF(OR(ISNUMBER(FIND("W/O",Tabelle3[[#This Row],[Score]])),ISNUMBER(FIND("RET",Tabelle3[[#This Row],[Score]])),ISNUMBER(FIND("Bye,",Tabelle3[[#This Row],[Opponent]]))),"NO","YES")</f>
        <v>YES</v>
      </c>
      <c r="C25" t="s">
        <v>518</v>
      </c>
      <c r="D25" s="158">
        <v>43465</v>
      </c>
      <c r="E25" t="s">
        <v>1381</v>
      </c>
      <c r="F25">
        <v>4</v>
      </c>
      <c r="G25" t="s">
        <v>1682</v>
      </c>
      <c r="H25" t="s">
        <v>1679</v>
      </c>
      <c r="I25" t="s">
        <v>857</v>
      </c>
      <c r="J25">
        <f>IF('ATP Data Set 2019 Singles'!$K25&gt;1,'ATP Data Set 2019 Singles'!$K25,"")</f>
        <v>80</v>
      </c>
      <c r="K25">
        <v>80</v>
      </c>
      <c r="AC25"/>
    </row>
    <row r="26" spans="1:29" x14ac:dyDescent="0.25">
      <c r="A26" t="s">
        <v>2412</v>
      </c>
      <c r="B26" t="str">
        <f>IF(OR(ISNUMBER(FIND("W/O",Tabelle3[[#This Row],[Score]])),ISNUMBER(FIND("RET",Tabelle3[[#This Row],[Score]])),ISNUMBER(FIND("Bye,",Tabelle3[[#This Row],[Opponent]]))),"NO","YES")</f>
        <v>YES</v>
      </c>
      <c r="C26" t="s">
        <v>518</v>
      </c>
      <c r="D26" s="158">
        <v>43465</v>
      </c>
      <c r="E26" t="s">
        <v>1381</v>
      </c>
      <c r="F26">
        <v>4</v>
      </c>
      <c r="G26" t="s">
        <v>1443</v>
      </c>
      <c r="H26" t="s">
        <v>1407</v>
      </c>
      <c r="I26" t="s">
        <v>522</v>
      </c>
      <c r="J26">
        <f>IF('ATP Data Set 2019 Singles'!$K26&gt;1,'ATP Data Set 2019 Singles'!$K26,"")</f>
        <v>83</v>
      </c>
      <c r="K26">
        <v>83</v>
      </c>
      <c r="AC26"/>
    </row>
    <row r="27" spans="1:29" x14ac:dyDescent="0.25">
      <c r="A27" t="s">
        <v>2412</v>
      </c>
      <c r="B27" t="str">
        <f>IF(OR(ISNUMBER(FIND("W/O",Tabelle3[[#This Row],[Score]])),ISNUMBER(FIND("RET",Tabelle3[[#This Row],[Score]])),ISNUMBER(FIND("Bye,",Tabelle3[[#This Row],[Opponent]]))),"NO","YES")</f>
        <v>YES</v>
      </c>
      <c r="C27" t="s">
        <v>518</v>
      </c>
      <c r="D27" s="158">
        <v>43465</v>
      </c>
      <c r="E27" t="s">
        <v>1381</v>
      </c>
      <c r="F27">
        <v>4</v>
      </c>
      <c r="G27" t="s">
        <v>1429</v>
      </c>
      <c r="H27" t="s">
        <v>1587</v>
      </c>
      <c r="I27" t="s">
        <v>585</v>
      </c>
      <c r="J27">
        <f>IF('ATP Data Set 2019 Singles'!$K27&gt;1,'ATP Data Set 2019 Singles'!$K27,"")</f>
        <v>101</v>
      </c>
      <c r="K27">
        <v>101</v>
      </c>
      <c r="AC27"/>
    </row>
    <row r="28" spans="1:29" x14ac:dyDescent="0.25">
      <c r="A28" t="s">
        <v>2412</v>
      </c>
      <c r="B28" t="str">
        <f>IF(OR(ISNUMBER(FIND("W/O",Tabelle3[[#This Row],[Score]])),ISNUMBER(FIND("RET",Tabelle3[[#This Row],[Score]])),ISNUMBER(FIND("Bye,",Tabelle3[[#This Row],[Opponent]]))),"NO","YES")</f>
        <v>YES</v>
      </c>
      <c r="C28" t="s">
        <v>518</v>
      </c>
      <c r="D28" s="158">
        <v>43465</v>
      </c>
      <c r="E28" t="s">
        <v>1381</v>
      </c>
      <c r="F28">
        <v>4</v>
      </c>
      <c r="G28" t="s">
        <v>1586</v>
      </c>
      <c r="H28" t="s">
        <v>1438</v>
      </c>
      <c r="I28" t="s">
        <v>533</v>
      </c>
      <c r="J28">
        <f>IF('ATP Data Set 2019 Singles'!$K28&gt;1,'ATP Data Set 2019 Singles'!$K28,"")</f>
        <v>94</v>
      </c>
      <c r="K28">
        <v>94</v>
      </c>
      <c r="AC28"/>
    </row>
    <row r="29" spans="1:29" x14ac:dyDescent="0.25">
      <c r="A29" t="s">
        <v>2412</v>
      </c>
      <c r="B29" t="str">
        <f>IF(OR(ISNUMBER(FIND("W/O",Tabelle3[[#This Row],[Score]])),ISNUMBER(FIND("RET",Tabelle3[[#This Row],[Score]])),ISNUMBER(FIND("Bye,",Tabelle3[[#This Row],[Opponent]]))),"NO","YES")</f>
        <v>YES</v>
      </c>
      <c r="C29" t="s">
        <v>518</v>
      </c>
      <c r="D29" s="158">
        <v>43465</v>
      </c>
      <c r="E29" t="s">
        <v>1381</v>
      </c>
      <c r="F29">
        <v>5</v>
      </c>
      <c r="G29" t="s">
        <v>1437</v>
      </c>
      <c r="H29" t="s">
        <v>1586</v>
      </c>
      <c r="I29" t="s">
        <v>1600</v>
      </c>
      <c r="J29">
        <f>IF('ATP Data Set 2019 Singles'!$K29&gt;1,'ATP Data Set 2019 Singles'!$K29,"")</f>
        <v>127</v>
      </c>
      <c r="K29">
        <v>127</v>
      </c>
      <c r="AC29"/>
    </row>
    <row r="30" spans="1:29" x14ac:dyDescent="0.25">
      <c r="A30" t="s">
        <v>2412</v>
      </c>
      <c r="B30" t="str">
        <f>IF(OR(ISNUMBER(FIND("W/O",Tabelle3[[#This Row],[Score]])),ISNUMBER(FIND("RET",Tabelle3[[#This Row],[Score]])),ISNUMBER(FIND("Bye,",Tabelle3[[#This Row],[Opponent]]))),"NO","YES")</f>
        <v>YES</v>
      </c>
      <c r="C30" t="s">
        <v>518</v>
      </c>
      <c r="D30" s="158">
        <v>43465</v>
      </c>
      <c r="E30" t="s">
        <v>1381</v>
      </c>
      <c r="F30">
        <v>5</v>
      </c>
      <c r="G30" t="s">
        <v>1397</v>
      </c>
      <c r="H30" t="s">
        <v>1443</v>
      </c>
      <c r="I30" t="s">
        <v>1357</v>
      </c>
      <c r="J30">
        <f>IF('ATP Data Set 2019 Singles'!$K30&gt;1,'ATP Data Set 2019 Singles'!$K30,"")</f>
        <v>129</v>
      </c>
      <c r="K30">
        <v>129</v>
      </c>
      <c r="AC30"/>
    </row>
    <row r="31" spans="1:29" x14ac:dyDescent="0.25">
      <c r="A31" t="s">
        <v>2412</v>
      </c>
      <c r="B31" t="str">
        <f>IF(OR(ISNUMBER(FIND("W/O",Tabelle3[[#This Row],[Score]])),ISNUMBER(FIND("RET",Tabelle3[[#This Row],[Score]])),ISNUMBER(FIND("Bye,",Tabelle3[[#This Row],[Opponent]]))),"NO","YES")</f>
        <v>YES</v>
      </c>
      <c r="C31" t="s">
        <v>518</v>
      </c>
      <c r="D31" s="158">
        <v>43465</v>
      </c>
      <c r="E31" t="s">
        <v>1381</v>
      </c>
      <c r="F31">
        <v>5</v>
      </c>
      <c r="G31" t="s">
        <v>1682</v>
      </c>
      <c r="H31" t="s">
        <v>1427</v>
      </c>
      <c r="I31" t="s">
        <v>753</v>
      </c>
      <c r="J31">
        <f>IF('ATP Data Set 2019 Singles'!$K31&gt;1,'ATP Data Set 2019 Singles'!$K31,"")</f>
        <v>100</v>
      </c>
      <c r="K31">
        <v>100</v>
      </c>
      <c r="AC31"/>
    </row>
    <row r="32" spans="1:29" x14ac:dyDescent="0.25">
      <c r="A32" t="s">
        <v>2412</v>
      </c>
      <c r="B32" t="str">
        <f>IF(OR(ISNUMBER(FIND("W/O",Tabelle3[[#This Row],[Score]])),ISNUMBER(FIND("RET",Tabelle3[[#This Row],[Score]])),ISNUMBER(FIND("Bye,",Tabelle3[[#This Row],[Opponent]]))),"NO","YES")</f>
        <v>YES</v>
      </c>
      <c r="C32" t="s">
        <v>518</v>
      </c>
      <c r="D32" s="158">
        <v>43465</v>
      </c>
      <c r="E32" t="s">
        <v>1381</v>
      </c>
      <c r="F32">
        <v>5</v>
      </c>
      <c r="G32" t="s">
        <v>1429</v>
      </c>
      <c r="H32" t="s">
        <v>1403</v>
      </c>
      <c r="I32" t="s">
        <v>610</v>
      </c>
      <c r="J32">
        <f>IF('ATP Data Set 2019 Singles'!$K32&gt;1,'ATP Data Set 2019 Singles'!$K32,"")</f>
        <v>106</v>
      </c>
      <c r="K32">
        <v>106</v>
      </c>
      <c r="AC32"/>
    </row>
    <row r="33" spans="1:29" x14ac:dyDescent="0.25">
      <c r="A33" t="s">
        <v>2412</v>
      </c>
      <c r="B33" t="str">
        <f>IF(OR(ISNUMBER(FIND("W/O",Tabelle3[[#This Row],[Score]])),ISNUMBER(FIND("RET",Tabelle3[[#This Row],[Score]])),ISNUMBER(FIND("Bye,",Tabelle3[[#This Row],[Opponent]]))),"NO","YES")</f>
        <v>YES</v>
      </c>
      <c r="C33" t="s">
        <v>518</v>
      </c>
      <c r="D33" s="158">
        <v>43465</v>
      </c>
      <c r="E33" t="s">
        <v>1381</v>
      </c>
      <c r="F33">
        <v>6</v>
      </c>
      <c r="G33" t="s">
        <v>1397</v>
      </c>
      <c r="H33" t="s">
        <v>1429</v>
      </c>
      <c r="I33" t="s">
        <v>527</v>
      </c>
      <c r="J33">
        <f>IF('ATP Data Set 2019 Singles'!$K33&gt;1,'ATP Data Set 2019 Singles'!$K33,"")</f>
        <v>83</v>
      </c>
      <c r="K33">
        <v>83</v>
      </c>
      <c r="AC33"/>
    </row>
    <row r="34" spans="1:29" x14ac:dyDescent="0.25">
      <c r="A34" t="s">
        <v>2412</v>
      </c>
      <c r="B34" t="str">
        <f>IF(OR(ISNUMBER(FIND("W/O",Tabelle3[[#This Row],[Score]])),ISNUMBER(FIND("RET",Tabelle3[[#This Row],[Score]])),ISNUMBER(FIND("Bye,",Tabelle3[[#This Row],[Opponent]]))),"NO","YES")</f>
        <v>YES</v>
      </c>
      <c r="C34" t="s">
        <v>518</v>
      </c>
      <c r="D34" s="158">
        <v>43465</v>
      </c>
      <c r="E34" t="s">
        <v>1381</v>
      </c>
      <c r="F34">
        <v>6</v>
      </c>
      <c r="G34" t="s">
        <v>1682</v>
      </c>
      <c r="H34" t="s">
        <v>1437</v>
      </c>
      <c r="I34" t="s">
        <v>667</v>
      </c>
      <c r="J34">
        <f>IF('ATP Data Set 2019 Singles'!$K34&gt;1,'ATP Data Set 2019 Singles'!$K34,"")</f>
        <v>67</v>
      </c>
      <c r="K34">
        <v>67</v>
      </c>
      <c r="AC34"/>
    </row>
    <row r="35" spans="1:29" x14ac:dyDescent="0.25">
      <c r="A35" t="s">
        <v>2412</v>
      </c>
      <c r="B35" t="str">
        <f>IF(OR(ISNUMBER(FIND("W/O",Tabelle3[[#This Row],[Score]])),ISNUMBER(FIND("RET",Tabelle3[[#This Row],[Score]])),ISNUMBER(FIND("Bye,",Tabelle3[[#This Row],[Opponent]]))),"NO","YES")</f>
        <v>YES</v>
      </c>
      <c r="C35" t="s">
        <v>518</v>
      </c>
      <c r="D35" s="158">
        <v>43465</v>
      </c>
      <c r="E35" t="s">
        <v>1381</v>
      </c>
      <c r="F35">
        <v>7</v>
      </c>
      <c r="G35" t="s">
        <v>1682</v>
      </c>
      <c r="H35" t="s">
        <v>1397</v>
      </c>
      <c r="I35" t="s">
        <v>2185</v>
      </c>
      <c r="J35">
        <f>IF('ATP Data Set 2019 Singles'!$K35&gt;1,'ATP Data Set 2019 Singles'!$K35,"")</f>
        <v>125</v>
      </c>
      <c r="K35">
        <v>125</v>
      </c>
      <c r="AC35"/>
    </row>
    <row r="36" spans="1:29" x14ac:dyDescent="0.25">
      <c r="A36" t="s">
        <v>2412</v>
      </c>
      <c r="B36" t="str">
        <f>IF(OR(ISNUMBER(FIND("W/O",Tabelle3[[#This Row],[Score]])),ISNUMBER(FIND("RET",Tabelle3[[#This Row],[Score]])),ISNUMBER(FIND("Bye,",Tabelle3[[#This Row],[Opponent]]))),"NO","YES")</f>
        <v>YES</v>
      </c>
      <c r="C36" t="s">
        <v>518</v>
      </c>
      <c r="D36" s="158">
        <v>43465</v>
      </c>
      <c r="E36" t="s">
        <v>1376</v>
      </c>
      <c r="F36">
        <v>3</v>
      </c>
      <c r="G36" t="s">
        <v>1477</v>
      </c>
      <c r="H36" t="s">
        <v>1509</v>
      </c>
      <c r="I36" t="s">
        <v>2370</v>
      </c>
      <c r="J36">
        <f>IF('ATP Data Set 2019 Singles'!$K36&gt;1,'ATP Data Set 2019 Singles'!$K36,"")</f>
        <v>98</v>
      </c>
      <c r="K36">
        <v>98</v>
      </c>
      <c r="AC36"/>
    </row>
    <row r="37" spans="1:29" x14ac:dyDescent="0.25">
      <c r="A37" t="s">
        <v>2412</v>
      </c>
      <c r="B37" t="str">
        <f>IF(OR(ISNUMBER(FIND("W/O",Tabelle3[[#This Row],[Score]])),ISNUMBER(FIND("RET",Tabelle3[[#This Row],[Score]])),ISNUMBER(FIND("Bye,",Tabelle3[[#This Row],[Opponent]]))),"NO","YES")</f>
        <v>YES</v>
      </c>
      <c r="C37" t="s">
        <v>518</v>
      </c>
      <c r="D37" s="158">
        <v>43465</v>
      </c>
      <c r="E37" t="s">
        <v>1376</v>
      </c>
      <c r="F37">
        <v>3</v>
      </c>
      <c r="G37" t="s">
        <v>1454</v>
      </c>
      <c r="H37" t="s">
        <v>1401</v>
      </c>
      <c r="I37" t="s">
        <v>626</v>
      </c>
      <c r="J37">
        <f>IF('ATP Data Set 2019 Singles'!$K37&gt;1,'ATP Data Set 2019 Singles'!$K37,"")</f>
        <v>69</v>
      </c>
      <c r="K37">
        <v>69</v>
      </c>
      <c r="AC37"/>
    </row>
    <row r="38" spans="1:29" x14ac:dyDescent="0.25">
      <c r="A38" t="s">
        <v>2412</v>
      </c>
      <c r="B38" t="str">
        <f>IF(OR(ISNUMBER(FIND("W/O",Tabelle3[[#This Row],[Score]])),ISNUMBER(FIND("RET",Tabelle3[[#This Row],[Score]])),ISNUMBER(FIND("Bye,",Tabelle3[[#This Row],[Opponent]]))),"NO","YES")</f>
        <v>YES</v>
      </c>
      <c r="C38" t="s">
        <v>518</v>
      </c>
      <c r="D38" s="158">
        <v>43465</v>
      </c>
      <c r="E38" t="s">
        <v>1376</v>
      </c>
      <c r="F38">
        <v>3</v>
      </c>
      <c r="G38" t="s">
        <v>1472</v>
      </c>
      <c r="H38" t="s">
        <v>1453</v>
      </c>
      <c r="I38" t="s">
        <v>868</v>
      </c>
      <c r="J38">
        <f>IF('ATP Data Set 2019 Singles'!$K38&gt;1,'ATP Data Set 2019 Singles'!$K38,"")</f>
        <v>139</v>
      </c>
      <c r="K38">
        <v>139</v>
      </c>
      <c r="AC38"/>
    </row>
    <row r="39" spans="1:29" x14ac:dyDescent="0.25">
      <c r="A39" t="s">
        <v>2412</v>
      </c>
      <c r="B39" t="str">
        <f>IF(OR(ISNUMBER(FIND("W/O",Tabelle3[[#This Row],[Score]])),ISNUMBER(FIND("RET",Tabelle3[[#This Row],[Score]])),ISNUMBER(FIND("Bye,",Tabelle3[[#This Row],[Opponent]]))),"NO","YES")</f>
        <v>YES</v>
      </c>
      <c r="C39" t="s">
        <v>518</v>
      </c>
      <c r="D39" s="158">
        <v>43465</v>
      </c>
      <c r="E39" t="s">
        <v>1376</v>
      </c>
      <c r="F39">
        <v>3</v>
      </c>
      <c r="G39" t="s">
        <v>1784</v>
      </c>
      <c r="H39" t="s">
        <v>1490</v>
      </c>
      <c r="I39" t="s">
        <v>610</v>
      </c>
      <c r="J39">
        <f>IF('ATP Data Set 2019 Singles'!$K39&gt;1,'ATP Data Set 2019 Singles'!$K39,"")</f>
        <v>102</v>
      </c>
      <c r="K39">
        <v>102</v>
      </c>
      <c r="AC39"/>
    </row>
    <row r="40" spans="1:29" x14ac:dyDescent="0.25">
      <c r="A40" t="s">
        <v>2412</v>
      </c>
      <c r="B40" t="str">
        <f>IF(OR(ISNUMBER(FIND("W/O",Tabelle3[[#This Row],[Score]])),ISNUMBER(FIND("RET",Tabelle3[[#This Row],[Score]])),ISNUMBER(FIND("Bye,",Tabelle3[[#This Row],[Opponent]]))),"NO","YES")</f>
        <v>YES</v>
      </c>
      <c r="C40" t="s">
        <v>518</v>
      </c>
      <c r="D40" s="158">
        <v>43465</v>
      </c>
      <c r="E40" t="s">
        <v>1376</v>
      </c>
      <c r="F40">
        <v>3</v>
      </c>
      <c r="G40" t="s">
        <v>1579</v>
      </c>
      <c r="H40" t="s">
        <v>1902</v>
      </c>
      <c r="I40" t="s">
        <v>653</v>
      </c>
      <c r="J40">
        <f>IF('ATP Data Set 2019 Singles'!$K40&gt;1,'ATP Data Set 2019 Singles'!$K40,"")</f>
        <v>83</v>
      </c>
      <c r="K40">
        <v>83</v>
      </c>
      <c r="AC40"/>
    </row>
    <row r="41" spans="1:29" x14ac:dyDescent="0.25">
      <c r="A41" t="s">
        <v>2412</v>
      </c>
      <c r="B41" t="str">
        <f>IF(OR(ISNUMBER(FIND("W/O",Tabelle3[[#This Row],[Score]])),ISNUMBER(FIND("RET",Tabelle3[[#This Row],[Score]])),ISNUMBER(FIND("Bye,",Tabelle3[[#This Row],[Opponent]]))),"NO","YES")</f>
        <v>YES</v>
      </c>
      <c r="C41" t="s">
        <v>518</v>
      </c>
      <c r="D41" s="158">
        <v>43465</v>
      </c>
      <c r="E41" t="s">
        <v>1376</v>
      </c>
      <c r="F41">
        <v>3</v>
      </c>
      <c r="G41" t="s">
        <v>1400</v>
      </c>
      <c r="H41" t="s">
        <v>1467</v>
      </c>
      <c r="I41" t="s">
        <v>671</v>
      </c>
      <c r="J41">
        <f>IF('ATP Data Set 2019 Singles'!$K41&gt;1,'ATP Data Set 2019 Singles'!$K41,"")</f>
        <v>56</v>
      </c>
      <c r="K41">
        <v>56</v>
      </c>
      <c r="AC41"/>
    </row>
    <row r="42" spans="1:29" x14ac:dyDescent="0.25">
      <c r="A42" t="s">
        <v>2412</v>
      </c>
      <c r="B42" t="str">
        <f>IF(OR(ISNUMBER(FIND("W/O",Tabelle3[[#This Row],[Score]])),ISNUMBER(FIND("RET",Tabelle3[[#This Row],[Score]])),ISNUMBER(FIND("Bye,",Tabelle3[[#This Row],[Opponent]]))),"NO","YES")</f>
        <v>YES</v>
      </c>
      <c r="C42" t="s">
        <v>518</v>
      </c>
      <c r="D42" s="158">
        <v>43465</v>
      </c>
      <c r="E42" t="s">
        <v>1376</v>
      </c>
      <c r="F42">
        <v>3</v>
      </c>
      <c r="G42" t="s">
        <v>1485</v>
      </c>
      <c r="H42" t="s">
        <v>1516</v>
      </c>
      <c r="I42" t="s">
        <v>621</v>
      </c>
      <c r="J42">
        <f>IF('ATP Data Set 2019 Singles'!$K42&gt;1,'ATP Data Set 2019 Singles'!$K42,"")</f>
        <v>72</v>
      </c>
      <c r="K42">
        <v>72</v>
      </c>
      <c r="AC42"/>
    </row>
    <row r="43" spans="1:29" x14ac:dyDescent="0.25">
      <c r="A43" t="s">
        <v>2412</v>
      </c>
      <c r="B43" t="str">
        <f>IF(OR(ISNUMBER(FIND("W/O",Tabelle3[[#This Row],[Score]])),ISNUMBER(FIND("RET",Tabelle3[[#This Row],[Score]])),ISNUMBER(FIND("Bye,",Tabelle3[[#This Row],[Opponent]]))),"NO","YES")</f>
        <v>YES</v>
      </c>
      <c r="C43" t="s">
        <v>518</v>
      </c>
      <c r="D43" s="158">
        <v>43465</v>
      </c>
      <c r="E43" t="s">
        <v>1376</v>
      </c>
      <c r="F43">
        <v>3</v>
      </c>
      <c r="G43" t="s">
        <v>1756</v>
      </c>
      <c r="H43" t="s">
        <v>2369</v>
      </c>
      <c r="I43" t="s">
        <v>557</v>
      </c>
      <c r="J43">
        <f>IF('ATP Data Set 2019 Singles'!$K43&gt;1,'ATP Data Set 2019 Singles'!$K43,"")</f>
        <v>62</v>
      </c>
      <c r="K43">
        <v>62</v>
      </c>
      <c r="AC43"/>
    </row>
    <row r="44" spans="1:29" x14ac:dyDescent="0.25">
      <c r="A44" t="s">
        <v>2412</v>
      </c>
      <c r="B44" t="str">
        <f>IF(OR(ISNUMBER(FIND("W/O",Tabelle3[[#This Row],[Score]])),ISNUMBER(FIND("RET",Tabelle3[[#This Row],[Score]])),ISNUMBER(FIND("Bye,",Tabelle3[[#This Row],[Opponent]]))),"NO","YES")</f>
        <v>YES</v>
      </c>
      <c r="C44" t="s">
        <v>518</v>
      </c>
      <c r="D44" s="158">
        <v>43465</v>
      </c>
      <c r="E44" t="s">
        <v>1376</v>
      </c>
      <c r="F44">
        <v>3</v>
      </c>
      <c r="G44" t="s">
        <v>1492</v>
      </c>
      <c r="H44" t="s">
        <v>1393</v>
      </c>
      <c r="I44" t="s">
        <v>539</v>
      </c>
      <c r="J44">
        <f>IF('ATP Data Set 2019 Singles'!$K44&gt;1,'ATP Data Set 2019 Singles'!$K44,"")</f>
        <v>86</v>
      </c>
      <c r="K44">
        <v>86</v>
      </c>
      <c r="AC44"/>
    </row>
    <row r="45" spans="1:29" x14ac:dyDescent="0.25">
      <c r="A45" t="s">
        <v>2412</v>
      </c>
      <c r="B45" t="str">
        <f>IF(OR(ISNUMBER(FIND("W/O",Tabelle3[[#This Row],[Score]])),ISNUMBER(FIND("RET",Tabelle3[[#This Row],[Score]])),ISNUMBER(FIND("Bye,",Tabelle3[[#This Row],[Opponent]]))),"NO","YES")</f>
        <v>YES</v>
      </c>
      <c r="C45" t="s">
        <v>518</v>
      </c>
      <c r="D45" s="158">
        <v>43465</v>
      </c>
      <c r="E45" t="s">
        <v>1376</v>
      </c>
      <c r="F45">
        <v>3</v>
      </c>
      <c r="G45" t="s">
        <v>1552</v>
      </c>
      <c r="H45" t="s">
        <v>1726</v>
      </c>
      <c r="I45" t="s">
        <v>1436</v>
      </c>
      <c r="J45">
        <f>IF('ATP Data Set 2019 Singles'!$K45&gt;1,'ATP Data Set 2019 Singles'!$K45,"")</f>
        <v>158</v>
      </c>
      <c r="K45">
        <v>158</v>
      </c>
      <c r="AC45"/>
    </row>
    <row r="46" spans="1:29" x14ac:dyDescent="0.25">
      <c r="A46" t="s">
        <v>2412</v>
      </c>
      <c r="B46" t="str">
        <f>IF(OR(ISNUMBER(FIND("W/O",Tabelle3[[#This Row],[Score]])),ISNUMBER(FIND("RET",Tabelle3[[#This Row],[Score]])),ISNUMBER(FIND("Bye,",Tabelle3[[#This Row],[Opponent]]))),"NO","YES")</f>
        <v>YES</v>
      </c>
      <c r="C46" t="s">
        <v>518</v>
      </c>
      <c r="D46" s="158">
        <v>43465</v>
      </c>
      <c r="E46" t="s">
        <v>1376</v>
      </c>
      <c r="F46">
        <v>3</v>
      </c>
      <c r="G46" t="s">
        <v>1469</v>
      </c>
      <c r="H46" t="s">
        <v>1448</v>
      </c>
      <c r="I46" t="s">
        <v>522</v>
      </c>
      <c r="J46">
        <f>IF('ATP Data Set 2019 Singles'!$K46&gt;1,'ATP Data Set 2019 Singles'!$K46,"")</f>
        <v>96</v>
      </c>
      <c r="K46">
        <v>96</v>
      </c>
      <c r="AC46"/>
    </row>
    <row r="47" spans="1:29" x14ac:dyDescent="0.25">
      <c r="A47" t="s">
        <v>2412</v>
      </c>
      <c r="B47" t="str">
        <f>IF(OR(ISNUMBER(FIND("W/O",Tabelle3[[#This Row],[Score]])),ISNUMBER(FIND("RET",Tabelle3[[#This Row],[Score]])),ISNUMBER(FIND("Bye,",Tabelle3[[#This Row],[Opponent]]))),"NO","YES")</f>
        <v>YES</v>
      </c>
      <c r="C47" t="s">
        <v>518</v>
      </c>
      <c r="D47" s="158">
        <v>43465</v>
      </c>
      <c r="E47" t="s">
        <v>1376</v>
      </c>
      <c r="F47">
        <v>3</v>
      </c>
      <c r="G47" t="s">
        <v>2091</v>
      </c>
      <c r="H47" t="s">
        <v>1513</v>
      </c>
      <c r="I47" t="s">
        <v>626</v>
      </c>
      <c r="J47">
        <f>IF('ATP Data Set 2019 Singles'!$K47&gt;1,'ATP Data Set 2019 Singles'!$K47,"")</f>
        <v>56</v>
      </c>
      <c r="K47">
        <v>56</v>
      </c>
      <c r="AC47"/>
    </row>
    <row r="48" spans="1:29" x14ac:dyDescent="0.25">
      <c r="A48" t="s">
        <v>2412</v>
      </c>
      <c r="B48" t="str">
        <f>IF(OR(ISNUMBER(FIND("W/O",Tabelle3[[#This Row],[Score]])),ISNUMBER(FIND("RET",Tabelle3[[#This Row],[Score]])),ISNUMBER(FIND("Bye,",Tabelle3[[#This Row],[Opponent]]))),"NO","YES")</f>
        <v>YES</v>
      </c>
      <c r="C48" t="s">
        <v>518</v>
      </c>
      <c r="D48" s="158">
        <v>43465</v>
      </c>
      <c r="E48" t="s">
        <v>1376</v>
      </c>
      <c r="F48">
        <v>3</v>
      </c>
      <c r="G48" t="s">
        <v>1497</v>
      </c>
      <c r="H48" t="s">
        <v>2019</v>
      </c>
      <c r="I48" t="s">
        <v>585</v>
      </c>
      <c r="J48">
        <f>IF('ATP Data Set 2019 Singles'!$K48&gt;1,'ATP Data Set 2019 Singles'!$K48,"")</f>
        <v>107</v>
      </c>
      <c r="K48">
        <v>107</v>
      </c>
      <c r="AC48"/>
    </row>
    <row r="49" spans="1:29" x14ac:dyDescent="0.25">
      <c r="A49" t="s">
        <v>2412</v>
      </c>
      <c r="B49" t="str">
        <f>IF(OR(ISNUMBER(FIND("W/O",Tabelle3[[#This Row],[Score]])),ISNUMBER(FIND("RET",Tabelle3[[#This Row],[Score]])),ISNUMBER(FIND("Bye,",Tabelle3[[#This Row],[Opponent]]))),"NO","YES")</f>
        <v>YES</v>
      </c>
      <c r="C49" t="s">
        <v>518</v>
      </c>
      <c r="D49" s="158">
        <v>43465</v>
      </c>
      <c r="E49" t="s">
        <v>1376</v>
      </c>
      <c r="F49">
        <v>3</v>
      </c>
      <c r="G49" t="s">
        <v>1461</v>
      </c>
      <c r="H49" t="s">
        <v>1456</v>
      </c>
      <c r="I49" t="s">
        <v>690</v>
      </c>
      <c r="J49">
        <f>IF('ATP Data Set 2019 Singles'!$K49&gt;1,'ATP Data Set 2019 Singles'!$K49,"")</f>
        <v>76</v>
      </c>
      <c r="K49">
        <v>76</v>
      </c>
      <c r="AC49"/>
    </row>
    <row r="50" spans="1:29" x14ac:dyDescent="0.25">
      <c r="A50" t="s">
        <v>2412</v>
      </c>
      <c r="B50" t="str">
        <f>IF(OR(ISNUMBER(FIND("W/O",Tabelle3[[#This Row],[Score]])),ISNUMBER(FIND("RET",Tabelle3[[#This Row],[Score]])),ISNUMBER(FIND("Bye,",Tabelle3[[#This Row],[Opponent]]))),"NO","YES")</f>
        <v>YES</v>
      </c>
      <c r="C50" t="s">
        <v>518</v>
      </c>
      <c r="D50" s="158">
        <v>43465</v>
      </c>
      <c r="E50" t="s">
        <v>1376</v>
      </c>
      <c r="F50">
        <v>3</v>
      </c>
      <c r="G50" t="s">
        <v>1439</v>
      </c>
      <c r="H50" t="s">
        <v>1672</v>
      </c>
      <c r="I50" t="s">
        <v>512</v>
      </c>
      <c r="J50">
        <f>IF('ATP Data Set 2019 Singles'!$K50&gt;1,'ATP Data Set 2019 Singles'!$K50,"")</f>
        <v>89</v>
      </c>
      <c r="K50">
        <v>89</v>
      </c>
      <c r="AC50"/>
    </row>
    <row r="51" spans="1:29" x14ac:dyDescent="0.25">
      <c r="A51" t="s">
        <v>2412</v>
      </c>
      <c r="B51" t="str">
        <f>IF(OR(ISNUMBER(FIND("W/O",Tabelle3[[#This Row],[Score]])),ISNUMBER(FIND("RET",Tabelle3[[#This Row],[Score]])),ISNUMBER(FIND("Bye,",Tabelle3[[#This Row],[Opponent]]))),"NO","YES")</f>
        <v>YES</v>
      </c>
      <c r="C51" t="s">
        <v>518</v>
      </c>
      <c r="D51" s="158">
        <v>43465</v>
      </c>
      <c r="E51" t="s">
        <v>1376</v>
      </c>
      <c r="F51">
        <v>3</v>
      </c>
      <c r="G51" t="s">
        <v>1434</v>
      </c>
      <c r="H51" t="s">
        <v>1445</v>
      </c>
      <c r="I51" t="s">
        <v>533</v>
      </c>
      <c r="J51">
        <f>IF('ATP Data Set 2019 Singles'!$K51&gt;1,'ATP Data Set 2019 Singles'!$K51,"")</f>
        <v>103</v>
      </c>
      <c r="K51">
        <v>103</v>
      </c>
      <c r="AC51"/>
    </row>
    <row r="52" spans="1:29" x14ac:dyDescent="0.25">
      <c r="A52" t="s">
        <v>2412</v>
      </c>
      <c r="B52" t="str">
        <f>IF(OR(ISNUMBER(FIND("W/O",Tabelle3[[#This Row],[Score]])),ISNUMBER(FIND("RET",Tabelle3[[#This Row],[Score]])),ISNUMBER(FIND("Bye,",Tabelle3[[#This Row],[Opponent]]))),"NO","YES")</f>
        <v>YES</v>
      </c>
      <c r="C52" t="s">
        <v>518</v>
      </c>
      <c r="D52" s="158">
        <v>43465</v>
      </c>
      <c r="E52" t="s">
        <v>1376</v>
      </c>
      <c r="F52">
        <v>4</v>
      </c>
      <c r="G52" t="s">
        <v>1477</v>
      </c>
      <c r="H52" t="s">
        <v>1461</v>
      </c>
      <c r="I52" t="s">
        <v>512</v>
      </c>
      <c r="J52">
        <f>IF('ATP Data Set 2019 Singles'!$K52&gt;1,'ATP Data Set 2019 Singles'!$K52,"")</f>
        <v>61</v>
      </c>
      <c r="K52">
        <v>61</v>
      </c>
      <c r="AC52"/>
    </row>
    <row r="53" spans="1:29" x14ac:dyDescent="0.25">
      <c r="A53" t="s">
        <v>2412</v>
      </c>
      <c r="B53" t="str">
        <f>IF(OR(ISNUMBER(FIND("W/O",Tabelle3[[#This Row],[Score]])),ISNUMBER(FIND("RET",Tabelle3[[#This Row],[Score]])),ISNUMBER(FIND("Bye,",Tabelle3[[#This Row],[Opponent]]))),"NO","YES")</f>
        <v>YES</v>
      </c>
      <c r="C53" t="s">
        <v>518</v>
      </c>
      <c r="D53" s="158">
        <v>43465</v>
      </c>
      <c r="E53" t="s">
        <v>1376</v>
      </c>
      <c r="F53">
        <v>4</v>
      </c>
      <c r="G53" t="s">
        <v>1454</v>
      </c>
      <c r="H53" t="s">
        <v>1756</v>
      </c>
      <c r="I53" t="s">
        <v>626</v>
      </c>
      <c r="J53">
        <f>IF('ATP Data Set 2019 Singles'!$K53&gt;1,'ATP Data Set 2019 Singles'!$K53,"")</f>
        <v>70</v>
      </c>
      <c r="K53">
        <v>70</v>
      </c>
      <c r="AC53"/>
    </row>
    <row r="54" spans="1:29" x14ac:dyDescent="0.25">
      <c r="A54" t="s">
        <v>2412</v>
      </c>
      <c r="B54" t="str">
        <f>IF(OR(ISNUMBER(FIND("W/O",Tabelle3[[#This Row],[Score]])),ISNUMBER(FIND("RET",Tabelle3[[#This Row],[Score]])),ISNUMBER(FIND("Bye,",Tabelle3[[#This Row],[Opponent]]))),"NO","YES")</f>
        <v>YES</v>
      </c>
      <c r="C54" t="s">
        <v>518</v>
      </c>
      <c r="D54" s="158">
        <v>43465</v>
      </c>
      <c r="E54" t="s">
        <v>1376</v>
      </c>
      <c r="F54">
        <v>4</v>
      </c>
      <c r="G54" t="s">
        <v>1784</v>
      </c>
      <c r="H54" t="s">
        <v>1439</v>
      </c>
      <c r="I54" t="s">
        <v>1142</v>
      </c>
      <c r="J54">
        <f>IF('ATP Data Set 2019 Singles'!$K54&gt;1,'ATP Data Set 2019 Singles'!$K54,"")</f>
        <v>134</v>
      </c>
      <c r="K54">
        <v>134</v>
      </c>
      <c r="AC54"/>
    </row>
    <row r="55" spans="1:29" x14ac:dyDescent="0.25">
      <c r="A55" t="s">
        <v>2412</v>
      </c>
      <c r="B55" t="str">
        <f>IF(OR(ISNUMBER(FIND("W/O",Tabelle3[[#This Row],[Score]])),ISNUMBER(FIND("RET",Tabelle3[[#This Row],[Score]])),ISNUMBER(FIND("Bye,",Tabelle3[[#This Row],[Opponent]]))),"NO","YES")</f>
        <v>NO</v>
      </c>
      <c r="C55" t="s">
        <v>518</v>
      </c>
      <c r="D55" s="158">
        <v>43465</v>
      </c>
      <c r="E55" t="s">
        <v>1376</v>
      </c>
      <c r="F55">
        <v>4</v>
      </c>
      <c r="G55" t="s">
        <v>1579</v>
      </c>
      <c r="H55" t="s">
        <v>1497</v>
      </c>
      <c r="I55" t="s">
        <v>582</v>
      </c>
      <c r="J55" t="str">
        <f>IF('ATP Data Set 2019 Singles'!$K55&gt;1,'ATP Data Set 2019 Singles'!$K55,"")</f>
        <v/>
      </c>
      <c r="K55">
        <v>0</v>
      </c>
      <c r="AC55"/>
    </row>
    <row r="56" spans="1:29" x14ac:dyDescent="0.25">
      <c r="A56" t="s">
        <v>2412</v>
      </c>
      <c r="B56" t="str">
        <f>IF(OR(ISNUMBER(FIND("W/O",Tabelle3[[#This Row],[Score]])),ISNUMBER(FIND("RET",Tabelle3[[#This Row],[Score]])),ISNUMBER(FIND("Bye,",Tabelle3[[#This Row],[Opponent]]))),"NO","YES")</f>
        <v>YES</v>
      </c>
      <c r="C56" t="s">
        <v>518</v>
      </c>
      <c r="D56" s="158">
        <v>43465</v>
      </c>
      <c r="E56" t="s">
        <v>1376</v>
      </c>
      <c r="F56">
        <v>4</v>
      </c>
      <c r="G56" t="s">
        <v>1400</v>
      </c>
      <c r="H56" t="s">
        <v>1485</v>
      </c>
      <c r="I56" t="s">
        <v>864</v>
      </c>
      <c r="J56">
        <f>IF('ATP Data Set 2019 Singles'!$K56&gt;1,'ATP Data Set 2019 Singles'!$K56,"")</f>
        <v>120</v>
      </c>
      <c r="K56">
        <v>120</v>
      </c>
      <c r="AC56"/>
    </row>
    <row r="57" spans="1:29" x14ac:dyDescent="0.25">
      <c r="A57" t="s">
        <v>2412</v>
      </c>
      <c r="B57" t="str">
        <f>IF(OR(ISNUMBER(FIND("W/O",Tabelle3[[#This Row],[Score]])),ISNUMBER(FIND("RET",Tabelle3[[#This Row],[Score]])),ISNUMBER(FIND("Bye,",Tabelle3[[#This Row],[Opponent]]))),"NO","YES")</f>
        <v>YES</v>
      </c>
      <c r="C57" t="s">
        <v>518</v>
      </c>
      <c r="D57" s="158">
        <v>43465</v>
      </c>
      <c r="E57" t="s">
        <v>1376</v>
      </c>
      <c r="F57">
        <v>4</v>
      </c>
      <c r="G57" t="s">
        <v>1492</v>
      </c>
      <c r="H57" t="s">
        <v>2091</v>
      </c>
      <c r="I57" t="s">
        <v>871</v>
      </c>
      <c r="J57">
        <f>IF('ATP Data Set 2019 Singles'!$K57&gt;1,'ATP Data Set 2019 Singles'!$K57,"")</f>
        <v>150</v>
      </c>
      <c r="K57">
        <v>150</v>
      </c>
      <c r="AC57"/>
    </row>
    <row r="58" spans="1:29" x14ac:dyDescent="0.25">
      <c r="A58" t="s">
        <v>2412</v>
      </c>
      <c r="B58" t="str">
        <f>IF(OR(ISNUMBER(FIND("W/O",Tabelle3[[#This Row],[Score]])),ISNUMBER(FIND("RET",Tabelle3[[#This Row],[Score]])),ISNUMBER(FIND("Bye,",Tabelle3[[#This Row],[Opponent]]))),"NO","YES")</f>
        <v>YES</v>
      </c>
      <c r="C58" t="s">
        <v>518</v>
      </c>
      <c r="D58" s="158">
        <v>43465</v>
      </c>
      <c r="E58" t="s">
        <v>1376</v>
      </c>
      <c r="F58">
        <v>4</v>
      </c>
      <c r="G58" t="s">
        <v>1469</v>
      </c>
      <c r="H58" t="s">
        <v>1472</v>
      </c>
      <c r="I58" t="s">
        <v>2368</v>
      </c>
      <c r="J58">
        <f>IF('ATP Data Set 2019 Singles'!$K58&gt;1,'ATP Data Set 2019 Singles'!$K58,"")</f>
        <v>131</v>
      </c>
      <c r="K58">
        <v>131</v>
      </c>
      <c r="AC58"/>
    </row>
    <row r="59" spans="1:29" x14ac:dyDescent="0.25">
      <c r="A59" t="s">
        <v>2412</v>
      </c>
      <c r="B59" t="str">
        <f>IF(OR(ISNUMBER(FIND("W/O",Tabelle3[[#This Row],[Score]])),ISNUMBER(FIND("RET",Tabelle3[[#This Row],[Score]])),ISNUMBER(FIND("Bye,",Tabelle3[[#This Row],[Opponent]]))),"NO","YES")</f>
        <v>YES</v>
      </c>
      <c r="C59" t="s">
        <v>518</v>
      </c>
      <c r="D59" s="158">
        <v>43465</v>
      </c>
      <c r="E59" t="s">
        <v>1376</v>
      </c>
      <c r="F59">
        <v>4</v>
      </c>
      <c r="G59" t="s">
        <v>1434</v>
      </c>
      <c r="H59" t="s">
        <v>1552</v>
      </c>
      <c r="I59" t="s">
        <v>610</v>
      </c>
      <c r="J59">
        <f>IF('ATP Data Set 2019 Singles'!$K59&gt;1,'ATP Data Set 2019 Singles'!$K59,"")</f>
        <v>89</v>
      </c>
      <c r="K59">
        <v>89</v>
      </c>
      <c r="AC59"/>
    </row>
    <row r="60" spans="1:29" x14ac:dyDescent="0.25">
      <c r="A60" t="s">
        <v>2412</v>
      </c>
      <c r="B60" t="str">
        <f>IF(OR(ISNUMBER(FIND("W/O",Tabelle3[[#This Row],[Score]])),ISNUMBER(FIND("RET",Tabelle3[[#This Row],[Score]])),ISNUMBER(FIND("Bye,",Tabelle3[[#This Row],[Opponent]]))),"NO","YES")</f>
        <v>YES</v>
      </c>
      <c r="C60" t="s">
        <v>518</v>
      </c>
      <c r="D60" s="158">
        <v>43465</v>
      </c>
      <c r="E60" t="s">
        <v>1376</v>
      </c>
      <c r="F60">
        <v>5</v>
      </c>
      <c r="G60" t="s">
        <v>1454</v>
      </c>
      <c r="H60" t="s">
        <v>1434</v>
      </c>
      <c r="I60" t="s">
        <v>550</v>
      </c>
      <c r="J60">
        <f>IF('ATP Data Set 2019 Singles'!$K60&gt;1,'ATP Data Set 2019 Singles'!$K60,"")</f>
        <v>105</v>
      </c>
      <c r="K60">
        <v>105</v>
      </c>
      <c r="AC60"/>
    </row>
    <row r="61" spans="1:29" x14ac:dyDescent="0.25">
      <c r="A61" t="s">
        <v>2412</v>
      </c>
      <c r="B61" t="str">
        <f>IF(OR(ISNUMBER(FIND("W/O",Tabelle3[[#This Row],[Score]])),ISNUMBER(FIND("RET",Tabelle3[[#This Row],[Score]])),ISNUMBER(FIND("Bye,",Tabelle3[[#This Row],[Opponent]]))),"NO","YES")</f>
        <v>YES</v>
      </c>
      <c r="C61" t="s">
        <v>518</v>
      </c>
      <c r="D61" s="158">
        <v>43465</v>
      </c>
      <c r="E61" t="s">
        <v>1376</v>
      </c>
      <c r="F61">
        <v>5</v>
      </c>
      <c r="G61" t="s">
        <v>1784</v>
      </c>
      <c r="H61" t="s">
        <v>1492</v>
      </c>
      <c r="I61" t="s">
        <v>629</v>
      </c>
      <c r="J61">
        <f>IF('ATP Data Set 2019 Singles'!$K61&gt;1,'ATP Data Set 2019 Singles'!$K61,"")</f>
        <v>71</v>
      </c>
      <c r="K61">
        <v>71</v>
      </c>
      <c r="AC61"/>
    </row>
    <row r="62" spans="1:29" x14ac:dyDescent="0.25">
      <c r="A62" t="s">
        <v>2412</v>
      </c>
      <c r="B62" t="str">
        <f>IF(OR(ISNUMBER(FIND("W/O",Tabelle3[[#This Row],[Score]])),ISNUMBER(FIND("RET",Tabelle3[[#This Row],[Score]])),ISNUMBER(FIND("Bye,",Tabelle3[[#This Row],[Opponent]]))),"NO","YES")</f>
        <v>YES</v>
      </c>
      <c r="C62" t="s">
        <v>518</v>
      </c>
      <c r="D62" s="158">
        <v>43465</v>
      </c>
      <c r="E62" t="s">
        <v>1376</v>
      </c>
      <c r="F62">
        <v>5</v>
      </c>
      <c r="G62" t="s">
        <v>1579</v>
      </c>
      <c r="H62" t="s">
        <v>1469</v>
      </c>
      <c r="I62" t="s">
        <v>527</v>
      </c>
      <c r="J62">
        <f>IF('ATP Data Set 2019 Singles'!$K62&gt;1,'ATP Data Set 2019 Singles'!$K62,"")</f>
        <v>74</v>
      </c>
      <c r="K62">
        <v>74</v>
      </c>
      <c r="AC62"/>
    </row>
    <row r="63" spans="1:29" x14ac:dyDescent="0.25">
      <c r="A63" t="s">
        <v>2412</v>
      </c>
      <c r="B63" t="str">
        <f>IF(OR(ISNUMBER(FIND("W/O",Tabelle3[[#This Row],[Score]])),ISNUMBER(FIND("RET",Tabelle3[[#This Row],[Score]])),ISNUMBER(FIND("Bye,",Tabelle3[[#This Row],[Opponent]]))),"NO","YES")</f>
        <v>YES</v>
      </c>
      <c r="C63" t="s">
        <v>518</v>
      </c>
      <c r="D63" s="158">
        <v>43465</v>
      </c>
      <c r="E63" t="s">
        <v>1376</v>
      </c>
      <c r="F63">
        <v>5</v>
      </c>
      <c r="G63" t="s">
        <v>1400</v>
      </c>
      <c r="H63" t="s">
        <v>1477</v>
      </c>
      <c r="I63" t="s">
        <v>1593</v>
      </c>
      <c r="J63">
        <f>IF('ATP Data Set 2019 Singles'!$K63&gt;1,'ATP Data Set 2019 Singles'!$K63,"")</f>
        <v>116</v>
      </c>
      <c r="K63">
        <v>116</v>
      </c>
      <c r="AC63"/>
    </row>
    <row r="64" spans="1:29" x14ac:dyDescent="0.25">
      <c r="A64" t="s">
        <v>2412</v>
      </c>
      <c r="B64" t="str">
        <f>IF(OR(ISNUMBER(FIND("W/O",Tabelle3[[#This Row],[Score]])),ISNUMBER(FIND("RET",Tabelle3[[#This Row],[Score]])),ISNUMBER(FIND("Bye,",Tabelle3[[#This Row],[Opponent]]))),"NO","YES")</f>
        <v>YES</v>
      </c>
      <c r="C64" t="s">
        <v>518</v>
      </c>
      <c r="D64" s="158">
        <v>43465</v>
      </c>
      <c r="E64" t="s">
        <v>1376</v>
      </c>
      <c r="F64">
        <v>6</v>
      </c>
      <c r="G64" t="s">
        <v>1454</v>
      </c>
      <c r="H64" t="s">
        <v>1400</v>
      </c>
      <c r="I64" t="s">
        <v>1130</v>
      </c>
      <c r="J64">
        <f>IF('ATP Data Set 2019 Singles'!$K64&gt;1,'ATP Data Set 2019 Singles'!$K64,"")</f>
        <v>156</v>
      </c>
      <c r="K64">
        <v>156</v>
      </c>
      <c r="AC64"/>
    </row>
    <row r="65" spans="1:29" x14ac:dyDescent="0.25">
      <c r="A65" t="s">
        <v>2412</v>
      </c>
      <c r="B65" t="str">
        <f>IF(OR(ISNUMBER(FIND("W/O",Tabelle3[[#This Row],[Score]])),ISNUMBER(FIND("RET",Tabelle3[[#This Row],[Score]])),ISNUMBER(FIND("Bye,",Tabelle3[[#This Row],[Opponent]]))),"NO","YES")</f>
        <v>YES</v>
      </c>
      <c r="C65" t="s">
        <v>518</v>
      </c>
      <c r="D65" s="158">
        <v>43465</v>
      </c>
      <c r="E65" t="s">
        <v>1376</v>
      </c>
      <c r="F65">
        <v>6</v>
      </c>
      <c r="G65" t="s">
        <v>1784</v>
      </c>
      <c r="H65" t="s">
        <v>1579</v>
      </c>
      <c r="I65" t="s">
        <v>585</v>
      </c>
      <c r="J65">
        <f>IF('ATP Data Set 2019 Singles'!$K65&gt;1,'ATP Data Set 2019 Singles'!$K65,"")</f>
        <v>90</v>
      </c>
      <c r="K65">
        <v>90</v>
      </c>
      <c r="AC65"/>
    </row>
    <row r="66" spans="1:29" x14ac:dyDescent="0.25">
      <c r="A66" t="s">
        <v>2412</v>
      </c>
      <c r="B66" t="str">
        <f>IF(OR(ISNUMBER(FIND("W/O",Tabelle3[[#This Row],[Score]])),ISNUMBER(FIND("RET",Tabelle3[[#This Row],[Score]])),ISNUMBER(FIND("Bye,",Tabelle3[[#This Row],[Opponent]]))),"NO","YES")</f>
        <v>YES</v>
      </c>
      <c r="C66" t="s">
        <v>518</v>
      </c>
      <c r="D66" s="158">
        <v>43465</v>
      </c>
      <c r="E66" t="s">
        <v>1376</v>
      </c>
      <c r="F66">
        <v>7</v>
      </c>
      <c r="G66" t="s">
        <v>1454</v>
      </c>
      <c r="H66" t="s">
        <v>1784</v>
      </c>
      <c r="I66" t="s">
        <v>848</v>
      </c>
      <c r="J66">
        <f>IF('ATP Data Set 2019 Singles'!$K66&gt;1,'ATP Data Set 2019 Singles'!$K66,"")</f>
        <v>116</v>
      </c>
      <c r="K66">
        <v>116</v>
      </c>
      <c r="AC66"/>
    </row>
    <row r="67" spans="1:29" x14ac:dyDescent="0.25">
      <c r="A67" t="s">
        <v>2412</v>
      </c>
      <c r="B67" t="str">
        <f>IF(OR(ISNUMBER(FIND("W/O",Tabelle3[[#This Row],[Score]])),ISNUMBER(FIND("RET",Tabelle3[[#This Row],[Score]])),ISNUMBER(FIND("Bye,",Tabelle3[[#This Row],[Opponent]]))),"NO","YES")</f>
        <v>NO</v>
      </c>
      <c r="C67" t="s">
        <v>518</v>
      </c>
      <c r="D67" s="158">
        <v>43465</v>
      </c>
      <c r="E67" t="s">
        <v>1370</v>
      </c>
      <c r="F67">
        <v>3</v>
      </c>
      <c r="G67" t="s">
        <v>1930</v>
      </c>
      <c r="H67" t="s">
        <v>1458</v>
      </c>
      <c r="I67" t="s">
        <v>1457</v>
      </c>
      <c r="J67" t="str">
        <f>IF('ATP Data Set 2019 Singles'!$K67&gt;1,'ATP Data Set 2019 Singles'!$K67,"")</f>
        <v/>
      </c>
      <c r="K67">
        <v>0</v>
      </c>
      <c r="AC67"/>
    </row>
    <row r="68" spans="1:29" x14ac:dyDescent="0.25">
      <c r="A68" t="s">
        <v>2412</v>
      </c>
      <c r="B68" t="str">
        <f>IF(OR(ISNUMBER(FIND("W/O",Tabelle3[[#This Row],[Score]])),ISNUMBER(FIND("RET",Tabelle3[[#This Row],[Score]])),ISNUMBER(FIND("Bye,",Tabelle3[[#This Row],[Opponent]]))),"NO","YES")</f>
        <v>YES</v>
      </c>
      <c r="C68" t="s">
        <v>518</v>
      </c>
      <c r="D68" s="158">
        <v>43465</v>
      </c>
      <c r="E68" t="s">
        <v>1370</v>
      </c>
      <c r="F68">
        <v>3</v>
      </c>
      <c r="G68" t="s">
        <v>2096</v>
      </c>
      <c r="H68" t="s">
        <v>1870</v>
      </c>
      <c r="I68" t="s">
        <v>550</v>
      </c>
      <c r="J68">
        <f>IF('ATP Data Set 2019 Singles'!$K68&gt;1,'ATP Data Set 2019 Singles'!$K68,"")</f>
        <v>83</v>
      </c>
      <c r="K68">
        <v>83</v>
      </c>
      <c r="AC68"/>
    </row>
    <row r="69" spans="1:29" x14ac:dyDescent="0.25">
      <c r="A69" t="s">
        <v>2412</v>
      </c>
      <c r="B69" t="str">
        <f>IF(OR(ISNUMBER(FIND("W/O",Tabelle3[[#This Row],[Score]])),ISNUMBER(FIND("RET",Tabelle3[[#This Row],[Score]])),ISNUMBER(FIND("Bye,",Tabelle3[[#This Row],[Opponent]]))),"NO","YES")</f>
        <v>NO</v>
      </c>
      <c r="C69" t="s">
        <v>518</v>
      </c>
      <c r="D69" s="158">
        <v>43465</v>
      </c>
      <c r="E69" t="s">
        <v>1370</v>
      </c>
      <c r="F69">
        <v>3</v>
      </c>
      <c r="G69" t="s">
        <v>1483</v>
      </c>
      <c r="H69" t="s">
        <v>1458</v>
      </c>
      <c r="I69" t="s">
        <v>1457</v>
      </c>
      <c r="J69" t="str">
        <f>IF('ATP Data Set 2019 Singles'!$K69&gt;1,'ATP Data Set 2019 Singles'!$K69,"")</f>
        <v/>
      </c>
      <c r="K69">
        <v>0</v>
      </c>
      <c r="AC69"/>
    </row>
    <row r="70" spans="1:29" x14ac:dyDescent="0.25">
      <c r="A70" t="s">
        <v>2412</v>
      </c>
      <c r="B70" t="str">
        <f>IF(OR(ISNUMBER(FIND("W/O",Tabelle3[[#This Row],[Score]])),ISNUMBER(FIND("RET",Tabelle3[[#This Row],[Score]])),ISNUMBER(FIND("Bye,",Tabelle3[[#This Row],[Opponent]]))),"NO","YES")</f>
        <v>YES</v>
      </c>
      <c r="C70" t="s">
        <v>518</v>
      </c>
      <c r="D70" s="158">
        <v>43465</v>
      </c>
      <c r="E70" t="s">
        <v>1370</v>
      </c>
      <c r="F70">
        <v>3</v>
      </c>
      <c r="G70" t="s">
        <v>1565</v>
      </c>
      <c r="H70" t="s">
        <v>1539</v>
      </c>
      <c r="I70" t="s">
        <v>512</v>
      </c>
      <c r="J70">
        <f>IF('ATP Data Set 2019 Singles'!$K70&gt;1,'ATP Data Set 2019 Singles'!$K70,"")</f>
        <v>94</v>
      </c>
      <c r="K70">
        <v>94</v>
      </c>
      <c r="AC70"/>
    </row>
    <row r="71" spans="1:29" x14ac:dyDescent="0.25">
      <c r="A71" t="s">
        <v>2412</v>
      </c>
      <c r="B71" t="str">
        <f>IF(OR(ISNUMBER(FIND("W/O",Tabelle3[[#This Row],[Score]])),ISNUMBER(FIND("RET",Tabelle3[[#This Row],[Score]])),ISNUMBER(FIND("Bye,",Tabelle3[[#This Row],[Opponent]]))),"NO","YES")</f>
        <v>YES</v>
      </c>
      <c r="C71" t="s">
        <v>518</v>
      </c>
      <c r="D71" s="158">
        <v>43465</v>
      </c>
      <c r="E71" t="s">
        <v>1370</v>
      </c>
      <c r="F71">
        <v>3</v>
      </c>
      <c r="G71" t="s">
        <v>1474</v>
      </c>
      <c r="H71" t="s">
        <v>2367</v>
      </c>
      <c r="I71" t="s">
        <v>536</v>
      </c>
      <c r="J71">
        <f>IF('ATP Data Set 2019 Singles'!$K71&gt;1,'ATP Data Set 2019 Singles'!$K71,"")</f>
        <v>103</v>
      </c>
      <c r="K71">
        <v>103</v>
      </c>
      <c r="AC71"/>
    </row>
    <row r="72" spans="1:29" x14ac:dyDescent="0.25">
      <c r="A72" t="s">
        <v>2412</v>
      </c>
      <c r="B72" t="str">
        <f>IF(OR(ISNUMBER(FIND("W/O",Tabelle3[[#This Row],[Score]])),ISNUMBER(FIND("RET",Tabelle3[[#This Row],[Score]])),ISNUMBER(FIND("Bye,",Tabelle3[[#This Row],[Opponent]]))),"NO","YES")</f>
        <v>YES</v>
      </c>
      <c r="C72" t="s">
        <v>518</v>
      </c>
      <c r="D72" s="158">
        <v>43465</v>
      </c>
      <c r="E72" t="s">
        <v>1370</v>
      </c>
      <c r="F72">
        <v>3</v>
      </c>
      <c r="G72" t="s">
        <v>1548</v>
      </c>
      <c r="H72" t="s">
        <v>1515</v>
      </c>
      <c r="I72" t="s">
        <v>830</v>
      </c>
      <c r="J72">
        <f>IF('ATP Data Set 2019 Singles'!$K72&gt;1,'ATP Data Set 2019 Singles'!$K72,"")</f>
        <v>151</v>
      </c>
      <c r="K72">
        <v>151</v>
      </c>
      <c r="AC72"/>
    </row>
    <row r="73" spans="1:29" x14ac:dyDescent="0.25">
      <c r="A73" t="s">
        <v>2412</v>
      </c>
      <c r="B73" t="str">
        <f>IF(OR(ISNUMBER(FIND("W/O",Tabelle3[[#This Row],[Score]])),ISNUMBER(FIND("RET",Tabelle3[[#This Row],[Score]])),ISNUMBER(FIND("Bye,",Tabelle3[[#This Row],[Opponent]]))),"NO","YES")</f>
        <v>YES</v>
      </c>
      <c r="C73" t="s">
        <v>518</v>
      </c>
      <c r="D73" s="158">
        <v>43465</v>
      </c>
      <c r="E73" t="s">
        <v>1370</v>
      </c>
      <c r="F73">
        <v>3</v>
      </c>
      <c r="G73" t="s">
        <v>1845</v>
      </c>
      <c r="H73" t="s">
        <v>1889</v>
      </c>
      <c r="I73" t="s">
        <v>1818</v>
      </c>
      <c r="J73">
        <f>IF('ATP Data Set 2019 Singles'!$K73&gt;1,'ATP Data Set 2019 Singles'!$K73,"")</f>
        <v>135</v>
      </c>
      <c r="K73">
        <v>135</v>
      </c>
      <c r="AC73"/>
    </row>
    <row r="74" spans="1:29" x14ac:dyDescent="0.25">
      <c r="A74" t="s">
        <v>2412</v>
      </c>
      <c r="B74" t="str">
        <f>IF(OR(ISNUMBER(FIND("W/O",Tabelle3[[#This Row],[Score]])),ISNUMBER(FIND("RET",Tabelle3[[#This Row],[Score]])),ISNUMBER(FIND("Bye,",Tabelle3[[#This Row],[Opponent]]))),"NO","YES")</f>
        <v>YES</v>
      </c>
      <c r="C74" t="s">
        <v>518</v>
      </c>
      <c r="D74" s="158">
        <v>43465</v>
      </c>
      <c r="E74" t="s">
        <v>1370</v>
      </c>
      <c r="F74">
        <v>3</v>
      </c>
      <c r="G74" t="s">
        <v>1634</v>
      </c>
      <c r="H74" t="s">
        <v>1475</v>
      </c>
      <c r="I74" t="s">
        <v>1860</v>
      </c>
      <c r="J74">
        <f>IF('ATP Data Set 2019 Singles'!$K74&gt;1,'ATP Data Set 2019 Singles'!$K74,"")</f>
        <v>138</v>
      </c>
      <c r="K74">
        <v>138</v>
      </c>
      <c r="AC74"/>
    </row>
    <row r="75" spans="1:29" x14ac:dyDescent="0.25">
      <c r="A75" t="s">
        <v>2412</v>
      </c>
      <c r="B75" t="str">
        <f>IF(OR(ISNUMBER(FIND("W/O",Tabelle3[[#This Row],[Score]])),ISNUMBER(FIND("RET",Tabelle3[[#This Row],[Score]])),ISNUMBER(FIND("Bye,",Tabelle3[[#This Row],[Opponent]]))),"NO","YES")</f>
        <v>NO</v>
      </c>
      <c r="C75" t="s">
        <v>518</v>
      </c>
      <c r="D75" s="158">
        <v>43465</v>
      </c>
      <c r="E75" t="s">
        <v>1370</v>
      </c>
      <c r="F75">
        <v>3</v>
      </c>
      <c r="G75" t="s">
        <v>1839</v>
      </c>
      <c r="H75" t="s">
        <v>1458</v>
      </c>
      <c r="I75" t="s">
        <v>1457</v>
      </c>
      <c r="J75" t="str">
        <f>IF('ATP Data Set 2019 Singles'!$K75&gt;1,'ATP Data Set 2019 Singles'!$K75,"")</f>
        <v/>
      </c>
      <c r="K75">
        <v>0</v>
      </c>
      <c r="AC75"/>
    </row>
    <row r="76" spans="1:29" x14ac:dyDescent="0.25">
      <c r="A76" t="s">
        <v>2412</v>
      </c>
      <c r="B76" t="str">
        <f>IF(OR(ISNUMBER(FIND("W/O",Tabelle3[[#This Row],[Score]])),ISNUMBER(FIND("RET",Tabelle3[[#This Row],[Score]])),ISNUMBER(FIND("Bye,",Tabelle3[[#This Row],[Opponent]]))),"NO","YES")</f>
        <v>YES</v>
      </c>
      <c r="C76" t="s">
        <v>518</v>
      </c>
      <c r="D76" s="158">
        <v>43465</v>
      </c>
      <c r="E76" t="s">
        <v>1370</v>
      </c>
      <c r="F76">
        <v>3</v>
      </c>
      <c r="G76" t="s">
        <v>1544</v>
      </c>
      <c r="H76" t="s">
        <v>1573</v>
      </c>
      <c r="I76" t="s">
        <v>566</v>
      </c>
      <c r="J76">
        <f>IF('ATP Data Set 2019 Singles'!$K76&gt;1,'ATP Data Set 2019 Singles'!$K76,"")</f>
        <v>75</v>
      </c>
      <c r="K76">
        <v>75</v>
      </c>
      <c r="AC76"/>
    </row>
    <row r="77" spans="1:29" x14ac:dyDescent="0.25">
      <c r="A77" t="s">
        <v>2412</v>
      </c>
      <c r="B77" t="str">
        <f>IF(OR(ISNUMBER(FIND("W/O",Tabelle3[[#This Row],[Score]])),ISNUMBER(FIND("RET",Tabelle3[[#This Row],[Score]])),ISNUMBER(FIND("Bye,",Tabelle3[[#This Row],[Opponent]]))),"NO","YES")</f>
        <v>YES</v>
      </c>
      <c r="C77" t="s">
        <v>518</v>
      </c>
      <c r="D77" s="158">
        <v>43465</v>
      </c>
      <c r="E77" t="s">
        <v>1370</v>
      </c>
      <c r="F77">
        <v>3</v>
      </c>
      <c r="G77" t="s">
        <v>2360</v>
      </c>
      <c r="H77" t="s">
        <v>1739</v>
      </c>
      <c r="I77" t="s">
        <v>637</v>
      </c>
      <c r="J77">
        <f>IF('ATP Data Set 2019 Singles'!$K77&gt;1,'ATP Data Set 2019 Singles'!$K77,"")</f>
        <v>75</v>
      </c>
      <c r="K77">
        <v>75</v>
      </c>
      <c r="AC77"/>
    </row>
    <row r="78" spans="1:29" x14ac:dyDescent="0.25">
      <c r="A78" t="s">
        <v>2412</v>
      </c>
      <c r="B78" t="str">
        <f>IF(OR(ISNUMBER(FIND("W/O",Tabelle3[[#This Row],[Score]])),ISNUMBER(FIND("RET",Tabelle3[[#This Row],[Score]])),ISNUMBER(FIND("Bye,",Tabelle3[[#This Row],[Opponent]]))),"NO","YES")</f>
        <v>YES</v>
      </c>
      <c r="C78" t="s">
        <v>518</v>
      </c>
      <c r="D78" s="158">
        <v>43465</v>
      </c>
      <c r="E78" t="s">
        <v>1370</v>
      </c>
      <c r="F78">
        <v>3</v>
      </c>
      <c r="G78" t="s">
        <v>1752</v>
      </c>
      <c r="H78" t="s">
        <v>1435</v>
      </c>
      <c r="I78" t="s">
        <v>854</v>
      </c>
      <c r="J78">
        <f>IF('ATP Data Set 2019 Singles'!$K78&gt;1,'ATP Data Set 2019 Singles'!$K78,"")</f>
        <v>104</v>
      </c>
      <c r="K78">
        <v>104</v>
      </c>
      <c r="AC78"/>
    </row>
    <row r="79" spans="1:29" x14ac:dyDescent="0.25">
      <c r="A79" t="s">
        <v>2412</v>
      </c>
      <c r="B79" t="str">
        <f>IF(OR(ISNUMBER(FIND("W/O",Tabelle3[[#This Row],[Score]])),ISNUMBER(FIND("RET",Tabelle3[[#This Row],[Score]])),ISNUMBER(FIND("Bye,",Tabelle3[[#This Row],[Opponent]]))),"NO","YES")</f>
        <v>YES</v>
      </c>
      <c r="C79" t="s">
        <v>518</v>
      </c>
      <c r="D79" s="158">
        <v>43465</v>
      </c>
      <c r="E79" t="s">
        <v>1370</v>
      </c>
      <c r="F79">
        <v>3</v>
      </c>
      <c r="G79" t="s">
        <v>1449</v>
      </c>
      <c r="H79" t="s">
        <v>1754</v>
      </c>
      <c r="I79" t="s">
        <v>585</v>
      </c>
      <c r="J79">
        <f>IF('ATP Data Set 2019 Singles'!$K79&gt;1,'ATP Data Set 2019 Singles'!$K79,"")</f>
        <v>88</v>
      </c>
      <c r="K79">
        <v>88</v>
      </c>
      <c r="AC79"/>
    </row>
    <row r="80" spans="1:29" x14ac:dyDescent="0.25">
      <c r="A80" t="s">
        <v>2412</v>
      </c>
      <c r="B80" t="str">
        <f>IF(OR(ISNUMBER(FIND("W/O",Tabelle3[[#This Row],[Score]])),ISNUMBER(FIND("RET",Tabelle3[[#This Row],[Score]])),ISNUMBER(FIND("Bye,",Tabelle3[[#This Row],[Opponent]]))),"NO","YES")</f>
        <v>YES</v>
      </c>
      <c r="C80" t="s">
        <v>518</v>
      </c>
      <c r="D80" s="158">
        <v>43465</v>
      </c>
      <c r="E80" t="s">
        <v>1370</v>
      </c>
      <c r="F80">
        <v>3</v>
      </c>
      <c r="G80" t="s">
        <v>1897</v>
      </c>
      <c r="H80" t="s">
        <v>1646</v>
      </c>
      <c r="I80" t="s">
        <v>1145</v>
      </c>
      <c r="J80">
        <f>IF('ATP Data Set 2019 Singles'!$K80&gt;1,'ATP Data Set 2019 Singles'!$K80,"")</f>
        <v>118</v>
      </c>
      <c r="K80">
        <v>118</v>
      </c>
      <c r="AC80"/>
    </row>
    <row r="81" spans="1:29" x14ac:dyDescent="0.25">
      <c r="A81" t="s">
        <v>2412</v>
      </c>
      <c r="B81" t="str">
        <f>IF(OR(ISNUMBER(FIND("W/O",Tabelle3[[#This Row],[Score]])),ISNUMBER(FIND("RET",Tabelle3[[#This Row],[Score]])),ISNUMBER(FIND("Bye,",Tabelle3[[#This Row],[Opponent]]))),"NO","YES")</f>
        <v>NO</v>
      </c>
      <c r="C81" t="s">
        <v>518</v>
      </c>
      <c r="D81" s="158">
        <v>43465</v>
      </c>
      <c r="E81" t="s">
        <v>1370</v>
      </c>
      <c r="F81">
        <v>3</v>
      </c>
      <c r="G81" t="s">
        <v>1465</v>
      </c>
      <c r="H81" t="s">
        <v>1458</v>
      </c>
      <c r="I81" t="s">
        <v>1457</v>
      </c>
      <c r="J81" t="str">
        <f>IF('ATP Data Set 2019 Singles'!$K81&gt;1,'ATP Data Set 2019 Singles'!$K81,"")</f>
        <v/>
      </c>
      <c r="K81">
        <v>0</v>
      </c>
      <c r="AC81"/>
    </row>
    <row r="82" spans="1:29" x14ac:dyDescent="0.25">
      <c r="A82" t="s">
        <v>2412</v>
      </c>
      <c r="B82" t="str">
        <f>IF(OR(ISNUMBER(FIND("W/O",Tabelle3[[#This Row],[Score]])),ISNUMBER(FIND("RET",Tabelle3[[#This Row],[Score]])),ISNUMBER(FIND("Bye,",Tabelle3[[#This Row],[Opponent]]))),"NO","YES")</f>
        <v>YES</v>
      </c>
      <c r="C82" t="s">
        <v>518</v>
      </c>
      <c r="D82" s="158">
        <v>43465</v>
      </c>
      <c r="E82" t="s">
        <v>1370</v>
      </c>
      <c r="F82">
        <v>3</v>
      </c>
      <c r="G82" t="s">
        <v>1787</v>
      </c>
      <c r="H82" t="s">
        <v>1644</v>
      </c>
      <c r="I82" t="s">
        <v>2018</v>
      </c>
      <c r="J82">
        <f>IF('ATP Data Set 2019 Singles'!$K82&gt;1,'ATP Data Set 2019 Singles'!$K82,"")</f>
        <v>137</v>
      </c>
      <c r="K82">
        <v>137</v>
      </c>
      <c r="AC82"/>
    </row>
    <row r="83" spans="1:29" x14ac:dyDescent="0.25">
      <c r="A83" t="s">
        <v>2412</v>
      </c>
      <c r="B83" t="str">
        <f>IF(OR(ISNUMBER(FIND("W/O",Tabelle3[[#This Row],[Score]])),ISNUMBER(FIND("RET",Tabelle3[[#This Row],[Score]])),ISNUMBER(FIND("Bye,",Tabelle3[[#This Row],[Opponent]]))),"NO","YES")</f>
        <v>YES</v>
      </c>
      <c r="C83" t="s">
        <v>518</v>
      </c>
      <c r="D83" s="158">
        <v>43465</v>
      </c>
      <c r="E83" t="s">
        <v>1370</v>
      </c>
      <c r="F83">
        <v>4</v>
      </c>
      <c r="G83" t="s">
        <v>1930</v>
      </c>
      <c r="H83" t="s">
        <v>1474</v>
      </c>
      <c r="I83" t="s">
        <v>607</v>
      </c>
      <c r="J83">
        <f>IF('ATP Data Set 2019 Singles'!$K83&gt;1,'ATP Data Set 2019 Singles'!$K83,"")</f>
        <v>129</v>
      </c>
      <c r="K83">
        <v>129</v>
      </c>
      <c r="AC83"/>
    </row>
    <row r="84" spans="1:29" x14ac:dyDescent="0.25">
      <c r="A84" t="s">
        <v>2412</v>
      </c>
      <c r="B84" t="str">
        <f>IF(OR(ISNUMBER(FIND("W/O",Tabelle3[[#This Row],[Score]])),ISNUMBER(FIND("RET",Tabelle3[[#This Row],[Score]])),ISNUMBER(FIND("Bye,",Tabelle3[[#This Row],[Opponent]]))),"NO","YES")</f>
        <v>YES</v>
      </c>
      <c r="C84" t="s">
        <v>518</v>
      </c>
      <c r="D84" s="158">
        <v>43465</v>
      </c>
      <c r="E84" t="s">
        <v>1370</v>
      </c>
      <c r="F84">
        <v>4</v>
      </c>
      <c r="G84" t="s">
        <v>1565</v>
      </c>
      <c r="H84" t="s">
        <v>2360</v>
      </c>
      <c r="I84" t="s">
        <v>2170</v>
      </c>
      <c r="J84">
        <f>IF('ATP Data Set 2019 Singles'!$K84&gt;1,'ATP Data Set 2019 Singles'!$K84,"")</f>
        <v>189</v>
      </c>
      <c r="K84">
        <v>189</v>
      </c>
      <c r="AC84"/>
    </row>
    <row r="85" spans="1:29" x14ac:dyDescent="0.25">
      <c r="A85" t="s">
        <v>2412</v>
      </c>
      <c r="B85" t="str">
        <f>IF(OR(ISNUMBER(FIND("W/O",Tabelle3[[#This Row],[Score]])),ISNUMBER(FIND("RET",Tabelle3[[#This Row],[Score]])),ISNUMBER(FIND("Bye,",Tabelle3[[#This Row],[Opponent]]))),"NO","YES")</f>
        <v>YES</v>
      </c>
      <c r="C85" t="s">
        <v>518</v>
      </c>
      <c r="D85" s="158">
        <v>43465</v>
      </c>
      <c r="E85" t="s">
        <v>1370</v>
      </c>
      <c r="F85">
        <v>4</v>
      </c>
      <c r="G85" t="s">
        <v>1845</v>
      </c>
      <c r="H85" t="s">
        <v>1483</v>
      </c>
      <c r="I85" t="s">
        <v>527</v>
      </c>
      <c r="J85">
        <f>IF('ATP Data Set 2019 Singles'!$K85&gt;1,'ATP Data Set 2019 Singles'!$K85,"")</f>
        <v>98</v>
      </c>
      <c r="K85">
        <v>98</v>
      </c>
      <c r="AC85"/>
    </row>
    <row r="86" spans="1:29" x14ac:dyDescent="0.25">
      <c r="A86" t="s">
        <v>2412</v>
      </c>
      <c r="B86" t="str">
        <f>IF(OR(ISNUMBER(FIND("W/O",Tabelle3[[#This Row],[Score]])),ISNUMBER(FIND("RET",Tabelle3[[#This Row],[Score]])),ISNUMBER(FIND("Bye,",Tabelle3[[#This Row],[Opponent]]))),"NO","YES")</f>
        <v>YES</v>
      </c>
      <c r="C86" t="s">
        <v>518</v>
      </c>
      <c r="D86" s="158">
        <v>43465</v>
      </c>
      <c r="E86" t="s">
        <v>1370</v>
      </c>
      <c r="F86">
        <v>4</v>
      </c>
      <c r="G86" t="s">
        <v>1839</v>
      </c>
      <c r="H86" t="s">
        <v>1897</v>
      </c>
      <c r="I86" t="s">
        <v>1547</v>
      </c>
      <c r="J86">
        <f>IF('ATP Data Set 2019 Singles'!$K86&gt;1,'ATP Data Set 2019 Singles'!$K86,"")</f>
        <v>167</v>
      </c>
      <c r="K86">
        <v>167</v>
      </c>
      <c r="AC86"/>
    </row>
    <row r="87" spans="1:29" x14ac:dyDescent="0.25">
      <c r="A87" t="s">
        <v>2412</v>
      </c>
      <c r="B87" t="str">
        <f>IF(OR(ISNUMBER(FIND("W/O",Tabelle3[[#This Row],[Score]])),ISNUMBER(FIND("RET",Tabelle3[[#This Row],[Score]])),ISNUMBER(FIND("Bye,",Tabelle3[[#This Row],[Opponent]]))),"NO","YES")</f>
        <v>YES</v>
      </c>
      <c r="C87" t="s">
        <v>518</v>
      </c>
      <c r="D87" s="158">
        <v>43465</v>
      </c>
      <c r="E87" t="s">
        <v>1370</v>
      </c>
      <c r="F87">
        <v>4</v>
      </c>
      <c r="G87" t="s">
        <v>1544</v>
      </c>
      <c r="H87" t="s">
        <v>1548</v>
      </c>
      <c r="I87" t="s">
        <v>566</v>
      </c>
      <c r="J87">
        <f>IF('ATP Data Set 2019 Singles'!$K87&gt;1,'ATP Data Set 2019 Singles'!$K87,"")</f>
        <v>72</v>
      </c>
      <c r="K87">
        <v>72</v>
      </c>
      <c r="AC87"/>
    </row>
    <row r="88" spans="1:29" x14ac:dyDescent="0.25">
      <c r="A88" t="s">
        <v>2412</v>
      </c>
      <c r="B88" t="str">
        <f>IF(OR(ISNUMBER(FIND("W/O",Tabelle3[[#This Row],[Score]])),ISNUMBER(FIND("RET",Tabelle3[[#This Row],[Score]])),ISNUMBER(FIND("Bye,",Tabelle3[[#This Row],[Opponent]]))),"NO","YES")</f>
        <v>YES</v>
      </c>
      <c r="C88" t="s">
        <v>518</v>
      </c>
      <c r="D88" s="158">
        <v>43465</v>
      </c>
      <c r="E88" t="s">
        <v>1370</v>
      </c>
      <c r="F88">
        <v>4</v>
      </c>
      <c r="G88" t="s">
        <v>1752</v>
      </c>
      <c r="H88" t="s">
        <v>2096</v>
      </c>
      <c r="I88" t="s">
        <v>684</v>
      </c>
      <c r="J88">
        <f>IF('ATP Data Set 2019 Singles'!$K88&gt;1,'ATP Data Set 2019 Singles'!$K88,"")</f>
        <v>76</v>
      </c>
      <c r="K88">
        <v>76</v>
      </c>
      <c r="AC88"/>
    </row>
    <row r="89" spans="1:29" x14ac:dyDescent="0.25">
      <c r="A89" t="s">
        <v>2412</v>
      </c>
      <c r="B89" t="str">
        <f>IF(OR(ISNUMBER(FIND("W/O",Tabelle3[[#This Row],[Score]])),ISNUMBER(FIND("RET",Tabelle3[[#This Row],[Score]])),ISNUMBER(FIND("Bye,",Tabelle3[[#This Row],[Opponent]]))),"NO","YES")</f>
        <v>YES</v>
      </c>
      <c r="C89" t="s">
        <v>518</v>
      </c>
      <c r="D89" s="158">
        <v>43465</v>
      </c>
      <c r="E89" t="s">
        <v>1370</v>
      </c>
      <c r="F89">
        <v>4</v>
      </c>
      <c r="G89" t="s">
        <v>1449</v>
      </c>
      <c r="H89" t="s">
        <v>1787</v>
      </c>
      <c r="I89" t="s">
        <v>653</v>
      </c>
      <c r="J89">
        <f>IF('ATP Data Set 2019 Singles'!$K89&gt;1,'ATP Data Set 2019 Singles'!$K89,"")</f>
        <v>72</v>
      </c>
      <c r="K89">
        <v>72</v>
      </c>
      <c r="AC89"/>
    </row>
    <row r="90" spans="1:29" x14ac:dyDescent="0.25">
      <c r="A90" t="s">
        <v>2412</v>
      </c>
      <c r="B90" t="str">
        <f>IF(OR(ISNUMBER(FIND("W/O",Tabelle3[[#This Row],[Score]])),ISNUMBER(FIND("RET",Tabelle3[[#This Row],[Score]])),ISNUMBER(FIND("Bye,",Tabelle3[[#This Row],[Opponent]]))),"NO","YES")</f>
        <v>YES</v>
      </c>
      <c r="C90" t="s">
        <v>518</v>
      </c>
      <c r="D90" s="158">
        <v>43465</v>
      </c>
      <c r="E90" t="s">
        <v>1370</v>
      </c>
      <c r="F90">
        <v>4</v>
      </c>
      <c r="G90" t="s">
        <v>1465</v>
      </c>
      <c r="H90" t="s">
        <v>1634</v>
      </c>
      <c r="I90" t="s">
        <v>2366</v>
      </c>
      <c r="J90">
        <f>IF('ATP Data Set 2019 Singles'!$K90&gt;1,'ATP Data Set 2019 Singles'!$K90,"")</f>
        <v>151</v>
      </c>
      <c r="K90">
        <v>151</v>
      </c>
      <c r="AC90"/>
    </row>
    <row r="91" spans="1:29" x14ac:dyDescent="0.25">
      <c r="A91" t="s">
        <v>2412</v>
      </c>
      <c r="B91" t="str">
        <f>IF(OR(ISNUMBER(FIND("W/O",Tabelle3[[#This Row],[Score]])),ISNUMBER(FIND("RET",Tabelle3[[#This Row],[Score]])),ISNUMBER(FIND("Bye,",Tabelle3[[#This Row],[Opponent]]))),"NO","YES")</f>
        <v>YES</v>
      </c>
      <c r="C91" t="s">
        <v>518</v>
      </c>
      <c r="D91" s="158">
        <v>43465</v>
      </c>
      <c r="E91" t="s">
        <v>1370</v>
      </c>
      <c r="F91">
        <v>5</v>
      </c>
      <c r="G91" t="s">
        <v>1930</v>
      </c>
      <c r="H91" t="s">
        <v>1752</v>
      </c>
      <c r="I91" t="s">
        <v>646</v>
      </c>
      <c r="J91">
        <f>IF('ATP Data Set 2019 Singles'!$K91&gt;1,'ATP Data Set 2019 Singles'!$K91,"")</f>
        <v>69</v>
      </c>
      <c r="K91">
        <v>69</v>
      </c>
      <c r="AC91"/>
    </row>
    <row r="92" spans="1:29" x14ac:dyDescent="0.25">
      <c r="A92" t="s">
        <v>2412</v>
      </c>
      <c r="B92" t="str">
        <f>IF(OR(ISNUMBER(FIND("W/O",Tabelle3[[#This Row],[Score]])),ISNUMBER(FIND("RET",Tabelle3[[#This Row],[Score]])),ISNUMBER(FIND("Bye,",Tabelle3[[#This Row],[Opponent]]))),"NO","YES")</f>
        <v>YES</v>
      </c>
      <c r="C92" t="s">
        <v>518</v>
      </c>
      <c r="D92" s="158">
        <v>43465</v>
      </c>
      <c r="E92" t="s">
        <v>1370</v>
      </c>
      <c r="F92">
        <v>5</v>
      </c>
      <c r="G92" t="s">
        <v>1565</v>
      </c>
      <c r="H92" t="s">
        <v>1839</v>
      </c>
      <c r="I92" t="s">
        <v>857</v>
      </c>
      <c r="J92">
        <f>IF('ATP Data Set 2019 Singles'!$K92&gt;1,'ATP Data Set 2019 Singles'!$K92,"")</f>
        <v>94</v>
      </c>
      <c r="K92">
        <v>94</v>
      </c>
      <c r="AC92"/>
    </row>
    <row r="93" spans="1:29" x14ac:dyDescent="0.25">
      <c r="A93" t="s">
        <v>2412</v>
      </c>
      <c r="B93" t="str">
        <f>IF(OR(ISNUMBER(FIND("W/O",Tabelle3[[#This Row],[Score]])),ISNUMBER(FIND("RET",Tabelle3[[#This Row],[Score]])),ISNUMBER(FIND("Bye,",Tabelle3[[#This Row],[Opponent]]))),"NO","YES")</f>
        <v>YES</v>
      </c>
      <c r="C93" t="s">
        <v>518</v>
      </c>
      <c r="D93" s="158">
        <v>43465</v>
      </c>
      <c r="E93" t="s">
        <v>1370</v>
      </c>
      <c r="F93">
        <v>5</v>
      </c>
      <c r="G93" t="s">
        <v>1544</v>
      </c>
      <c r="H93" t="s">
        <v>1845</v>
      </c>
      <c r="I93" t="s">
        <v>607</v>
      </c>
      <c r="J93">
        <f>IF('ATP Data Set 2019 Singles'!$K93&gt;1,'ATP Data Set 2019 Singles'!$K93,"")</f>
        <v>106</v>
      </c>
      <c r="K93">
        <v>106</v>
      </c>
      <c r="AC93"/>
    </row>
    <row r="94" spans="1:29" x14ac:dyDescent="0.25">
      <c r="A94" t="s">
        <v>2412</v>
      </c>
      <c r="B94" t="str">
        <f>IF(OR(ISNUMBER(FIND("W/O",Tabelle3[[#This Row],[Score]])),ISNUMBER(FIND("RET",Tabelle3[[#This Row],[Score]])),ISNUMBER(FIND("Bye,",Tabelle3[[#This Row],[Opponent]]))),"NO","YES")</f>
        <v>YES</v>
      </c>
      <c r="C94" t="s">
        <v>518</v>
      </c>
      <c r="D94" s="158">
        <v>43465</v>
      </c>
      <c r="E94" t="s">
        <v>1370</v>
      </c>
      <c r="F94">
        <v>5</v>
      </c>
      <c r="G94" t="s">
        <v>1465</v>
      </c>
      <c r="H94" t="s">
        <v>1449</v>
      </c>
      <c r="I94" t="s">
        <v>1130</v>
      </c>
      <c r="J94">
        <f>IF('ATP Data Set 2019 Singles'!$K94&gt;1,'ATP Data Set 2019 Singles'!$K94,"")</f>
        <v>139</v>
      </c>
      <c r="K94">
        <v>139</v>
      </c>
      <c r="AC94"/>
    </row>
    <row r="95" spans="1:29" x14ac:dyDescent="0.25">
      <c r="A95" t="s">
        <v>2412</v>
      </c>
      <c r="B95" t="str">
        <f>IF(OR(ISNUMBER(FIND("W/O",Tabelle3[[#This Row],[Score]])),ISNUMBER(FIND("RET",Tabelle3[[#This Row],[Score]])),ISNUMBER(FIND("Bye,",Tabelle3[[#This Row],[Opponent]]))),"NO","YES")</f>
        <v>YES</v>
      </c>
      <c r="C95" t="s">
        <v>518</v>
      </c>
      <c r="D95" s="158">
        <v>43465</v>
      </c>
      <c r="E95" t="s">
        <v>1370</v>
      </c>
      <c r="F95">
        <v>6</v>
      </c>
      <c r="G95" t="s">
        <v>1930</v>
      </c>
      <c r="H95" t="s">
        <v>1465</v>
      </c>
      <c r="I95" t="s">
        <v>522</v>
      </c>
      <c r="J95">
        <f>IF('ATP Data Set 2019 Singles'!$K95&gt;1,'ATP Data Set 2019 Singles'!$K95,"")</f>
        <v>108</v>
      </c>
      <c r="K95">
        <v>108</v>
      </c>
      <c r="AC95"/>
    </row>
    <row r="96" spans="1:29" x14ac:dyDescent="0.25">
      <c r="A96" t="s">
        <v>2412</v>
      </c>
      <c r="B96" t="str">
        <f>IF(OR(ISNUMBER(FIND("W/O",Tabelle3[[#This Row],[Score]])),ISNUMBER(FIND("RET",Tabelle3[[#This Row],[Score]])),ISNUMBER(FIND("Bye,",Tabelle3[[#This Row],[Opponent]]))),"NO","YES")</f>
        <v>YES</v>
      </c>
      <c r="C96" t="s">
        <v>518</v>
      </c>
      <c r="D96" s="158">
        <v>43465</v>
      </c>
      <c r="E96" t="s">
        <v>1370</v>
      </c>
      <c r="F96">
        <v>6</v>
      </c>
      <c r="G96" t="s">
        <v>1544</v>
      </c>
      <c r="H96" t="s">
        <v>1565</v>
      </c>
      <c r="I96" t="s">
        <v>1149</v>
      </c>
      <c r="J96">
        <f>IF('ATP Data Set 2019 Singles'!$K96&gt;1,'ATP Data Set 2019 Singles'!$K96,"")</f>
        <v>115</v>
      </c>
      <c r="K96">
        <v>115</v>
      </c>
      <c r="AC96"/>
    </row>
    <row r="97" spans="1:29" x14ac:dyDescent="0.25">
      <c r="A97" t="s">
        <v>2412</v>
      </c>
      <c r="B97" t="str">
        <f>IF(OR(ISNUMBER(FIND("W/O",Tabelle3[[#This Row],[Score]])),ISNUMBER(FIND("RET",Tabelle3[[#This Row],[Score]])),ISNUMBER(FIND("Bye,",Tabelle3[[#This Row],[Opponent]]))),"NO","YES")</f>
        <v>YES</v>
      </c>
      <c r="C97" t="s">
        <v>518</v>
      </c>
      <c r="D97" s="158">
        <v>43465</v>
      </c>
      <c r="E97" t="s">
        <v>1370</v>
      </c>
      <c r="F97">
        <v>7</v>
      </c>
      <c r="G97" t="s">
        <v>1930</v>
      </c>
      <c r="H97" t="s">
        <v>1544</v>
      </c>
      <c r="I97" t="s">
        <v>1498</v>
      </c>
      <c r="J97">
        <f>IF('ATP Data Set 2019 Singles'!$K97&gt;1,'ATP Data Set 2019 Singles'!$K97,"")</f>
        <v>165</v>
      </c>
      <c r="K97">
        <v>165</v>
      </c>
      <c r="AC97"/>
    </row>
    <row r="98" spans="1:29" x14ac:dyDescent="0.25">
      <c r="A98" t="s">
        <v>2412</v>
      </c>
      <c r="B98" t="str">
        <f>IF(OR(ISNUMBER(FIND("W/O",Tabelle3[[#This Row],[Score]])),ISNUMBER(FIND("RET",Tabelle3[[#This Row],[Score]])),ISNUMBER(FIND("Bye,",Tabelle3[[#This Row],[Opponent]]))),"NO","YES")</f>
        <v>YES</v>
      </c>
      <c r="C98" t="s">
        <v>518</v>
      </c>
      <c r="D98" s="158">
        <v>43472</v>
      </c>
      <c r="E98" t="s">
        <v>1364</v>
      </c>
      <c r="F98">
        <v>3</v>
      </c>
      <c r="G98" t="s">
        <v>1401</v>
      </c>
      <c r="H98" t="s">
        <v>2102</v>
      </c>
      <c r="I98" t="s">
        <v>512</v>
      </c>
      <c r="J98">
        <f>IF('ATP Data Set 2019 Singles'!$K98&gt;1,'ATP Data Set 2019 Singles'!$K98,"")</f>
        <v>71</v>
      </c>
      <c r="K98">
        <v>71</v>
      </c>
      <c r="AC98"/>
    </row>
    <row r="99" spans="1:29" x14ac:dyDescent="0.25">
      <c r="A99" t="s">
        <v>2412</v>
      </c>
      <c r="B99" t="str">
        <f>IF(OR(ISNUMBER(FIND("W/O",Tabelle3[[#This Row],[Score]])),ISNUMBER(FIND("RET",Tabelle3[[#This Row],[Score]])),ISNUMBER(FIND("Bye,",Tabelle3[[#This Row],[Opponent]]))),"NO","YES")</f>
        <v>NO</v>
      </c>
      <c r="C99" t="s">
        <v>518</v>
      </c>
      <c r="D99" s="158">
        <v>43472</v>
      </c>
      <c r="E99" t="s">
        <v>1364</v>
      </c>
      <c r="F99">
        <v>3</v>
      </c>
      <c r="G99" t="s">
        <v>1480</v>
      </c>
      <c r="H99" t="s">
        <v>1458</v>
      </c>
      <c r="I99" t="s">
        <v>1457</v>
      </c>
      <c r="J99" t="str">
        <f>IF('ATP Data Set 2019 Singles'!$K99&gt;1,'ATP Data Set 2019 Singles'!$K99,"")</f>
        <v/>
      </c>
      <c r="K99">
        <v>0</v>
      </c>
      <c r="AC99"/>
    </row>
    <row r="100" spans="1:29" x14ac:dyDescent="0.25">
      <c r="A100" t="s">
        <v>2412</v>
      </c>
      <c r="B100" t="str">
        <f>IF(OR(ISNUMBER(FIND("W/O",Tabelle3[[#This Row],[Score]])),ISNUMBER(FIND("RET",Tabelle3[[#This Row],[Score]])),ISNUMBER(FIND("Bye,",Tabelle3[[#This Row],[Opponent]]))),"NO","YES")</f>
        <v>NO</v>
      </c>
      <c r="C100" t="s">
        <v>518</v>
      </c>
      <c r="D100" s="158">
        <v>43472</v>
      </c>
      <c r="E100" t="s">
        <v>1364</v>
      </c>
      <c r="F100">
        <v>3</v>
      </c>
      <c r="G100" t="s">
        <v>1579</v>
      </c>
      <c r="H100" t="s">
        <v>1458</v>
      </c>
      <c r="I100" t="s">
        <v>1457</v>
      </c>
      <c r="J100" t="str">
        <f>IF('ATP Data Set 2019 Singles'!$K100&gt;1,'ATP Data Set 2019 Singles'!$K100,"")</f>
        <v/>
      </c>
      <c r="K100">
        <v>0</v>
      </c>
      <c r="AC100"/>
    </row>
    <row r="101" spans="1:29" x14ac:dyDescent="0.25">
      <c r="A101" t="s">
        <v>2412</v>
      </c>
      <c r="B101" t="str">
        <f>IF(OR(ISNUMBER(FIND("W/O",Tabelle3[[#This Row],[Score]])),ISNUMBER(FIND("RET",Tabelle3[[#This Row],[Score]])),ISNUMBER(FIND("Bye,",Tabelle3[[#This Row],[Opponent]]))),"NO","YES")</f>
        <v>YES</v>
      </c>
      <c r="C101" t="s">
        <v>518</v>
      </c>
      <c r="D101" s="158">
        <v>43472</v>
      </c>
      <c r="E101" t="s">
        <v>1364</v>
      </c>
      <c r="F101">
        <v>3</v>
      </c>
      <c r="G101" t="s">
        <v>2155</v>
      </c>
      <c r="H101" t="s">
        <v>1726</v>
      </c>
      <c r="I101" t="s">
        <v>771</v>
      </c>
      <c r="J101">
        <f>IF('ATP Data Set 2019 Singles'!$K101&gt;1,'ATP Data Set 2019 Singles'!$K101,"")</f>
        <v>62</v>
      </c>
      <c r="K101">
        <v>62</v>
      </c>
      <c r="AC101"/>
    </row>
    <row r="102" spans="1:29" x14ac:dyDescent="0.25">
      <c r="A102" t="s">
        <v>2412</v>
      </c>
      <c r="B102" t="str">
        <f>IF(OR(ISNUMBER(FIND("W/O",Tabelle3[[#This Row],[Score]])),ISNUMBER(FIND("RET",Tabelle3[[#This Row],[Score]])),ISNUMBER(FIND("Bye,",Tabelle3[[#This Row],[Opponent]]))),"NO","YES")</f>
        <v>NO</v>
      </c>
      <c r="C102" t="s">
        <v>518</v>
      </c>
      <c r="D102" s="158">
        <v>43472</v>
      </c>
      <c r="E102" t="s">
        <v>1364</v>
      </c>
      <c r="F102">
        <v>3</v>
      </c>
      <c r="G102" t="s">
        <v>1447</v>
      </c>
      <c r="H102" t="s">
        <v>1458</v>
      </c>
      <c r="I102" t="s">
        <v>1457</v>
      </c>
      <c r="J102" t="str">
        <f>IF('ATP Data Set 2019 Singles'!$K102&gt;1,'ATP Data Set 2019 Singles'!$K102,"")</f>
        <v/>
      </c>
      <c r="K102">
        <v>0</v>
      </c>
      <c r="AC102"/>
    </row>
    <row r="103" spans="1:29" x14ac:dyDescent="0.25">
      <c r="A103" t="s">
        <v>2412</v>
      </c>
      <c r="B103" t="str">
        <f>IF(OR(ISNUMBER(FIND("W/O",Tabelle3[[#This Row],[Score]])),ISNUMBER(FIND("RET",Tabelle3[[#This Row],[Score]])),ISNUMBER(FIND("Bye,",Tabelle3[[#This Row],[Opponent]]))),"NO","YES")</f>
        <v>YES</v>
      </c>
      <c r="C103" t="s">
        <v>518</v>
      </c>
      <c r="D103" s="158">
        <v>43472</v>
      </c>
      <c r="E103" t="s">
        <v>1364</v>
      </c>
      <c r="F103">
        <v>3</v>
      </c>
      <c r="G103" t="s">
        <v>1441</v>
      </c>
      <c r="H103" t="s">
        <v>1516</v>
      </c>
      <c r="I103" t="s">
        <v>1593</v>
      </c>
      <c r="J103">
        <f>IF('ATP Data Set 2019 Singles'!$K103&gt;1,'ATP Data Set 2019 Singles'!$K103,"")</f>
        <v>99</v>
      </c>
      <c r="K103">
        <v>99</v>
      </c>
      <c r="AC103"/>
    </row>
    <row r="104" spans="1:29" x14ac:dyDescent="0.25">
      <c r="A104" t="s">
        <v>2412</v>
      </c>
      <c r="B104" t="str">
        <f>IF(OR(ISNUMBER(FIND("W/O",Tabelle3[[#This Row],[Score]])),ISNUMBER(FIND("RET",Tabelle3[[#This Row],[Score]])),ISNUMBER(FIND("Bye,",Tabelle3[[#This Row],[Opponent]]))),"NO","YES")</f>
        <v>YES</v>
      </c>
      <c r="C104" t="s">
        <v>518</v>
      </c>
      <c r="D104" s="158">
        <v>43472</v>
      </c>
      <c r="E104" t="s">
        <v>1364</v>
      </c>
      <c r="F104">
        <v>3</v>
      </c>
      <c r="G104" t="s">
        <v>1513</v>
      </c>
      <c r="H104" t="s">
        <v>1497</v>
      </c>
      <c r="I104" t="s">
        <v>2365</v>
      </c>
      <c r="J104">
        <f>IF('ATP Data Set 2019 Singles'!$K104&gt;1,'ATP Data Set 2019 Singles'!$K104,"")</f>
        <v>93</v>
      </c>
      <c r="K104">
        <v>93</v>
      </c>
      <c r="AC104"/>
    </row>
    <row r="105" spans="1:29" x14ac:dyDescent="0.25">
      <c r="A105" t="s">
        <v>2412</v>
      </c>
      <c r="B105" t="str">
        <f>IF(OR(ISNUMBER(FIND("W/O",Tabelle3[[#This Row],[Score]])),ISNUMBER(FIND("RET",Tabelle3[[#This Row],[Score]])),ISNUMBER(FIND("Bye,",Tabelle3[[#This Row],[Opponent]]))),"NO","YES")</f>
        <v>YES</v>
      </c>
      <c r="C105" t="s">
        <v>518</v>
      </c>
      <c r="D105" s="158">
        <v>43472</v>
      </c>
      <c r="E105" t="s">
        <v>1364</v>
      </c>
      <c r="F105">
        <v>3</v>
      </c>
      <c r="G105" t="s">
        <v>1413</v>
      </c>
      <c r="H105" t="s">
        <v>1470</v>
      </c>
      <c r="I105" t="s">
        <v>690</v>
      </c>
      <c r="J105">
        <f>IF('ATP Data Set 2019 Singles'!$K105&gt;1,'ATP Data Set 2019 Singles'!$K105,"")</f>
        <v>69</v>
      </c>
      <c r="K105">
        <v>69</v>
      </c>
      <c r="AC105"/>
    </row>
    <row r="106" spans="1:29" x14ac:dyDescent="0.25">
      <c r="A106" t="s">
        <v>2412</v>
      </c>
      <c r="B106" t="str">
        <f>IF(OR(ISNUMBER(FIND("W/O",Tabelle3[[#This Row],[Score]])),ISNUMBER(FIND("RET",Tabelle3[[#This Row],[Score]])),ISNUMBER(FIND("Bye,",Tabelle3[[#This Row],[Opponent]]))),"NO","YES")</f>
        <v>NO</v>
      </c>
      <c r="C106" t="s">
        <v>518</v>
      </c>
      <c r="D106" s="158">
        <v>43472</v>
      </c>
      <c r="E106" t="s">
        <v>1364</v>
      </c>
      <c r="F106">
        <v>3</v>
      </c>
      <c r="G106" t="s">
        <v>1450</v>
      </c>
      <c r="H106" t="s">
        <v>1458</v>
      </c>
      <c r="I106" t="s">
        <v>1457</v>
      </c>
      <c r="J106" t="str">
        <f>IF('ATP Data Set 2019 Singles'!$K106&gt;1,'ATP Data Set 2019 Singles'!$K106,"")</f>
        <v/>
      </c>
      <c r="K106">
        <v>0</v>
      </c>
      <c r="AC106"/>
    </row>
    <row r="107" spans="1:29" x14ac:dyDescent="0.25">
      <c r="A107" t="s">
        <v>2412</v>
      </c>
      <c r="B107" t="str">
        <f>IF(OR(ISNUMBER(FIND("W/O",Tabelle3[[#This Row],[Score]])),ISNUMBER(FIND("RET",Tabelle3[[#This Row],[Score]])),ISNUMBER(FIND("Bye,",Tabelle3[[#This Row],[Opponent]]))),"NO","YES")</f>
        <v>YES</v>
      </c>
      <c r="C107" t="s">
        <v>518</v>
      </c>
      <c r="D107" s="158">
        <v>43472</v>
      </c>
      <c r="E107" t="s">
        <v>1364</v>
      </c>
      <c r="F107">
        <v>3</v>
      </c>
      <c r="G107" t="s">
        <v>1490</v>
      </c>
      <c r="H107" t="s">
        <v>1620</v>
      </c>
      <c r="I107" t="s">
        <v>610</v>
      </c>
      <c r="J107">
        <f>IF('ATP Data Set 2019 Singles'!$K107&gt;1,'ATP Data Set 2019 Singles'!$K107,"")</f>
        <v>90</v>
      </c>
      <c r="K107">
        <v>90</v>
      </c>
      <c r="AC107"/>
    </row>
    <row r="108" spans="1:29" x14ac:dyDescent="0.25">
      <c r="A108" t="s">
        <v>2412</v>
      </c>
      <c r="B108" t="str">
        <f>IF(OR(ISNUMBER(FIND("W/O",Tabelle3[[#This Row],[Score]])),ISNUMBER(FIND("RET",Tabelle3[[#This Row],[Score]])),ISNUMBER(FIND("Bye,",Tabelle3[[#This Row],[Opponent]]))),"NO","YES")</f>
        <v>YES</v>
      </c>
      <c r="C108" t="s">
        <v>518</v>
      </c>
      <c r="D108" s="158">
        <v>43472</v>
      </c>
      <c r="E108" t="s">
        <v>1364</v>
      </c>
      <c r="F108">
        <v>3</v>
      </c>
      <c r="G108" t="s">
        <v>1758</v>
      </c>
      <c r="H108" t="s">
        <v>1617</v>
      </c>
      <c r="I108" t="s">
        <v>637</v>
      </c>
      <c r="J108">
        <f>IF('ATP Data Set 2019 Singles'!$K108&gt;1,'ATP Data Set 2019 Singles'!$K108,"")</f>
        <v>93</v>
      </c>
      <c r="K108">
        <v>93</v>
      </c>
      <c r="AC108"/>
    </row>
    <row r="109" spans="1:29" x14ac:dyDescent="0.25">
      <c r="A109" t="s">
        <v>2412</v>
      </c>
      <c r="B109" t="str">
        <f>IF(OR(ISNUMBER(FIND("W/O",Tabelle3[[#This Row],[Score]])),ISNUMBER(FIND("RET",Tabelle3[[#This Row],[Score]])),ISNUMBER(FIND("Bye,",Tabelle3[[#This Row],[Opponent]]))),"NO","YES")</f>
        <v>YES</v>
      </c>
      <c r="C109" t="s">
        <v>518</v>
      </c>
      <c r="D109" s="158">
        <v>43472</v>
      </c>
      <c r="E109" t="s">
        <v>1364</v>
      </c>
      <c r="F109">
        <v>3</v>
      </c>
      <c r="G109" t="s">
        <v>1466</v>
      </c>
      <c r="H109" t="s">
        <v>1449</v>
      </c>
      <c r="I109" t="s">
        <v>621</v>
      </c>
      <c r="J109">
        <f>IF('ATP Data Set 2019 Singles'!$K109&gt;1,'ATP Data Set 2019 Singles'!$K109,"")</f>
        <v>58</v>
      </c>
      <c r="K109">
        <v>58</v>
      </c>
      <c r="AC109"/>
    </row>
    <row r="110" spans="1:29" x14ac:dyDescent="0.25">
      <c r="A110" t="s">
        <v>2412</v>
      </c>
      <c r="B110" t="str">
        <f>IF(OR(ISNUMBER(FIND("W/O",Tabelle3[[#This Row],[Score]])),ISNUMBER(FIND("RET",Tabelle3[[#This Row],[Score]])),ISNUMBER(FIND("Bye,",Tabelle3[[#This Row],[Opponent]]))),"NO","YES")</f>
        <v>YES</v>
      </c>
      <c r="C110" t="s">
        <v>518</v>
      </c>
      <c r="D110" s="158">
        <v>43472</v>
      </c>
      <c r="E110" t="s">
        <v>1364</v>
      </c>
      <c r="F110">
        <v>3</v>
      </c>
      <c r="G110" t="s">
        <v>1613</v>
      </c>
      <c r="H110" t="s">
        <v>2091</v>
      </c>
      <c r="I110" t="s">
        <v>512</v>
      </c>
      <c r="J110">
        <f>IF('ATP Data Set 2019 Singles'!$K110&gt;1,'ATP Data Set 2019 Singles'!$K110,"")</f>
        <v>75</v>
      </c>
      <c r="K110">
        <v>75</v>
      </c>
      <c r="AC110"/>
    </row>
    <row r="111" spans="1:29" x14ac:dyDescent="0.25">
      <c r="A111" t="s">
        <v>2412</v>
      </c>
      <c r="B111" t="str">
        <f>IF(OR(ISNUMBER(FIND("W/O",Tabelle3[[#This Row],[Score]])),ISNUMBER(FIND("RET",Tabelle3[[#This Row],[Score]])),ISNUMBER(FIND("Bye,",Tabelle3[[#This Row],[Opponent]]))),"NO","YES")</f>
        <v>YES</v>
      </c>
      <c r="C111" t="s">
        <v>518</v>
      </c>
      <c r="D111" s="158">
        <v>43472</v>
      </c>
      <c r="E111" t="s">
        <v>1364</v>
      </c>
      <c r="F111">
        <v>3</v>
      </c>
      <c r="G111" t="s">
        <v>1526</v>
      </c>
      <c r="H111" t="s">
        <v>1426</v>
      </c>
      <c r="I111" t="s">
        <v>2018</v>
      </c>
      <c r="J111">
        <f>IF('ATP Data Set 2019 Singles'!$K111&gt;1,'ATP Data Set 2019 Singles'!$K111,"")</f>
        <v>140</v>
      </c>
      <c r="K111">
        <v>140</v>
      </c>
      <c r="AC111"/>
    </row>
    <row r="112" spans="1:29" x14ac:dyDescent="0.25">
      <c r="A112" t="s">
        <v>2412</v>
      </c>
      <c r="B112" t="str">
        <f>IF(OR(ISNUMBER(FIND("W/O",Tabelle3[[#This Row],[Score]])),ISNUMBER(FIND("RET",Tabelle3[[#This Row],[Score]])),ISNUMBER(FIND("Bye,",Tabelle3[[#This Row],[Opponent]]))),"NO","YES")</f>
        <v>YES</v>
      </c>
      <c r="C112" t="s">
        <v>518</v>
      </c>
      <c r="D112" s="158">
        <v>43472</v>
      </c>
      <c r="E112" t="s">
        <v>1364</v>
      </c>
      <c r="F112">
        <v>3</v>
      </c>
      <c r="G112" t="s">
        <v>2363</v>
      </c>
      <c r="H112" t="s">
        <v>1483</v>
      </c>
      <c r="I112" t="s">
        <v>637</v>
      </c>
      <c r="J112">
        <f>IF('ATP Data Set 2019 Singles'!$K112&gt;1,'ATP Data Set 2019 Singles'!$K112,"")</f>
        <v>93</v>
      </c>
      <c r="K112">
        <v>93</v>
      </c>
      <c r="AC112"/>
    </row>
    <row r="113" spans="1:29" x14ac:dyDescent="0.25">
      <c r="A113" t="s">
        <v>2412</v>
      </c>
      <c r="B113" t="str">
        <f>IF(OR(ISNUMBER(FIND("W/O",Tabelle3[[#This Row],[Score]])),ISNUMBER(FIND("RET",Tabelle3[[#This Row],[Score]])),ISNUMBER(FIND("Bye,",Tabelle3[[#This Row],[Opponent]]))),"NO","YES")</f>
        <v>NO</v>
      </c>
      <c r="C113" t="s">
        <v>518</v>
      </c>
      <c r="D113" s="158">
        <v>43472</v>
      </c>
      <c r="E113" t="s">
        <v>1364</v>
      </c>
      <c r="F113">
        <v>3</v>
      </c>
      <c r="G113" t="s">
        <v>1432</v>
      </c>
      <c r="H113" t="s">
        <v>1474</v>
      </c>
      <c r="I113" t="s">
        <v>1140</v>
      </c>
      <c r="J113">
        <f>IF('ATP Data Set 2019 Singles'!$K113&gt;1,'ATP Data Set 2019 Singles'!$K113,"")</f>
        <v>65</v>
      </c>
      <c r="K113">
        <v>65</v>
      </c>
      <c r="AC113"/>
    </row>
    <row r="114" spans="1:29" x14ac:dyDescent="0.25">
      <c r="A114" t="s">
        <v>2412</v>
      </c>
      <c r="B114" t="str">
        <f>IF(OR(ISNUMBER(FIND("W/O",Tabelle3[[#This Row],[Score]])),ISNUMBER(FIND("RET",Tabelle3[[#This Row],[Score]])),ISNUMBER(FIND("Bye,",Tabelle3[[#This Row],[Opponent]]))),"NO","YES")</f>
        <v>NO</v>
      </c>
      <c r="C114" t="s">
        <v>518</v>
      </c>
      <c r="D114" s="158">
        <v>43472</v>
      </c>
      <c r="E114" t="s">
        <v>1364</v>
      </c>
      <c r="F114">
        <v>4</v>
      </c>
      <c r="G114" t="s">
        <v>1480</v>
      </c>
      <c r="H114" t="s">
        <v>2155</v>
      </c>
      <c r="I114" t="s">
        <v>2364</v>
      </c>
      <c r="J114">
        <f>IF('ATP Data Set 2019 Singles'!$K114&gt;1,'ATP Data Set 2019 Singles'!$K114,"")</f>
        <v>20</v>
      </c>
      <c r="K114">
        <v>20</v>
      </c>
      <c r="AC114"/>
    </row>
    <row r="115" spans="1:29" x14ac:dyDescent="0.25">
      <c r="A115" t="s">
        <v>2412</v>
      </c>
      <c r="B115" t="str">
        <f>IF(OR(ISNUMBER(FIND("W/O",Tabelle3[[#This Row],[Score]])),ISNUMBER(FIND("RET",Tabelle3[[#This Row],[Score]])),ISNUMBER(FIND("Bye,",Tabelle3[[#This Row],[Opponent]]))),"NO","YES")</f>
        <v>YES</v>
      </c>
      <c r="C115" t="s">
        <v>518</v>
      </c>
      <c r="D115" s="158">
        <v>43472</v>
      </c>
      <c r="E115" t="s">
        <v>1364</v>
      </c>
      <c r="F115">
        <v>4</v>
      </c>
      <c r="G115" t="s">
        <v>1447</v>
      </c>
      <c r="H115" t="s">
        <v>1513</v>
      </c>
      <c r="I115" t="s">
        <v>1345</v>
      </c>
      <c r="J115">
        <f>IF('ATP Data Set 2019 Singles'!$K115&gt;1,'ATP Data Set 2019 Singles'!$K115,"")</f>
        <v>124</v>
      </c>
      <c r="K115">
        <v>124</v>
      </c>
      <c r="AC115"/>
    </row>
    <row r="116" spans="1:29" x14ac:dyDescent="0.25">
      <c r="A116" t="s">
        <v>2412</v>
      </c>
      <c r="B116" t="str">
        <f>IF(OR(ISNUMBER(FIND("W/O",Tabelle3[[#This Row],[Score]])),ISNUMBER(FIND("RET",Tabelle3[[#This Row],[Score]])),ISNUMBER(FIND("Bye,",Tabelle3[[#This Row],[Opponent]]))),"NO","YES")</f>
        <v>YES</v>
      </c>
      <c r="C116" t="s">
        <v>518</v>
      </c>
      <c r="D116" s="158">
        <v>43472</v>
      </c>
      <c r="E116" t="s">
        <v>1364</v>
      </c>
      <c r="F116">
        <v>4</v>
      </c>
      <c r="G116" t="s">
        <v>1441</v>
      </c>
      <c r="H116" t="s">
        <v>1450</v>
      </c>
      <c r="I116" t="s">
        <v>607</v>
      </c>
      <c r="J116">
        <f>IF('ATP Data Set 2019 Singles'!$K116&gt;1,'ATP Data Set 2019 Singles'!$K116,"")</f>
        <v>99</v>
      </c>
      <c r="K116">
        <v>99</v>
      </c>
      <c r="AC116"/>
    </row>
    <row r="117" spans="1:29" x14ac:dyDescent="0.25">
      <c r="A117" t="s">
        <v>2412</v>
      </c>
      <c r="B117" t="str">
        <f>IF(OR(ISNUMBER(FIND("W/O",Tabelle3[[#This Row],[Score]])),ISNUMBER(FIND("RET",Tabelle3[[#This Row],[Score]])),ISNUMBER(FIND("Bye,",Tabelle3[[#This Row],[Opponent]]))),"NO","YES")</f>
        <v>YES</v>
      </c>
      <c r="C117" t="s">
        <v>518</v>
      </c>
      <c r="D117" s="158">
        <v>43472</v>
      </c>
      <c r="E117" t="s">
        <v>1364</v>
      </c>
      <c r="F117">
        <v>4</v>
      </c>
      <c r="G117" t="s">
        <v>1490</v>
      </c>
      <c r="H117" t="s">
        <v>1413</v>
      </c>
      <c r="I117" t="s">
        <v>550</v>
      </c>
      <c r="J117">
        <f>IF('ATP Data Set 2019 Singles'!$K117&gt;1,'ATP Data Set 2019 Singles'!$K117,"")</f>
        <v>72</v>
      </c>
      <c r="K117">
        <v>72</v>
      </c>
      <c r="AC117"/>
    </row>
    <row r="118" spans="1:29" x14ac:dyDescent="0.25">
      <c r="A118" t="s">
        <v>2412</v>
      </c>
      <c r="B118" t="str">
        <f>IF(OR(ISNUMBER(FIND("W/O",Tabelle3[[#This Row],[Score]])),ISNUMBER(FIND("RET",Tabelle3[[#This Row],[Score]])),ISNUMBER(FIND("Bye,",Tabelle3[[#This Row],[Opponent]]))),"NO","YES")</f>
        <v>YES</v>
      </c>
      <c r="C118" t="s">
        <v>518</v>
      </c>
      <c r="D118" s="158">
        <v>43472</v>
      </c>
      <c r="E118" t="s">
        <v>1364</v>
      </c>
      <c r="F118">
        <v>4</v>
      </c>
      <c r="G118" t="s">
        <v>1758</v>
      </c>
      <c r="H118" t="s">
        <v>1401</v>
      </c>
      <c r="I118" t="s">
        <v>870</v>
      </c>
      <c r="J118">
        <f>IF('ATP Data Set 2019 Singles'!$K118&gt;1,'ATP Data Set 2019 Singles'!$K118,"")</f>
        <v>145</v>
      </c>
      <c r="K118">
        <v>145</v>
      </c>
      <c r="AC118"/>
    </row>
    <row r="119" spans="1:29" x14ac:dyDescent="0.25">
      <c r="A119" t="s">
        <v>2412</v>
      </c>
      <c r="B119" t="str">
        <f>IF(OR(ISNUMBER(FIND("W/O",Tabelle3[[#This Row],[Score]])),ISNUMBER(FIND("RET",Tabelle3[[#This Row],[Score]])),ISNUMBER(FIND("Bye,",Tabelle3[[#This Row],[Opponent]]))),"NO","YES")</f>
        <v>YES</v>
      </c>
      <c r="C119" t="s">
        <v>518</v>
      </c>
      <c r="D119" s="158">
        <v>43472</v>
      </c>
      <c r="E119" t="s">
        <v>1364</v>
      </c>
      <c r="F119">
        <v>4</v>
      </c>
      <c r="G119" t="s">
        <v>1466</v>
      </c>
      <c r="H119" t="s">
        <v>1526</v>
      </c>
      <c r="I119" t="s">
        <v>533</v>
      </c>
      <c r="J119">
        <f>IF('ATP Data Set 2019 Singles'!$K119&gt;1,'ATP Data Set 2019 Singles'!$K119,"")</f>
        <v>94</v>
      </c>
      <c r="K119">
        <v>94</v>
      </c>
      <c r="AC119"/>
    </row>
    <row r="120" spans="1:29" x14ac:dyDescent="0.25">
      <c r="A120" t="s">
        <v>2412</v>
      </c>
      <c r="B120" t="str">
        <f>IF(OR(ISNUMBER(FIND("W/O",Tabelle3[[#This Row],[Score]])),ISNUMBER(FIND("RET",Tabelle3[[#This Row],[Score]])),ISNUMBER(FIND("Bye,",Tabelle3[[#This Row],[Opponent]]))),"NO","YES")</f>
        <v>YES</v>
      </c>
      <c r="C120" t="s">
        <v>518</v>
      </c>
      <c r="D120" s="158">
        <v>43472</v>
      </c>
      <c r="E120" t="s">
        <v>1364</v>
      </c>
      <c r="F120">
        <v>4</v>
      </c>
      <c r="G120" t="s">
        <v>1613</v>
      </c>
      <c r="H120" t="s">
        <v>1579</v>
      </c>
      <c r="I120" t="s">
        <v>646</v>
      </c>
      <c r="J120">
        <f>IF('ATP Data Set 2019 Singles'!$K120&gt;1,'ATP Data Set 2019 Singles'!$K120,"")</f>
        <v>56</v>
      </c>
      <c r="K120">
        <v>56</v>
      </c>
      <c r="AC120"/>
    </row>
    <row r="121" spans="1:29" x14ac:dyDescent="0.25">
      <c r="A121" t="s">
        <v>2412</v>
      </c>
      <c r="B121" t="str">
        <f>IF(OR(ISNUMBER(FIND("W/O",Tabelle3[[#This Row],[Score]])),ISNUMBER(FIND("RET",Tabelle3[[#This Row],[Score]])),ISNUMBER(FIND("Bye,",Tabelle3[[#This Row],[Opponent]]))),"NO","YES")</f>
        <v>YES</v>
      </c>
      <c r="C121" t="s">
        <v>518</v>
      </c>
      <c r="D121" s="158">
        <v>43472</v>
      </c>
      <c r="E121" t="s">
        <v>1364</v>
      </c>
      <c r="F121">
        <v>4</v>
      </c>
      <c r="G121" t="s">
        <v>1432</v>
      </c>
      <c r="H121" t="s">
        <v>2363</v>
      </c>
      <c r="I121" t="s">
        <v>771</v>
      </c>
      <c r="J121">
        <f>IF('ATP Data Set 2019 Singles'!$K121&gt;1,'ATP Data Set 2019 Singles'!$K121,"")</f>
        <v>64</v>
      </c>
      <c r="K121">
        <v>64</v>
      </c>
      <c r="AC121"/>
    </row>
    <row r="122" spans="1:29" x14ac:dyDescent="0.25">
      <c r="A122" t="s">
        <v>2412</v>
      </c>
      <c r="B122" t="str">
        <f>IF(OR(ISNUMBER(FIND("W/O",Tabelle3[[#This Row],[Score]])),ISNUMBER(FIND("RET",Tabelle3[[#This Row],[Score]])),ISNUMBER(FIND("Bye,",Tabelle3[[#This Row],[Opponent]]))),"NO","YES")</f>
        <v>YES</v>
      </c>
      <c r="C122" t="s">
        <v>518</v>
      </c>
      <c r="D122" s="158">
        <v>43472</v>
      </c>
      <c r="E122" t="s">
        <v>1364</v>
      </c>
      <c r="F122">
        <v>5</v>
      </c>
      <c r="G122" t="s">
        <v>1490</v>
      </c>
      <c r="H122" t="s">
        <v>1447</v>
      </c>
      <c r="I122" t="s">
        <v>718</v>
      </c>
      <c r="J122">
        <f>IF('ATP Data Set 2019 Singles'!$K122&gt;1,'ATP Data Set 2019 Singles'!$K122,"")</f>
        <v>65</v>
      </c>
      <c r="K122">
        <v>65</v>
      </c>
      <c r="AC122"/>
    </row>
    <row r="123" spans="1:29" x14ac:dyDescent="0.25">
      <c r="A123" t="s">
        <v>2412</v>
      </c>
      <c r="B123" t="str">
        <f>IF(OR(ISNUMBER(FIND("W/O",Tabelle3[[#This Row],[Score]])),ISNUMBER(FIND("RET",Tabelle3[[#This Row],[Score]])),ISNUMBER(FIND("Bye,",Tabelle3[[#This Row],[Opponent]]))),"NO","YES")</f>
        <v>YES</v>
      </c>
      <c r="C123" t="s">
        <v>518</v>
      </c>
      <c r="D123" s="158">
        <v>43472</v>
      </c>
      <c r="E123" t="s">
        <v>1364</v>
      </c>
      <c r="F123">
        <v>5</v>
      </c>
      <c r="G123" t="s">
        <v>1466</v>
      </c>
      <c r="H123" t="s">
        <v>1441</v>
      </c>
      <c r="I123" t="s">
        <v>585</v>
      </c>
      <c r="J123">
        <f>IF('ATP Data Set 2019 Singles'!$K123&gt;1,'ATP Data Set 2019 Singles'!$K123,"")</f>
        <v>94</v>
      </c>
      <c r="K123">
        <v>94</v>
      </c>
      <c r="AC123"/>
    </row>
    <row r="124" spans="1:29" x14ac:dyDescent="0.25">
      <c r="A124" t="s">
        <v>2412</v>
      </c>
      <c r="B124" t="str">
        <f>IF(OR(ISNUMBER(FIND("W/O",Tabelle3[[#This Row],[Score]])),ISNUMBER(FIND("RET",Tabelle3[[#This Row],[Score]])),ISNUMBER(FIND("Bye,",Tabelle3[[#This Row],[Opponent]]))),"NO","YES")</f>
        <v>YES</v>
      </c>
      <c r="C124" t="s">
        <v>518</v>
      </c>
      <c r="D124" s="158">
        <v>43472</v>
      </c>
      <c r="E124" t="s">
        <v>1364</v>
      </c>
      <c r="F124">
        <v>5</v>
      </c>
      <c r="G124" t="s">
        <v>1613</v>
      </c>
      <c r="H124" t="s">
        <v>1758</v>
      </c>
      <c r="I124" t="s">
        <v>522</v>
      </c>
      <c r="J124">
        <f>IF('ATP Data Set 2019 Singles'!$K124&gt;1,'ATP Data Set 2019 Singles'!$K124,"")</f>
        <v>94</v>
      </c>
      <c r="K124">
        <v>94</v>
      </c>
      <c r="AC124"/>
    </row>
    <row r="125" spans="1:29" x14ac:dyDescent="0.25">
      <c r="A125" t="s">
        <v>2412</v>
      </c>
      <c r="B125" t="str">
        <f>IF(OR(ISNUMBER(FIND("W/O",Tabelle3[[#This Row],[Score]])),ISNUMBER(FIND("RET",Tabelle3[[#This Row],[Score]])),ISNUMBER(FIND("Bye,",Tabelle3[[#This Row],[Opponent]]))),"NO","YES")</f>
        <v>YES</v>
      </c>
      <c r="C125" t="s">
        <v>518</v>
      </c>
      <c r="D125" s="158">
        <v>43472</v>
      </c>
      <c r="E125" t="s">
        <v>1364</v>
      </c>
      <c r="F125">
        <v>5</v>
      </c>
      <c r="G125" t="s">
        <v>1432</v>
      </c>
      <c r="H125" t="s">
        <v>1480</v>
      </c>
      <c r="I125" t="s">
        <v>1498</v>
      </c>
      <c r="J125">
        <f>IF('ATP Data Set 2019 Singles'!$K125&gt;1,'ATP Data Set 2019 Singles'!$K125,"")</f>
        <v>179</v>
      </c>
      <c r="K125">
        <v>179</v>
      </c>
      <c r="AC125"/>
    </row>
    <row r="126" spans="1:29" x14ac:dyDescent="0.25">
      <c r="A126" t="s">
        <v>2412</v>
      </c>
      <c r="B126" t="str">
        <f>IF(OR(ISNUMBER(FIND("W/O",Tabelle3[[#This Row],[Score]])),ISNUMBER(FIND("RET",Tabelle3[[#This Row],[Score]])),ISNUMBER(FIND("Bye,",Tabelle3[[#This Row],[Opponent]]))),"NO","YES")</f>
        <v>YES</v>
      </c>
      <c r="C126" t="s">
        <v>518</v>
      </c>
      <c r="D126" s="158">
        <v>43472</v>
      </c>
      <c r="E126" t="s">
        <v>1364</v>
      </c>
      <c r="F126">
        <v>6</v>
      </c>
      <c r="G126" t="s">
        <v>1466</v>
      </c>
      <c r="H126" t="s">
        <v>1432</v>
      </c>
      <c r="I126" t="s">
        <v>1340</v>
      </c>
      <c r="J126">
        <f>IF('ATP Data Set 2019 Singles'!$K126&gt;1,'ATP Data Set 2019 Singles'!$K126,"")</f>
        <v>114</v>
      </c>
      <c r="K126">
        <v>114</v>
      </c>
      <c r="AC126"/>
    </row>
    <row r="127" spans="1:29" x14ac:dyDescent="0.25">
      <c r="A127" t="s">
        <v>2412</v>
      </c>
      <c r="B127" t="str">
        <f>IF(OR(ISNUMBER(FIND("W/O",Tabelle3[[#This Row],[Score]])),ISNUMBER(FIND("RET",Tabelle3[[#This Row],[Score]])),ISNUMBER(FIND("Bye,",Tabelle3[[#This Row],[Opponent]]))),"NO","YES")</f>
        <v>YES</v>
      </c>
      <c r="C127" t="s">
        <v>518</v>
      </c>
      <c r="D127" s="158">
        <v>43472</v>
      </c>
      <c r="E127" t="s">
        <v>1364</v>
      </c>
      <c r="F127">
        <v>6</v>
      </c>
      <c r="G127" t="s">
        <v>1613</v>
      </c>
      <c r="H127" t="s">
        <v>1490</v>
      </c>
      <c r="I127" t="s">
        <v>653</v>
      </c>
      <c r="J127">
        <f>IF('ATP Data Set 2019 Singles'!$K127&gt;1,'ATP Data Set 2019 Singles'!$K127,"")</f>
        <v>71</v>
      </c>
      <c r="K127">
        <v>71</v>
      </c>
      <c r="AC127"/>
    </row>
    <row r="128" spans="1:29" x14ac:dyDescent="0.25">
      <c r="A128" t="s">
        <v>2412</v>
      </c>
      <c r="B128" t="str">
        <f>IF(OR(ISNUMBER(FIND("W/O",Tabelle3[[#This Row],[Score]])),ISNUMBER(FIND("RET",Tabelle3[[#This Row],[Score]])),ISNUMBER(FIND("Bye,",Tabelle3[[#This Row],[Opponent]]))),"NO","YES")</f>
        <v>YES</v>
      </c>
      <c r="C128" t="s">
        <v>518</v>
      </c>
      <c r="D128" s="158">
        <v>43472</v>
      </c>
      <c r="E128" t="s">
        <v>1364</v>
      </c>
      <c r="F128">
        <v>7</v>
      </c>
      <c r="G128" t="s">
        <v>1613</v>
      </c>
      <c r="H128" t="s">
        <v>1466</v>
      </c>
      <c r="I128" t="s">
        <v>653</v>
      </c>
      <c r="J128">
        <f>IF('ATP Data Set 2019 Singles'!$K128&gt;1,'ATP Data Set 2019 Singles'!$K128,"")</f>
        <v>79</v>
      </c>
      <c r="K128">
        <v>79</v>
      </c>
      <c r="AC128"/>
    </row>
    <row r="129" spans="1:29" x14ac:dyDescent="0.25">
      <c r="A129" t="s">
        <v>2412</v>
      </c>
      <c r="B129" t="str">
        <f>IF(OR(ISNUMBER(FIND("W/O",Tabelle3[[#This Row],[Score]])),ISNUMBER(FIND("RET",Tabelle3[[#This Row],[Score]])),ISNUMBER(FIND("Bye,",Tabelle3[[#This Row],[Opponent]]))),"NO","YES")</f>
        <v>YES</v>
      </c>
      <c r="C129" t="s">
        <v>518</v>
      </c>
      <c r="D129" s="158">
        <v>43472</v>
      </c>
      <c r="E129" t="s">
        <v>1362</v>
      </c>
      <c r="F129">
        <v>3</v>
      </c>
      <c r="G129" t="s">
        <v>1896</v>
      </c>
      <c r="H129" t="s">
        <v>1838</v>
      </c>
      <c r="I129" t="s">
        <v>831</v>
      </c>
      <c r="J129">
        <f>IF('ATP Data Set 2019 Singles'!$K129&gt;1,'ATP Data Set 2019 Singles'!$K129,"")</f>
        <v>132</v>
      </c>
      <c r="K129">
        <v>132</v>
      </c>
      <c r="AC129"/>
    </row>
    <row r="130" spans="1:29" x14ac:dyDescent="0.25">
      <c r="A130" t="s">
        <v>2412</v>
      </c>
      <c r="B130" t="str">
        <f>IF(OR(ISNUMBER(FIND("W/O",Tabelle3[[#This Row],[Score]])),ISNUMBER(FIND("RET",Tabelle3[[#This Row],[Score]])),ISNUMBER(FIND("Bye,",Tabelle3[[#This Row],[Opponent]]))),"NO","YES")</f>
        <v>NO</v>
      </c>
      <c r="C130" t="s">
        <v>518</v>
      </c>
      <c r="D130" s="158">
        <v>43472</v>
      </c>
      <c r="E130" t="s">
        <v>1362</v>
      </c>
      <c r="F130">
        <v>3</v>
      </c>
      <c r="G130" t="s">
        <v>1587</v>
      </c>
      <c r="H130" t="s">
        <v>1458</v>
      </c>
      <c r="I130" t="s">
        <v>1457</v>
      </c>
      <c r="J130" t="str">
        <f>IF('ATP Data Set 2019 Singles'!$K130&gt;1,'ATP Data Set 2019 Singles'!$K130,"")</f>
        <v/>
      </c>
      <c r="K130">
        <v>0</v>
      </c>
      <c r="AC130"/>
    </row>
    <row r="131" spans="1:29" x14ac:dyDescent="0.25">
      <c r="A131" t="s">
        <v>2412</v>
      </c>
      <c r="B131" t="str">
        <f>IF(OR(ISNUMBER(FIND("W/O",Tabelle3[[#This Row],[Score]])),ISNUMBER(FIND("RET",Tabelle3[[#This Row],[Score]])),ISNUMBER(FIND("Bye,",Tabelle3[[#This Row],[Opponent]]))),"NO","YES")</f>
        <v>YES</v>
      </c>
      <c r="C131" t="s">
        <v>518</v>
      </c>
      <c r="D131" s="158">
        <v>43472</v>
      </c>
      <c r="E131" t="s">
        <v>1362</v>
      </c>
      <c r="F131">
        <v>3</v>
      </c>
      <c r="G131" t="s">
        <v>1403</v>
      </c>
      <c r="H131" t="s">
        <v>1469</v>
      </c>
      <c r="I131" t="s">
        <v>678</v>
      </c>
      <c r="J131">
        <f>IF('ATP Data Set 2019 Singles'!$K131&gt;1,'ATP Data Set 2019 Singles'!$K131,"")</f>
        <v>82</v>
      </c>
      <c r="K131">
        <v>82</v>
      </c>
      <c r="AC131"/>
    </row>
    <row r="132" spans="1:29" x14ac:dyDescent="0.25">
      <c r="A132" t="s">
        <v>2412</v>
      </c>
      <c r="B132" t="str">
        <f>IF(OR(ISNUMBER(FIND("W/O",Tabelle3[[#This Row],[Score]])),ISNUMBER(FIND("RET",Tabelle3[[#This Row],[Score]])),ISNUMBER(FIND("Bye,",Tabelle3[[#This Row],[Opponent]]))),"NO","YES")</f>
        <v>YES</v>
      </c>
      <c r="C132" t="s">
        <v>518</v>
      </c>
      <c r="D132" s="158">
        <v>43472</v>
      </c>
      <c r="E132" t="s">
        <v>1362</v>
      </c>
      <c r="F132">
        <v>3</v>
      </c>
      <c r="G132" t="s">
        <v>1485</v>
      </c>
      <c r="H132" t="s">
        <v>2324</v>
      </c>
      <c r="I132" t="s">
        <v>831</v>
      </c>
      <c r="J132">
        <f>IF('ATP Data Set 2019 Singles'!$K132&gt;1,'ATP Data Set 2019 Singles'!$K132,"")</f>
        <v>100</v>
      </c>
      <c r="K132">
        <v>100</v>
      </c>
      <c r="AC132"/>
    </row>
    <row r="133" spans="1:29" x14ac:dyDescent="0.25">
      <c r="A133" t="s">
        <v>2412</v>
      </c>
      <c r="B133" t="str">
        <f>IF(OR(ISNUMBER(FIND("W/O",Tabelle3[[#This Row],[Score]])),ISNUMBER(FIND("RET",Tabelle3[[#This Row],[Score]])),ISNUMBER(FIND("Bye,",Tabelle3[[#This Row],[Opponent]]))),"NO","YES")</f>
        <v>YES</v>
      </c>
      <c r="C133" t="s">
        <v>518</v>
      </c>
      <c r="D133" s="158">
        <v>43472</v>
      </c>
      <c r="E133" t="s">
        <v>1362</v>
      </c>
      <c r="F133">
        <v>3</v>
      </c>
      <c r="G133" t="s">
        <v>1756</v>
      </c>
      <c r="H133" t="s">
        <v>1679</v>
      </c>
      <c r="I133" t="s">
        <v>598</v>
      </c>
      <c r="J133">
        <f>IF('ATP Data Set 2019 Singles'!$K133&gt;1,'ATP Data Set 2019 Singles'!$K133,"")</f>
        <v>96</v>
      </c>
      <c r="K133">
        <v>96</v>
      </c>
      <c r="AC133"/>
    </row>
    <row r="134" spans="1:29" x14ac:dyDescent="0.25">
      <c r="A134" t="s">
        <v>2412</v>
      </c>
      <c r="B134" t="str">
        <f>IF(OR(ISNUMBER(FIND("W/O",Tabelle3[[#This Row],[Score]])),ISNUMBER(FIND("RET",Tabelle3[[#This Row],[Score]])),ISNUMBER(FIND("Bye,",Tabelle3[[#This Row],[Opponent]]))),"NO","YES")</f>
        <v>YES</v>
      </c>
      <c r="C134" t="s">
        <v>518</v>
      </c>
      <c r="D134" s="158">
        <v>43472</v>
      </c>
      <c r="E134" t="s">
        <v>1362</v>
      </c>
      <c r="F134">
        <v>3</v>
      </c>
      <c r="G134" t="s">
        <v>1639</v>
      </c>
      <c r="H134" t="s">
        <v>1512</v>
      </c>
      <c r="I134" t="s">
        <v>1605</v>
      </c>
      <c r="J134">
        <f>IF('ATP Data Set 2019 Singles'!$K134&gt;1,'ATP Data Set 2019 Singles'!$K134,"")</f>
        <v>162</v>
      </c>
      <c r="K134">
        <v>162</v>
      </c>
      <c r="AC134"/>
    </row>
    <row r="135" spans="1:29" x14ac:dyDescent="0.25">
      <c r="A135" t="s">
        <v>2412</v>
      </c>
      <c r="B135" t="str">
        <f>IF(OR(ISNUMBER(FIND("W/O",Tabelle3[[#This Row],[Score]])),ISNUMBER(FIND("RET",Tabelle3[[#This Row],[Score]])),ISNUMBER(FIND("Bye,",Tabelle3[[#This Row],[Opponent]]))),"NO","YES")</f>
        <v>YES</v>
      </c>
      <c r="C135" t="s">
        <v>518</v>
      </c>
      <c r="D135" s="158">
        <v>43472</v>
      </c>
      <c r="E135" t="s">
        <v>1362</v>
      </c>
      <c r="F135">
        <v>3</v>
      </c>
      <c r="G135" t="s">
        <v>1535</v>
      </c>
      <c r="H135" t="s">
        <v>1409</v>
      </c>
      <c r="I135" t="s">
        <v>1355</v>
      </c>
      <c r="J135">
        <f>IF('ATP Data Set 2019 Singles'!$K135&gt;1,'ATP Data Set 2019 Singles'!$K135,"")</f>
        <v>159</v>
      </c>
      <c r="K135">
        <v>159</v>
      </c>
      <c r="AC135"/>
    </row>
    <row r="136" spans="1:29" x14ac:dyDescent="0.25">
      <c r="A136" t="s">
        <v>2412</v>
      </c>
      <c r="B136" t="str">
        <f>IF(OR(ISNUMBER(FIND("W/O",Tabelle3[[#This Row],[Score]])),ISNUMBER(FIND("RET",Tabelle3[[#This Row],[Score]])),ISNUMBER(FIND("Bye,",Tabelle3[[#This Row],[Opponent]]))),"NO","YES")</f>
        <v>YES</v>
      </c>
      <c r="C136" t="s">
        <v>518</v>
      </c>
      <c r="D136" s="158">
        <v>43472</v>
      </c>
      <c r="E136" t="s">
        <v>1362</v>
      </c>
      <c r="F136">
        <v>3</v>
      </c>
      <c r="G136" t="s">
        <v>1463</v>
      </c>
      <c r="H136" t="s">
        <v>2206</v>
      </c>
      <c r="I136" t="s">
        <v>653</v>
      </c>
      <c r="J136">
        <f>IF('ATP Data Set 2019 Singles'!$K136&gt;1,'ATP Data Set 2019 Singles'!$K136,"")</f>
        <v>71</v>
      </c>
      <c r="K136">
        <v>71</v>
      </c>
      <c r="AC136"/>
    </row>
    <row r="137" spans="1:29" x14ac:dyDescent="0.25">
      <c r="A137" t="s">
        <v>2412</v>
      </c>
      <c r="B137" t="str">
        <f>IF(OR(ISNUMBER(FIND("W/O",Tabelle3[[#This Row],[Score]])),ISNUMBER(FIND("RET",Tabelle3[[#This Row],[Score]])),ISNUMBER(FIND("Bye,",Tabelle3[[#This Row],[Opponent]]))),"NO","YES")</f>
        <v>YES</v>
      </c>
      <c r="C137" t="s">
        <v>518</v>
      </c>
      <c r="D137" s="158">
        <v>43472</v>
      </c>
      <c r="E137" t="s">
        <v>1362</v>
      </c>
      <c r="F137">
        <v>3</v>
      </c>
      <c r="G137" t="s">
        <v>1499</v>
      </c>
      <c r="H137" t="s">
        <v>1509</v>
      </c>
      <c r="I137" t="s">
        <v>512</v>
      </c>
      <c r="J137">
        <f>IF('ATP Data Set 2019 Singles'!$K137&gt;1,'ATP Data Set 2019 Singles'!$K137,"")</f>
        <v>63</v>
      </c>
      <c r="K137">
        <v>63</v>
      </c>
      <c r="AC137"/>
    </row>
    <row r="138" spans="1:29" x14ac:dyDescent="0.25">
      <c r="A138" t="s">
        <v>2412</v>
      </c>
      <c r="B138" t="str">
        <f>IF(OR(ISNUMBER(FIND("W/O",Tabelle3[[#This Row],[Score]])),ISNUMBER(FIND("RET",Tabelle3[[#This Row],[Score]])),ISNUMBER(FIND("Bye,",Tabelle3[[#This Row],[Opponent]]))),"NO","YES")</f>
        <v>NO</v>
      </c>
      <c r="C138" t="s">
        <v>518</v>
      </c>
      <c r="D138" s="158">
        <v>43472</v>
      </c>
      <c r="E138" t="s">
        <v>1362</v>
      </c>
      <c r="F138">
        <v>3</v>
      </c>
      <c r="G138" t="s">
        <v>1476</v>
      </c>
      <c r="H138" t="s">
        <v>1839</v>
      </c>
      <c r="I138" t="s">
        <v>1736</v>
      </c>
      <c r="J138">
        <f>IF('ATP Data Set 2019 Singles'!$K138&gt;1,'ATP Data Set 2019 Singles'!$K138,"")</f>
        <v>51</v>
      </c>
      <c r="K138">
        <v>51</v>
      </c>
      <c r="AC138"/>
    </row>
    <row r="139" spans="1:29" x14ac:dyDescent="0.25">
      <c r="A139" t="s">
        <v>2412</v>
      </c>
      <c r="B139" t="str">
        <f>IF(OR(ISNUMBER(FIND("W/O",Tabelle3[[#This Row],[Score]])),ISNUMBER(FIND("RET",Tabelle3[[#This Row],[Score]])),ISNUMBER(FIND("Bye,",Tabelle3[[#This Row],[Opponent]]))),"NO","YES")</f>
        <v>YES</v>
      </c>
      <c r="C139" t="s">
        <v>518</v>
      </c>
      <c r="D139" s="158">
        <v>43472</v>
      </c>
      <c r="E139" t="s">
        <v>1362</v>
      </c>
      <c r="F139">
        <v>3</v>
      </c>
      <c r="G139" t="s">
        <v>1461</v>
      </c>
      <c r="H139" t="s">
        <v>1574</v>
      </c>
      <c r="I139" t="s">
        <v>569</v>
      </c>
      <c r="J139">
        <f>IF('ATP Data Set 2019 Singles'!$K139&gt;1,'ATP Data Set 2019 Singles'!$K139,"")</f>
        <v>66</v>
      </c>
      <c r="K139">
        <v>66</v>
      </c>
      <c r="AC139"/>
    </row>
    <row r="140" spans="1:29" x14ac:dyDescent="0.25">
      <c r="A140" t="s">
        <v>2412</v>
      </c>
      <c r="B140" t="str">
        <f>IF(OR(ISNUMBER(FIND("W/O",Tabelle3[[#This Row],[Score]])),ISNUMBER(FIND("RET",Tabelle3[[#This Row],[Score]])),ISNUMBER(FIND("Bye,",Tabelle3[[#This Row],[Opponent]]))),"NO","YES")</f>
        <v>NO</v>
      </c>
      <c r="C140" t="s">
        <v>518</v>
      </c>
      <c r="D140" s="158">
        <v>43472</v>
      </c>
      <c r="E140" t="s">
        <v>1362</v>
      </c>
      <c r="F140">
        <v>3</v>
      </c>
      <c r="G140" t="s">
        <v>1451</v>
      </c>
      <c r="H140" t="s">
        <v>1458</v>
      </c>
      <c r="I140" t="s">
        <v>1457</v>
      </c>
      <c r="J140" t="str">
        <f>IF('ATP Data Set 2019 Singles'!$K140&gt;1,'ATP Data Set 2019 Singles'!$K140,"")</f>
        <v/>
      </c>
      <c r="K140">
        <v>0</v>
      </c>
      <c r="AC140"/>
    </row>
    <row r="141" spans="1:29" x14ac:dyDescent="0.25">
      <c r="A141" t="s">
        <v>2412</v>
      </c>
      <c r="B141" t="str">
        <f>IF(OR(ISNUMBER(FIND("W/O",Tabelle3[[#This Row],[Score]])),ISNUMBER(FIND("RET",Tabelle3[[#This Row],[Score]])),ISNUMBER(FIND("Bye,",Tabelle3[[#This Row],[Opponent]]))),"NO","YES")</f>
        <v>YES</v>
      </c>
      <c r="C141" t="s">
        <v>518</v>
      </c>
      <c r="D141" s="158">
        <v>43472</v>
      </c>
      <c r="E141" t="s">
        <v>1362</v>
      </c>
      <c r="F141">
        <v>3</v>
      </c>
      <c r="G141" t="s">
        <v>1456</v>
      </c>
      <c r="H141" t="s">
        <v>1437</v>
      </c>
      <c r="I141" t="s">
        <v>2362</v>
      </c>
      <c r="J141">
        <f>IF('ATP Data Set 2019 Singles'!$K141&gt;1,'ATP Data Set 2019 Singles'!$K141,"")</f>
        <v>111</v>
      </c>
      <c r="K141">
        <v>111</v>
      </c>
      <c r="AC141"/>
    </row>
    <row r="142" spans="1:29" x14ac:dyDescent="0.25">
      <c r="A142" t="s">
        <v>2412</v>
      </c>
      <c r="B142" t="str">
        <f>IF(OR(ISNUMBER(FIND("W/O",Tabelle3[[#This Row],[Score]])),ISNUMBER(FIND("RET",Tabelle3[[#This Row],[Score]])),ISNUMBER(FIND("Bye,",Tabelle3[[#This Row],[Opponent]]))),"NO","YES")</f>
        <v>NO</v>
      </c>
      <c r="C142" t="s">
        <v>518</v>
      </c>
      <c r="D142" s="158">
        <v>43472</v>
      </c>
      <c r="E142" t="s">
        <v>1362</v>
      </c>
      <c r="F142">
        <v>3</v>
      </c>
      <c r="G142" t="s">
        <v>1465</v>
      </c>
      <c r="H142" t="s">
        <v>1458</v>
      </c>
      <c r="I142" t="s">
        <v>1457</v>
      </c>
      <c r="J142" t="str">
        <f>IF('ATP Data Set 2019 Singles'!$K142&gt;1,'ATP Data Set 2019 Singles'!$K142,"")</f>
        <v/>
      </c>
      <c r="K142">
        <v>0</v>
      </c>
      <c r="AC142"/>
    </row>
    <row r="143" spans="1:29" x14ac:dyDescent="0.25">
      <c r="A143" t="s">
        <v>2412</v>
      </c>
      <c r="B143" t="str">
        <f>IF(OR(ISNUMBER(FIND("W/O",Tabelle3[[#This Row],[Score]])),ISNUMBER(FIND("RET",Tabelle3[[#This Row],[Score]])),ISNUMBER(FIND("Bye,",Tabelle3[[#This Row],[Opponent]]))),"NO","YES")</f>
        <v>YES</v>
      </c>
      <c r="C143" t="s">
        <v>518</v>
      </c>
      <c r="D143" s="158">
        <v>43472</v>
      </c>
      <c r="E143" t="s">
        <v>1362</v>
      </c>
      <c r="F143">
        <v>3</v>
      </c>
      <c r="G143" t="s">
        <v>1590</v>
      </c>
      <c r="H143" t="s">
        <v>1448</v>
      </c>
      <c r="I143" t="s">
        <v>646</v>
      </c>
      <c r="J143">
        <f>IF('ATP Data Set 2019 Singles'!$K143&gt;1,'ATP Data Set 2019 Singles'!$K143,"")</f>
        <v>79</v>
      </c>
      <c r="K143">
        <v>79</v>
      </c>
      <c r="AC143"/>
    </row>
    <row r="144" spans="1:29" x14ac:dyDescent="0.25">
      <c r="A144" t="s">
        <v>2412</v>
      </c>
      <c r="B144" t="str">
        <f>IF(OR(ISNUMBER(FIND("W/O",Tabelle3[[#This Row],[Score]])),ISNUMBER(FIND("RET",Tabelle3[[#This Row],[Score]])),ISNUMBER(FIND("Bye,",Tabelle3[[#This Row],[Opponent]]))),"NO","YES")</f>
        <v>NO</v>
      </c>
      <c r="C144" t="s">
        <v>518</v>
      </c>
      <c r="D144" s="158">
        <v>43472</v>
      </c>
      <c r="E144" t="s">
        <v>1362</v>
      </c>
      <c r="F144">
        <v>3</v>
      </c>
      <c r="G144" t="s">
        <v>1394</v>
      </c>
      <c r="H144" t="s">
        <v>1458</v>
      </c>
      <c r="I144" t="s">
        <v>1457</v>
      </c>
      <c r="J144" t="str">
        <f>IF('ATP Data Set 2019 Singles'!$K144&gt;1,'ATP Data Set 2019 Singles'!$K144,"")</f>
        <v/>
      </c>
      <c r="K144">
        <v>0</v>
      </c>
      <c r="AC144"/>
    </row>
    <row r="145" spans="1:29" x14ac:dyDescent="0.25">
      <c r="A145" t="s">
        <v>2412</v>
      </c>
      <c r="B145" t="str">
        <f>IF(OR(ISNUMBER(FIND("W/O",Tabelle3[[#This Row],[Score]])),ISNUMBER(FIND("RET",Tabelle3[[#This Row],[Score]])),ISNUMBER(FIND("Bye,",Tabelle3[[#This Row],[Opponent]]))),"NO","YES")</f>
        <v>YES</v>
      </c>
      <c r="C145" t="s">
        <v>518</v>
      </c>
      <c r="D145" s="158">
        <v>43472</v>
      </c>
      <c r="E145" t="s">
        <v>1362</v>
      </c>
      <c r="F145">
        <v>4</v>
      </c>
      <c r="G145" t="s">
        <v>1403</v>
      </c>
      <c r="H145" t="s">
        <v>1499</v>
      </c>
      <c r="I145" t="s">
        <v>610</v>
      </c>
      <c r="J145">
        <f>IF('ATP Data Set 2019 Singles'!$K145&gt;1,'ATP Data Set 2019 Singles'!$K145,"")</f>
        <v>94</v>
      </c>
      <c r="K145">
        <v>94</v>
      </c>
      <c r="AC145"/>
    </row>
    <row r="146" spans="1:29" x14ac:dyDescent="0.25">
      <c r="A146" t="s">
        <v>2412</v>
      </c>
      <c r="B146" t="str">
        <f>IF(OR(ISNUMBER(FIND("W/O",Tabelle3[[#This Row],[Score]])),ISNUMBER(FIND("RET",Tabelle3[[#This Row],[Score]])),ISNUMBER(FIND("Bye,",Tabelle3[[#This Row],[Opponent]]))),"NO","YES")</f>
        <v>YES</v>
      </c>
      <c r="C146" t="s">
        <v>518</v>
      </c>
      <c r="D146" s="158">
        <v>43472</v>
      </c>
      <c r="E146" t="s">
        <v>1362</v>
      </c>
      <c r="F146">
        <v>4</v>
      </c>
      <c r="G146" t="s">
        <v>1535</v>
      </c>
      <c r="H146" t="s">
        <v>1485</v>
      </c>
      <c r="I146" t="s">
        <v>512</v>
      </c>
      <c r="J146">
        <f>IF('ATP Data Set 2019 Singles'!$K146&gt;1,'ATP Data Set 2019 Singles'!$K146,"")</f>
        <v>78</v>
      </c>
      <c r="K146">
        <v>78</v>
      </c>
      <c r="AC146"/>
    </row>
    <row r="147" spans="1:29" x14ac:dyDescent="0.25">
      <c r="A147" t="s">
        <v>2412</v>
      </c>
      <c r="B147" t="str">
        <f>IF(OR(ISNUMBER(FIND("W/O",Tabelle3[[#This Row],[Score]])),ISNUMBER(FIND("RET",Tabelle3[[#This Row],[Score]])),ISNUMBER(FIND("Bye,",Tabelle3[[#This Row],[Opponent]]))),"NO","YES")</f>
        <v>YES</v>
      </c>
      <c r="C147" t="s">
        <v>518</v>
      </c>
      <c r="D147" s="158">
        <v>43472</v>
      </c>
      <c r="E147" t="s">
        <v>1362</v>
      </c>
      <c r="F147">
        <v>4</v>
      </c>
      <c r="G147" t="s">
        <v>1463</v>
      </c>
      <c r="H147" t="s">
        <v>1461</v>
      </c>
      <c r="I147" t="s">
        <v>718</v>
      </c>
      <c r="J147">
        <f>IF('ATP Data Set 2019 Singles'!$K147&gt;1,'ATP Data Set 2019 Singles'!$K147,"")</f>
        <v>65</v>
      </c>
      <c r="K147">
        <v>65</v>
      </c>
      <c r="AC147"/>
    </row>
    <row r="148" spans="1:29" x14ac:dyDescent="0.25">
      <c r="A148" t="s">
        <v>2412</v>
      </c>
      <c r="B148" t="str">
        <f>IF(OR(ISNUMBER(FIND("W/O",Tabelle3[[#This Row],[Score]])),ISNUMBER(FIND("RET",Tabelle3[[#This Row],[Score]])),ISNUMBER(FIND("Bye,",Tabelle3[[#This Row],[Opponent]]))),"NO","YES")</f>
        <v>YES</v>
      </c>
      <c r="C148" t="s">
        <v>518</v>
      </c>
      <c r="D148" s="158">
        <v>43472</v>
      </c>
      <c r="E148" t="s">
        <v>1362</v>
      </c>
      <c r="F148">
        <v>4</v>
      </c>
      <c r="G148" t="s">
        <v>1451</v>
      </c>
      <c r="H148" t="s">
        <v>1756</v>
      </c>
      <c r="I148" t="s">
        <v>569</v>
      </c>
      <c r="J148">
        <f>IF('ATP Data Set 2019 Singles'!$K148&gt;1,'ATP Data Set 2019 Singles'!$K148,"")</f>
        <v>69</v>
      </c>
      <c r="K148">
        <v>69</v>
      </c>
      <c r="AC148"/>
    </row>
    <row r="149" spans="1:29" x14ac:dyDescent="0.25">
      <c r="A149" t="s">
        <v>2412</v>
      </c>
      <c r="B149" t="str">
        <f>IF(OR(ISNUMBER(FIND("W/O",Tabelle3[[#This Row],[Score]])),ISNUMBER(FIND("RET",Tabelle3[[#This Row],[Score]])),ISNUMBER(FIND("Bye,",Tabelle3[[#This Row],[Opponent]]))),"NO","YES")</f>
        <v>YES</v>
      </c>
      <c r="C149" t="s">
        <v>518</v>
      </c>
      <c r="D149" s="158">
        <v>43472</v>
      </c>
      <c r="E149" t="s">
        <v>1362</v>
      </c>
      <c r="F149">
        <v>4</v>
      </c>
      <c r="G149" t="s">
        <v>1456</v>
      </c>
      <c r="H149" t="s">
        <v>1639</v>
      </c>
      <c r="I149" t="s">
        <v>527</v>
      </c>
      <c r="J149">
        <f>IF('ATP Data Set 2019 Singles'!$K149&gt;1,'ATP Data Set 2019 Singles'!$K149,"")</f>
        <v>109</v>
      </c>
      <c r="K149">
        <v>109</v>
      </c>
      <c r="AC149"/>
    </row>
    <row r="150" spans="1:29" x14ac:dyDescent="0.25">
      <c r="A150" t="s">
        <v>2412</v>
      </c>
      <c r="B150" t="str">
        <f>IF(OR(ISNUMBER(FIND("W/O",Tabelle3[[#This Row],[Score]])),ISNUMBER(FIND("RET",Tabelle3[[#This Row],[Score]])),ISNUMBER(FIND("Bye,",Tabelle3[[#This Row],[Opponent]]))),"NO","YES")</f>
        <v>YES</v>
      </c>
      <c r="C150" t="s">
        <v>518</v>
      </c>
      <c r="D150" s="158">
        <v>43472</v>
      </c>
      <c r="E150" t="s">
        <v>1362</v>
      </c>
      <c r="F150">
        <v>4</v>
      </c>
      <c r="G150" t="s">
        <v>1465</v>
      </c>
      <c r="H150" t="s">
        <v>1476</v>
      </c>
      <c r="I150" t="s">
        <v>1581</v>
      </c>
      <c r="J150">
        <f>IF('ATP Data Set 2019 Singles'!$K150&gt;1,'ATP Data Set 2019 Singles'!$K150,"")</f>
        <v>133</v>
      </c>
      <c r="K150">
        <v>133</v>
      </c>
      <c r="AC150"/>
    </row>
    <row r="151" spans="1:29" x14ac:dyDescent="0.25">
      <c r="A151" t="s">
        <v>2412</v>
      </c>
      <c r="B151" t="str">
        <f>IF(OR(ISNUMBER(FIND("W/O",Tabelle3[[#This Row],[Score]])),ISNUMBER(FIND("RET",Tabelle3[[#This Row],[Score]])),ISNUMBER(FIND("Bye,",Tabelle3[[#This Row],[Opponent]]))),"NO","YES")</f>
        <v>YES</v>
      </c>
      <c r="C151" t="s">
        <v>518</v>
      </c>
      <c r="D151" s="158">
        <v>43472</v>
      </c>
      <c r="E151" t="s">
        <v>1362</v>
      </c>
      <c r="F151">
        <v>4</v>
      </c>
      <c r="G151" t="s">
        <v>1590</v>
      </c>
      <c r="H151" t="s">
        <v>1587</v>
      </c>
      <c r="I151" t="s">
        <v>2361</v>
      </c>
      <c r="J151">
        <f>IF('ATP Data Set 2019 Singles'!$K151&gt;1,'ATP Data Set 2019 Singles'!$K151,"")</f>
        <v>146</v>
      </c>
      <c r="K151">
        <v>146</v>
      </c>
      <c r="AC151"/>
    </row>
    <row r="152" spans="1:29" x14ac:dyDescent="0.25">
      <c r="A152" t="s">
        <v>2412</v>
      </c>
      <c r="B152" t="str">
        <f>IF(OR(ISNUMBER(FIND("W/O",Tabelle3[[#This Row],[Score]])),ISNUMBER(FIND("RET",Tabelle3[[#This Row],[Score]])),ISNUMBER(FIND("Bye,",Tabelle3[[#This Row],[Opponent]]))),"NO","YES")</f>
        <v>YES</v>
      </c>
      <c r="C152" t="s">
        <v>518</v>
      </c>
      <c r="D152" s="158">
        <v>43472</v>
      </c>
      <c r="E152" t="s">
        <v>1362</v>
      </c>
      <c r="F152">
        <v>4</v>
      </c>
      <c r="G152" t="s">
        <v>1394</v>
      </c>
      <c r="H152" t="s">
        <v>1896</v>
      </c>
      <c r="I152" t="s">
        <v>512</v>
      </c>
      <c r="J152">
        <f>IF('ATP Data Set 2019 Singles'!$K152&gt;1,'ATP Data Set 2019 Singles'!$K152,"")</f>
        <v>74</v>
      </c>
      <c r="K152">
        <v>74</v>
      </c>
      <c r="AC152"/>
    </row>
    <row r="153" spans="1:29" x14ac:dyDescent="0.25">
      <c r="A153" t="s">
        <v>2412</v>
      </c>
      <c r="B153" t="str">
        <f>IF(OR(ISNUMBER(FIND("W/O",Tabelle3[[#This Row],[Score]])),ISNUMBER(FIND("RET",Tabelle3[[#This Row],[Score]])),ISNUMBER(FIND("Bye,",Tabelle3[[#This Row],[Opponent]]))),"NO","YES")</f>
        <v>YES</v>
      </c>
      <c r="C153" t="s">
        <v>518</v>
      </c>
      <c r="D153" s="158">
        <v>43472</v>
      </c>
      <c r="E153" t="s">
        <v>1362</v>
      </c>
      <c r="F153">
        <v>5</v>
      </c>
      <c r="G153" t="s">
        <v>1403</v>
      </c>
      <c r="H153" t="s">
        <v>1590</v>
      </c>
      <c r="I153" t="s">
        <v>585</v>
      </c>
      <c r="J153">
        <f>IF('ATP Data Set 2019 Singles'!$K153&gt;1,'ATP Data Set 2019 Singles'!$K153,"")</f>
        <v>114</v>
      </c>
      <c r="K153">
        <v>114</v>
      </c>
      <c r="AC153"/>
    </row>
    <row r="154" spans="1:29" x14ac:dyDescent="0.25">
      <c r="A154" t="s">
        <v>2412</v>
      </c>
      <c r="B154" t="str">
        <f>IF(OR(ISNUMBER(FIND("W/O",Tabelle3[[#This Row],[Score]])),ISNUMBER(FIND("RET",Tabelle3[[#This Row],[Score]])),ISNUMBER(FIND("Bye,",Tabelle3[[#This Row],[Opponent]]))),"NO","YES")</f>
        <v>YES</v>
      </c>
      <c r="C154" t="s">
        <v>518</v>
      </c>
      <c r="D154" s="158">
        <v>43472</v>
      </c>
      <c r="E154" t="s">
        <v>1362</v>
      </c>
      <c r="F154">
        <v>5</v>
      </c>
      <c r="G154" t="s">
        <v>1451</v>
      </c>
      <c r="H154" t="s">
        <v>1463</v>
      </c>
      <c r="I154" t="s">
        <v>1872</v>
      </c>
      <c r="J154">
        <f>IF('ATP Data Set 2019 Singles'!$K154&gt;1,'ATP Data Set 2019 Singles'!$K154,"")</f>
        <v>109</v>
      </c>
      <c r="K154">
        <v>109</v>
      </c>
      <c r="AC154"/>
    </row>
    <row r="155" spans="1:29" x14ac:dyDescent="0.25">
      <c r="A155" t="s">
        <v>2412</v>
      </c>
      <c r="B155" t="str">
        <f>IF(OR(ISNUMBER(FIND("W/O",Tabelle3[[#This Row],[Score]])),ISNUMBER(FIND("RET",Tabelle3[[#This Row],[Score]])),ISNUMBER(FIND("Bye,",Tabelle3[[#This Row],[Opponent]]))),"NO","YES")</f>
        <v>YES</v>
      </c>
      <c r="C155" t="s">
        <v>518</v>
      </c>
      <c r="D155" s="158">
        <v>43472</v>
      </c>
      <c r="E155" t="s">
        <v>1362</v>
      </c>
      <c r="F155">
        <v>5</v>
      </c>
      <c r="G155" t="s">
        <v>1456</v>
      </c>
      <c r="H155" t="s">
        <v>1394</v>
      </c>
      <c r="I155" t="s">
        <v>2018</v>
      </c>
      <c r="J155">
        <f>IF('ATP Data Set 2019 Singles'!$K155&gt;1,'ATP Data Set 2019 Singles'!$K155,"")</f>
        <v>130</v>
      </c>
      <c r="K155">
        <v>130</v>
      </c>
      <c r="AC155"/>
    </row>
    <row r="156" spans="1:29" x14ac:dyDescent="0.25">
      <c r="A156" t="s">
        <v>2412</v>
      </c>
      <c r="B156" t="str">
        <f>IF(OR(ISNUMBER(FIND("W/O",Tabelle3[[#This Row],[Score]])),ISNUMBER(FIND("RET",Tabelle3[[#This Row],[Score]])),ISNUMBER(FIND("Bye,",Tabelle3[[#This Row],[Opponent]]))),"NO","YES")</f>
        <v>YES</v>
      </c>
      <c r="C156" t="s">
        <v>518</v>
      </c>
      <c r="D156" s="158">
        <v>43472</v>
      </c>
      <c r="E156" t="s">
        <v>1362</v>
      </c>
      <c r="F156">
        <v>5</v>
      </c>
      <c r="G156" t="s">
        <v>1465</v>
      </c>
      <c r="H156" t="s">
        <v>1535</v>
      </c>
      <c r="I156" t="s">
        <v>1571</v>
      </c>
      <c r="J156">
        <f>IF('ATP Data Set 2019 Singles'!$K156&gt;1,'ATP Data Set 2019 Singles'!$K156,"")</f>
        <v>162</v>
      </c>
      <c r="K156">
        <v>162</v>
      </c>
      <c r="AC156"/>
    </row>
    <row r="157" spans="1:29" x14ac:dyDescent="0.25">
      <c r="A157" t="s">
        <v>2412</v>
      </c>
      <c r="B157" t="str">
        <f>IF(OR(ISNUMBER(FIND("W/O",Tabelle3[[#This Row],[Score]])),ISNUMBER(FIND("RET",Tabelle3[[#This Row],[Score]])),ISNUMBER(FIND("Bye,",Tabelle3[[#This Row],[Opponent]]))),"NO","YES")</f>
        <v>YES</v>
      </c>
      <c r="C157" t="s">
        <v>518</v>
      </c>
      <c r="D157" s="158">
        <v>43472</v>
      </c>
      <c r="E157" t="s">
        <v>1362</v>
      </c>
      <c r="F157">
        <v>6</v>
      </c>
      <c r="G157" t="s">
        <v>1403</v>
      </c>
      <c r="H157" t="s">
        <v>1465</v>
      </c>
      <c r="I157" t="s">
        <v>621</v>
      </c>
      <c r="J157">
        <f>IF('ATP Data Set 2019 Singles'!$K157&gt;1,'ATP Data Set 2019 Singles'!$K157,"")</f>
        <v>94</v>
      </c>
      <c r="K157">
        <v>94</v>
      </c>
      <c r="AC157"/>
    </row>
    <row r="158" spans="1:29" x14ac:dyDescent="0.25">
      <c r="A158" t="s">
        <v>2412</v>
      </c>
      <c r="B158" t="str">
        <f>IF(OR(ISNUMBER(FIND("W/O",Tabelle3[[#This Row],[Score]])),ISNUMBER(FIND("RET",Tabelle3[[#This Row],[Score]])),ISNUMBER(FIND("Bye,",Tabelle3[[#This Row],[Opponent]]))),"NO","YES")</f>
        <v>YES</v>
      </c>
      <c r="C158" t="s">
        <v>518</v>
      </c>
      <c r="D158" s="158">
        <v>43472</v>
      </c>
      <c r="E158" t="s">
        <v>1362</v>
      </c>
      <c r="F158">
        <v>6</v>
      </c>
      <c r="G158" t="s">
        <v>1456</v>
      </c>
      <c r="H158" t="s">
        <v>1451</v>
      </c>
      <c r="I158" t="s">
        <v>533</v>
      </c>
      <c r="J158">
        <f>IF('ATP Data Set 2019 Singles'!$K158&gt;1,'ATP Data Set 2019 Singles'!$K158,"")</f>
        <v>102</v>
      </c>
      <c r="K158">
        <v>102</v>
      </c>
      <c r="AC158"/>
    </row>
    <row r="159" spans="1:29" x14ac:dyDescent="0.25">
      <c r="A159" t="s">
        <v>2412</v>
      </c>
      <c r="B159" t="str">
        <f>IF(OR(ISNUMBER(FIND("W/O",Tabelle3[[#This Row],[Score]])),ISNUMBER(FIND("RET",Tabelle3[[#This Row],[Score]])),ISNUMBER(FIND("Bye,",Tabelle3[[#This Row],[Opponent]]))),"NO","YES")</f>
        <v>YES</v>
      </c>
      <c r="C159" t="s">
        <v>518</v>
      </c>
      <c r="D159" s="158">
        <v>43472</v>
      </c>
      <c r="E159" t="s">
        <v>1362</v>
      </c>
      <c r="F159">
        <v>7</v>
      </c>
      <c r="G159" t="s">
        <v>1403</v>
      </c>
      <c r="H159" t="s">
        <v>1456</v>
      </c>
      <c r="I159" t="s">
        <v>536</v>
      </c>
      <c r="J159">
        <f>IF('ATP Data Set 2019 Singles'!$K159&gt;1,'ATP Data Set 2019 Singles'!$K159,"")</f>
        <v>125</v>
      </c>
      <c r="K159">
        <v>125</v>
      </c>
      <c r="AC159"/>
    </row>
    <row r="160" spans="1:29" x14ac:dyDescent="0.25">
      <c r="A160" t="s">
        <v>2412</v>
      </c>
      <c r="B160" t="str">
        <f>IF(OR(ISNUMBER(FIND("W/O",Tabelle3[[#This Row],[Score]])),ISNUMBER(FIND("RET",Tabelle3[[#This Row],[Score]])),ISNUMBER(FIND("Bye,",Tabelle3[[#This Row],[Opponent]]))),"NO","YES")</f>
        <v>YES</v>
      </c>
      <c r="C160" t="s">
        <v>825</v>
      </c>
      <c r="D160" s="158">
        <v>43479</v>
      </c>
      <c r="E160" t="s">
        <v>1332</v>
      </c>
      <c r="F160">
        <v>1</v>
      </c>
      <c r="G160" t="s">
        <v>1435</v>
      </c>
      <c r="H160" t="s">
        <v>2360</v>
      </c>
      <c r="I160" t="s">
        <v>2359</v>
      </c>
      <c r="J160">
        <f>IF('ATP Data Set 2019 Singles'!$K160&gt;1,'ATP Data Set 2019 Singles'!$K160,"")</f>
        <v>175</v>
      </c>
      <c r="K160">
        <v>175</v>
      </c>
      <c r="AC160"/>
    </row>
    <row r="161" spans="1:29" x14ac:dyDescent="0.25">
      <c r="A161" t="s">
        <v>2412</v>
      </c>
      <c r="B161" t="str">
        <f>IF(OR(ISNUMBER(FIND("W/O",Tabelle3[[#This Row],[Score]])),ISNUMBER(FIND("RET",Tabelle3[[#This Row],[Score]])),ISNUMBER(FIND("Bye,",Tabelle3[[#This Row],[Opponent]]))),"NO","YES")</f>
        <v>YES</v>
      </c>
      <c r="C161" t="s">
        <v>825</v>
      </c>
      <c r="D161" s="158">
        <v>43479</v>
      </c>
      <c r="E161" t="s">
        <v>1332</v>
      </c>
      <c r="F161">
        <v>1</v>
      </c>
      <c r="G161" t="s">
        <v>1930</v>
      </c>
      <c r="H161" t="s">
        <v>1448</v>
      </c>
      <c r="I161" t="s">
        <v>2358</v>
      </c>
      <c r="J161">
        <f>IF('ATP Data Set 2019 Singles'!$K161&gt;1,'ATP Data Set 2019 Singles'!$K161,"")</f>
        <v>173</v>
      </c>
      <c r="K161">
        <v>173</v>
      </c>
      <c r="AC161"/>
    </row>
    <row r="162" spans="1:29" x14ac:dyDescent="0.25">
      <c r="A162" t="s">
        <v>2412</v>
      </c>
      <c r="B162" t="str">
        <f>IF(OR(ISNUMBER(FIND("W/O",Tabelle3[[#This Row],[Score]])),ISNUMBER(FIND("RET",Tabelle3[[#This Row],[Score]])),ISNUMBER(FIND("Bye,",Tabelle3[[#This Row],[Opponent]]))),"NO","YES")</f>
        <v>YES</v>
      </c>
      <c r="C162" t="s">
        <v>825</v>
      </c>
      <c r="D162" s="158">
        <v>43479</v>
      </c>
      <c r="E162" t="s">
        <v>1332</v>
      </c>
      <c r="F162">
        <v>1</v>
      </c>
      <c r="G162" t="s">
        <v>1477</v>
      </c>
      <c r="H162" t="s">
        <v>1762</v>
      </c>
      <c r="I162" t="s">
        <v>2357</v>
      </c>
      <c r="J162">
        <f>IF('ATP Data Set 2019 Singles'!$K162&gt;1,'ATP Data Set 2019 Singles'!$K162,"")</f>
        <v>162</v>
      </c>
      <c r="K162">
        <v>162</v>
      </c>
      <c r="AC162"/>
    </row>
    <row r="163" spans="1:29" x14ac:dyDescent="0.25">
      <c r="A163" t="s">
        <v>2412</v>
      </c>
      <c r="B163" t="str">
        <f>IF(OR(ISNUMBER(FIND("W/O",Tabelle3[[#This Row],[Score]])),ISNUMBER(FIND("RET",Tabelle3[[#This Row],[Score]])),ISNUMBER(FIND("Bye,",Tabelle3[[#This Row],[Opponent]]))),"NO","YES")</f>
        <v>YES</v>
      </c>
      <c r="C163" t="s">
        <v>825</v>
      </c>
      <c r="D163" s="158">
        <v>43479</v>
      </c>
      <c r="E163" t="s">
        <v>1332</v>
      </c>
      <c r="F163">
        <v>1</v>
      </c>
      <c r="G163" t="s">
        <v>1454</v>
      </c>
      <c r="H163" t="s">
        <v>1555</v>
      </c>
      <c r="I163" t="s">
        <v>2356</v>
      </c>
      <c r="J163">
        <f>IF('ATP Data Set 2019 Singles'!$K163&gt;1,'ATP Data Set 2019 Singles'!$K163,"")</f>
        <v>249</v>
      </c>
      <c r="K163">
        <v>249</v>
      </c>
      <c r="AC163"/>
    </row>
    <row r="164" spans="1:29" x14ac:dyDescent="0.25">
      <c r="A164" t="s">
        <v>2412</v>
      </c>
      <c r="B164" t="str">
        <f>IF(OR(ISNUMBER(FIND("W/O",Tabelle3[[#This Row],[Score]])),ISNUMBER(FIND("RET",Tabelle3[[#This Row],[Score]])),ISNUMBER(FIND("Bye,",Tabelle3[[#This Row],[Opponent]]))),"NO","YES")</f>
        <v>YES</v>
      </c>
      <c r="C164" t="s">
        <v>825</v>
      </c>
      <c r="D164" s="158">
        <v>43479</v>
      </c>
      <c r="E164" t="s">
        <v>1332</v>
      </c>
      <c r="F164">
        <v>1</v>
      </c>
      <c r="G164" t="s">
        <v>1784</v>
      </c>
      <c r="H164" t="s">
        <v>1438</v>
      </c>
      <c r="I164" t="s">
        <v>2355</v>
      </c>
      <c r="J164">
        <f>IF('ATP Data Set 2019 Singles'!$K164&gt;1,'ATP Data Set 2019 Singles'!$K164,"")</f>
        <v>102</v>
      </c>
      <c r="K164">
        <v>102</v>
      </c>
      <c r="AC164"/>
    </row>
    <row r="165" spans="1:29" x14ac:dyDescent="0.25">
      <c r="A165" t="s">
        <v>2412</v>
      </c>
      <c r="B165" t="str">
        <f>IF(OR(ISNUMBER(FIND("W/O",Tabelle3[[#This Row],[Score]])),ISNUMBER(FIND("RET",Tabelle3[[#This Row],[Score]])),ISNUMBER(FIND("Bye,",Tabelle3[[#This Row],[Opponent]]))),"NO","YES")</f>
        <v>YES</v>
      </c>
      <c r="C165" t="s">
        <v>825</v>
      </c>
      <c r="D165" s="158">
        <v>43479</v>
      </c>
      <c r="E165" t="s">
        <v>1332</v>
      </c>
      <c r="F165">
        <v>1</v>
      </c>
      <c r="G165" t="s">
        <v>1905</v>
      </c>
      <c r="H165" t="s">
        <v>1655</v>
      </c>
      <c r="I165" t="s">
        <v>2354</v>
      </c>
      <c r="J165">
        <f>IF('ATP Data Set 2019 Singles'!$K165&gt;1,'ATP Data Set 2019 Singles'!$K165,"")</f>
        <v>133</v>
      </c>
      <c r="K165">
        <v>133</v>
      </c>
      <c r="AC165"/>
    </row>
    <row r="166" spans="1:29" x14ac:dyDescent="0.25">
      <c r="A166" t="s">
        <v>2412</v>
      </c>
      <c r="B166" t="str">
        <f>IF(OR(ISNUMBER(FIND("W/O",Tabelle3[[#This Row],[Score]])),ISNUMBER(FIND("RET",Tabelle3[[#This Row],[Score]])),ISNUMBER(FIND("Bye,",Tabelle3[[#This Row],[Opponent]]))),"NO","YES")</f>
        <v>YES</v>
      </c>
      <c r="C166" t="s">
        <v>825</v>
      </c>
      <c r="D166" s="158">
        <v>43479</v>
      </c>
      <c r="E166" t="s">
        <v>1332</v>
      </c>
      <c r="F166">
        <v>1</v>
      </c>
      <c r="G166" t="s">
        <v>1480</v>
      </c>
      <c r="H166" t="s">
        <v>2353</v>
      </c>
      <c r="I166" t="s">
        <v>2352</v>
      </c>
      <c r="J166">
        <f>IF('ATP Data Set 2019 Singles'!$K166&gt;1,'ATP Data Set 2019 Singles'!$K166,"")</f>
        <v>227</v>
      </c>
      <c r="K166">
        <v>227</v>
      </c>
      <c r="AC166"/>
    </row>
    <row r="167" spans="1:29" x14ac:dyDescent="0.25">
      <c r="A167" t="s">
        <v>2412</v>
      </c>
      <c r="B167" t="str">
        <f>IF(OR(ISNUMBER(FIND("W/O",Tabelle3[[#This Row],[Score]])),ISNUMBER(FIND("RET",Tabelle3[[#This Row],[Score]])),ISNUMBER(FIND("Bye,",Tabelle3[[#This Row],[Opponent]]))),"NO","YES")</f>
        <v>YES</v>
      </c>
      <c r="C167" t="s">
        <v>825</v>
      </c>
      <c r="D167" s="158">
        <v>43479</v>
      </c>
      <c r="E167" t="s">
        <v>1332</v>
      </c>
      <c r="F167">
        <v>1</v>
      </c>
      <c r="G167" t="s">
        <v>1437</v>
      </c>
      <c r="H167" t="s">
        <v>1413</v>
      </c>
      <c r="I167" t="s">
        <v>2351</v>
      </c>
      <c r="J167">
        <f>IF('ATP Data Set 2019 Singles'!$K167&gt;1,'ATP Data Set 2019 Singles'!$K167,"")</f>
        <v>244</v>
      </c>
      <c r="K167">
        <v>244</v>
      </c>
      <c r="AC167"/>
    </row>
    <row r="168" spans="1:29" x14ac:dyDescent="0.25">
      <c r="A168" t="s">
        <v>2412</v>
      </c>
      <c r="B168" t="str">
        <f>IF(OR(ISNUMBER(FIND("W/O",Tabelle3[[#This Row],[Score]])),ISNUMBER(FIND("RET",Tabelle3[[#This Row],[Score]])),ISNUMBER(FIND("Bye,",Tabelle3[[#This Row],[Opponent]]))),"NO","YES")</f>
        <v>YES</v>
      </c>
      <c r="C168" t="s">
        <v>825</v>
      </c>
      <c r="D168" s="158">
        <v>43479</v>
      </c>
      <c r="E168" t="s">
        <v>1332</v>
      </c>
      <c r="F168">
        <v>1</v>
      </c>
      <c r="G168" t="s">
        <v>1483</v>
      </c>
      <c r="H168" t="s">
        <v>1620</v>
      </c>
      <c r="I168" t="s">
        <v>2350</v>
      </c>
      <c r="J168">
        <f>IF('ATP Data Set 2019 Singles'!$K168&gt;1,'ATP Data Set 2019 Singles'!$K168,"")</f>
        <v>217</v>
      </c>
      <c r="K168">
        <v>217</v>
      </c>
      <c r="AC168"/>
    </row>
    <row r="169" spans="1:29" x14ac:dyDescent="0.25">
      <c r="A169" t="s">
        <v>2412</v>
      </c>
      <c r="B169" t="str">
        <f>IF(OR(ISNUMBER(FIND("W/O",Tabelle3[[#This Row],[Score]])),ISNUMBER(FIND("RET",Tabelle3[[#This Row],[Score]])),ISNUMBER(FIND("Bye,",Tabelle3[[#This Row],[Opponent]]))),"NO","YES")</f>
        <v>YES</v>
      </c>
      <c r="C169" t="s">
        <v>825</v>
      </c>
      <c r="D169" s="158">
        <v>43479</v>
      </c>
      <c r="E169" t="s">
        <v>1332</v>
      </c>
      <c r="F169">
        <v>1</v>
      </c>
      <c r="G169" t="s">
        <v>1440</v>
      </c>
      <c r="H169" t="s">
        <v>1534</v>
      </c>
      <c r="I169" t="s">
        <v>2349</v>
      </c>
      <c r="J169">
        <f>IF('ATP Data Set 2019 Singles'!$K169&gt;1,'ATP Data Set 2019 Singles'!$K169,"")</f>
        <v>123</v>
      </c>
      <c r="K169">
        <v>123</v>
      </c>
      <c r="AC169"/>
    </row>
    <row r="170" spans="1:29" x14ac:dyDescent="0.25">
      <c r="A170" t="s">
        <v>2412</v>
      </c>
      <c r="B170" t="str">
        <f>IF(OR(ISNUMBER(FIND("W/O",Tabelle3[[#This Row],[Score]])),ISNUMBER(FIND("RET",Tabelle3[[#This Row],[Score]])),ISNUMBER(FIND("Bye,",Tabelle3[[#This Row],[Opponent]]))),"NO","YES")</f>
        <v>YES</v>
      </c>
      <c r="C170" t="s">
        <v>825</v>
      </c>
      <c r="D170" s="158">
        <v>43479</v>
      </c>
      <c r="E170" t="s">
        <v>1332</v>
      </c>
      <c r="F170">
        <v>1</v>
      </c>
      <c r="G170" t="s">
        <v>1516</v>
      </c>
      <c r="H170" t="s">
        <v>1646</v>
      </c>
      <c r="I170" t="s">
        <v>1721</v>
      </c>
      <c r="J170">
        <f>IF('ATP Data Set 2019 Singles'!$K170&gt;1,'ATP Data Set 2019 Singles'!$K170,"")</f>
        <v>105</v>
      </c>
      <c r="K170">
        <v>105</v>
      </c>
      <c r="AC170"/>
    </row>
    <row r="171" spans="1:29" x14ac:dyDescent="0.25">
      <c r="A171" t="s">
        <v>2412</v>
      </c>
      <c r="B171" t="str">
        <f>IF(OR(ISNUMBER(FIND("W/O",Tabelle3[[#This Row],[Score]])),ISNUMBER(FIND("RET",Tabelle3[[#This Row],[Score]])),ISNUMBER(FIND("Bye,",Tabelle3[[#This Row],[Opponent]]))),"NO","YES")</f>
        <v>YES</v>
      </c>
      <c r="C171" t="s">
        <v>825</v>
      </c>
      <c r="D171" s="158">
        <v>43479</v>
      </c>
      <c r="E171" t="s">
        <v>1332</v>
      </c>
      <c r="F171">
        <v>1</v>
      </c>
      <c r="G171" t="s">
        <v>1459</v>
      </c>
      <c r="H171" t="s">
        <v>1565</v>
      </c>
      <c r="I171" t="s">
        <v>1035</v>
      </c>
      <c r="J171">
        <f>IF('ATP Data Set 2019 Singles'!$K171&gt;1,'ATP Data Set 2019 Singles'!$K171,"")</f>
        <v>121</v>
      </c>
      <c r="K171">
        <v>121</v>
      </c>
      <c r="AC171"/>
    </row>
    <row r="172" spans="1:29" x14ac:dyDescent="0.25">
      <c r="A172" t="s">
        <v>2412</v>
      </c>
      <c r="B172" t="str">
        <f>IF(OR(ISNUMBER(FIND("W/O",Tabelle3[[#This Row],[Score]])),ISNUMBER(FIND("RET",Tabelle3[[#This Row],[Score]])),ISNUMBER(FIND("Bye,",Tabelle3[[#This Row],[Opponent]]))),"NO","YES")</f>
        <v>YES</v>
      </c>
      <c r="C172" t="s">
        <v>825</v>
      </c>
      <c r="D172" s="158">
        <v>43479</v>
      </c>
      <c r="E172" t="s">
        <v>1332</v>
      </c>
      <c r="F172">
        <v>1</v>
      </c>
      <c r="G172" t="s">
        <v>1470</v>
      </c>
      <c r="H172" t="s">
        <v>1469</v>
      </c>
      <c r="I172" t="s">
        <v>2348</v>
      </c>
      <c r="J172">
        <f>IF('ATP Data Set 2019 Singles'!$K172&gt;1,'ATP Data Set 2019 Singles'!$K172,"")</f>
        <v>121</v>
      </c>
      <c r="K172">
        <v>121</v>
      </c>
      <c r="AC172"/>
    </row>
    <row r="173" spans="1:29" x14ac:dyDescent="0.25">
      <c r="A173" t="s">
        <v>2412</v>
      </c>
      <c r="B173" t="str">
        <f>IF(OR(ISNUMBER(FIND("W/O",Tabelle3[[#This Row],[Score]])),ISNUMBER(FIND("RET",Tabelle3[[#This Row],[Score]])),ISNUMBER(FIND("Bye,",Tabelle3[[#This Row],[Opponent]]))),"NO","YES")</f>
        <v>NO</v>
      </c>
      <c r="C173" t="s">
        <v>825</v>
      </c>
      <c r="D173" s="158">
        <v>43479</v>
      </c>
      <c r="E173" t="s">
        <v>1332</v>
      </c>
      <c r="F173">
        <v>1</v>
      </c>
      <c r="G173" t="s">
        <v>1587</v>
      </c>
      <c r="H173" t="s">
        <v>1693</v>
      </c>
      <c r="I173" t="s">
        <v>2347</v>
      </c>
      <c r="J173">
        <f>IF('ATP Data Set 2019 Singles'!$K173&gt;1,'ATP Data Set 2019 Singles'!$K173,"")</f>
        <v>92</v>
      </c>
      <c r="K173">
        <v>92</v>
      </c>
      <c r="AC173"/>
    </row>
    <row r="174" spans="1:29" x14ac:dyDescent="0.25">
      <c r="A174" t="s">
        <v>2412</v>
      </c>
      <c r="B174" t="str">
        <f>IF(OR(ISNUMBER(FIND("W/O",Tabelle3[[#This Row],[Score]])),ISNUMBER(FIND("RET",Tabelle3[[#This Row],[Score]])),ISNUMBER(FIND("Bye,",Tabelle3[[#This Row],[Opponent]]))),"NO","YES")</f>
        <v>YES</v>
      </c>
      <c r="C174" t="s">
        <v>825</v>
      </c>
      <c r="D174" s="158">
        <v>43479</v>
      </c>
      <c r="E174" t="s">
        <v>1332</v>
      </c>
      <c r="F174">
        <v>1</v>
      </c>
      <c r="G174" t="s">
        <v>1403</v>
      </c>
      <c r="H174" t="s">
        <v>1889</v>
      </c>
      <c r="I174" t="s">
        <v>2291</v>
      </c>
      <c r="J174">
        <f>IF('ATP Data Set 2019 Singles'!$K174&gt;1,'ATP Data Set 2019 Singles'!$K174,"")</f>
        <v>118</v>
      </c>
      <c r="K174">
        <v>118</v>
      </c>
      <c r="AC174"/>
    </row>
    <row r="175" spans="1:29" x14ac:dyDescent="0.25">
      <c r="A175" t="s">
        <v>2412</v>
      </c>
      <c r="B175" t="str">
        <f>IF(OR(ISNUMBER(FIND("W/O",Tabelle3[[#This Row],[Score]])),ISNUMBER(FIND("RET",Tabelle3[[#This Row],[Score]])),ISNUMBER(FIND("Bye,",Tabelle3[[#This Row],[Opponent]]))),"NO","YES")</f>
        <v>YES</v>
      </c>
      <c r="C175" t="s">
        <v>825</v>
      </c>
      <c r="D175" s="158">
        <v>43479</v>
      </c>
      <c r="E175" t="s">
        <v>1332</v>
      </c>
      <c r="F175">
        <v>1</v>
      </c>
      <c r="G175" t="s">
        <v>1427</v>
      </c>
      <c r="H175" t="s">
        <v>1520</v>
      </c>
      <c r="I175" t="s">
        <v>2346</v>
      </c>
      <c r="J175">
        <f>IF('ATP Data Set 2019 Singles'!$K175&gt;1,'ATP Data Set 2019 Singles'!$K175,"")</f>
        <v>153</v>
      </c>
      <c r="K175">
        <v>153</v>
      </c>
      <c r="AC175"/>
    </row>
    <row r="176" spans="1:29" x14ac:dyDescent="0.25">
      <c r="A176" t="s">
        <v>2412</v>
      </c>
      <c r="B176" t="str">
        <f>IF(OR(ISNUMBER(FIND("W/O",Tabelle3[[#This Row],[Score]])),ISNUMBER(FIND("RET",Tabelle3[[#This Row],[Score]])),ISNUMBER(FIND("Bye,",Tabelle3[[#This Row],[Opponent]]))),"NO","YES")</f>
        <v>YES</v>
      </c>
      <c r="C176" t="s">
        <v>825</v>
      </c>
      <c r="D176" s="158">
        <v>43479</v>
      </c>
      <c r="E176" t="s">
        <v>1332</v>
      </c>
      <c r="F176">
        <v>1</v>
      </c>
      <c r="G176" t="s">
        <v>1400</v>
      </c>
      <c r="H176" t="s">
        <v>2345</v>
      </c>
      <c r="I176" t="s">
        <v>1055</v>
      </c>
      <c r="J176">
        <f>IF('ATP Data Set 2019 Singles'!$K176&gt;1,'ATP Data Set 2019 Singles'!$K176,"")</f>
        <v>123</v>
      </c>
      <c r="K176">
        <v>123</v>
      </c>
      <c r="AC176"/>
    </row>
    <row r="177" spans="1:29" x14ac:dyDescent="0.25">
      <c r="A177" t="s">
        <v>2412</v>
      </c>
      <c r="B177" t="str">
        <f>IF(OR(ISNUMBER(FIND("W/O",Tabelle3[[#This Row],[Score]])),ISNUMBER(FIND("RET",Tabelle3[[#This Row],[Score]])),ISNUMBER(FIND("Bye,",Tabelle3[[#This Row],[Opponent]]))),"NO","YES")</f>
        <v>YES</v>
      </c>
      <c r="C177" t="s">
        <v>825</v>
      </c>
      <c r="D177" s="158">
        <v>43479</v>
      </c>
      <c r="E177" t="s">
        <v>1332</v>
      </c>
      <c r="F177">
        <v>1</v>
      </c>
      <c r="G177" t="s">
        <v>1548</v>
      </c>
      <c r="H177" t="s">
        <v>1474</v>
      </c>
      <c r="I177" t="s">
        <v>2344</v>
      </c>
      <c r="J177">
        <f>IF('ATP Data Set 2019 Singles'!$K177&gt;1,'ATP Data Set 2019 Singles'!$K177,"")</f>
        <v>177</v>
      </c>
      <c r="K177">
        <v>177</v>
      </c>
      <c r="AC177"/>
    </row>
    <row r="178" spans="1:29" x14ac:dyDescent="0.25">
      <c r="A178" t="s">
        <v>2412</v>
      </c>
      <c r="B178" t="str">
        <f>IF(OR(ISNUMBER(FIND("W/O",Tabelle3[[#This Row],[Score]])),ISNUMBER(FIND("RET",Tabelle3[[#This Row],[Score]])),ISNUMBER(FIND("Bye,",Tabelle3[[#This Row],[Opponent]]))),"NO","YES")</f>
        <v>YES</v>
      </c>
      <c r="C178" t="s">
        <v>825</v>
      </c>
      <c r="D178" s="158">
        <v>43479</v>
      </c>
      <c r="E178" t="s">
        <v>1332</v>
      </c>
      <c r="F178">
        <v>1</v>
      </c>
      <c r="G178" t="s">
        <v>1838</v>
      </c>
      <c r="H178" t="s">
        <v>1432</v>
      </c>
      <c r="I178" t="s">
        <v>2343</v>
      </c>
      <c r="J178">
        <f>IF('ATP Data Set 2019 Singles'!$K178&gt;1,'ATP Data Set 2019 Singles'!$K178,"")</f>
        <v>142</v>
      </c>
      <c r="K178">
        <v>142</v>
      </c>
      <c r="AC178"/>
    </row>
    <row r="179" spans="1:29" x14ac:dyDescent="0.25">
      <c r="A179" t="s">
        <v>2412</v>
      </c>
      <c r="B179" t="str">
        <f>IF(OR(ISNUMBER(FIND("W/O",Tabelle3[[#This Row],[Score]])),ISNUMBER(FIND("RET",Tabelle3[[#This Row],[Score]])),ISNUMBER(FIND("Bye,",Tabelle3[[#This Row],[Opponent]]))),"NO","YES")</f>
        <v>YES</v>
      </c>
      <c r="C179" t="s">
        <v>825</v>
      </c>
      <c r="D179" s="158">
        <v>43479</v>
      </c>
      <c r="E179" t="s">
        <v>1332</v>
      </c>
      <c r="F179">
        <v>1</v>
      </c>
      <c r="G179" t="s">
        <v>1510</v>
      </c>
      <c r="H179" t="s">
        <v>1610</v>
      </c>
      <c r="I179" t="s">
        <v>2342</v>
      </c>
      <c r="J179">
        <f>IF('ATP Data Set 2019 Singles'!$K179&gt;1,'ATP Data Set 2019 Singles'!$K179,"")</f>
        <v>155</v>
      </c>
      <c r="K179">
        <v>155</v>
      </c>
      <c r="AC179"/>
    </row>
    <row r="180" spans="1:29" x14ac:dyDescent="0.25">
      <c r="A180" t="s">
        <v>2412</v>
      </c>
      <c r="B180" t="str">
        <f>IF(OR(ISNUMBER(FIND("W/O",Tabelle3[[#This Row],[Score]])),ISNUMBER(FIND("RET",Tabelle3[[#This Row],[Score]])),ISNUMBER(FIND("Bye,",Tabelle3[[#This Row],[Opponent]]))),"NO","YES")</f>
        <v>YES</v>
      </c>
      <c r="C180" t="s">
        <v>825</v>
      </c>
      <c r="D180" s="158">
        <v>43479</v>
      </c>
      <c r="E180" t="s">
        <v>1332</v>
      </c>
      <c r="F180">
        <v>1</v>
      </c>
      <c r="G180" t="s">
        <v>1551</v>
      </c>
      <c r="H180" t="s">
        <v>2341</v>
      </c>
      <c r="I180" t="s">
        <v>2340</v>
      </c>
      <c r="J180">
        <f>IF('ATP Data Set 2019 Singles'!$K180&gt;1,'ATP Data Set 2019 Singles'!$K180,"")</f>
        <v>184</v>
      </c>
      <c r="K180">
        <v>184</v>
      </c>
      <c r="AC180"/>
    </row>
    <row r="181" spans="1:29" x14ac:dyDescent="0.25">
      <c r="A181" t="s">
        <v>2412</v>
      </c>
      <c r="B181" t="str">
        <f>IF(OR(ISNUMBER(FIND("W/O",Tabelle3[[#This Row],[Score]])),ISNUMBER(FIND("RET",Tabelle3[[#This Row],[Score]])),ISNUMBER(FIND("Bye,",Tabelle3[[#This Row],[Opponent]]))),"NO","YES")</f>
        <v>YES</v>
      </c>
      <c r="C181" t="s">
        <v>825</v>
      </c>
      <c r="D181" s="158">
        <v>43479</v>
      </c>
      <c r="E181" t="s">
        <v>1332</v>
      </c>
      <c r="F181">
        <v>1</v>
      </c>
      <c r="G181" t="s">
        <v>1395</v>
      </c>
      <c r="H181" t="s">
        <v>1870</v>
      </c>
      <c r="I181" t="s">
        <v>1721</v>
      </c>
      <c r="J181">
        <f>IF('ATP Data Set 2019 Singles'!$K181&gt;1,'ATP Data Set 2019 Singles'!$K181,"")</f>
        <v>117</v>
      </c>
      <c r="K181">
        <v>117</v>
      </c>
      <c r="AC181"/>
    </row>
    <row r="182" spans="1:29" x14ac:dyDescent="0.25">
      <c r="A182" t="s">
        <v>2412</v>
      </c>
      <c r="B182" t="str">
        <f>IF(OR(ISNUMBER(FIND("W/O",Tabelle3[[#This Row],[Score]])),ISNUMBER(FIND("RET",Tabelle3[[#This Row],[Score]])),ISNUMBER(FIND("Bye,",Tabelle3[[#This Row],[Opponent]]))),"NO","YES")</f>
        <v>NO</v>
      </c>
      <c r="C182" t="s">
        <v>825</v>
      </c>
      <c r="D182" s="158">
        <v>43479</v>
      </c>
      <c r="E182" t="s">
        <v>1332</v>
      </c>
      <c r="F182">
        <v>1</v>
      </c>
      <c r="G182" t="s">
        <v>1447</v>
      </c>
      <c r="H182" t="s">
        <v>1752</v>
      </c>
      <c r="I182" t="s">
        <v>2339</v>
      </c>
      <c r="J182">
        <f>IF('ATP Data Set 2019 Singles'!$K182&gt;1,'ATP Data Set 2019 Singles'!$K182,"")</f>
        <v>144</v>
      </c>
      <c r="K182">
        <v>144</v>
      </c>
      <c r="AC182"/>
    </row>
    <row r="183" spans="1:29" x14ac:dyDescent="0.25">
      <c r="A183" t="s">
        <v>2412</v>
      </c>
      <c r="B183" t="str">
        <f>IF(OR(ISNUMBER(FIND("W/O",Tabelle3[[#This Row],[Score]])),ISNUMBER(FIND("RET",Tabelle3[[#This Row],[Score]])),ISNUMBER(FIND("Bye,",Tabelle3[[#This Row],[Opponent]]))),"NO","YES")</f>
        <v>YES</v>
      </c>
      <c r="C183" t="s">
        <v>825</v>
      </c>
      <c r="D183" s="158">
        <v>43479</v>
      </c>
      <c r="E183" t="s">
        <v>1332</v>
      </c>
      <c r="F183">
        <v>1</v>
      </c>
      <c r="G183" t="s">
        <v>1441</v>
      </c>
      <c r="H183" t="s">
        <v>1466</v>
      </c>
      <c r="I183" t="s">
        <v>1025</v>
      </c>
      <c r="J183">
        <f>IF('ATP Data Set 2019 Singles'!$K183&gt;1,'ATP Data Set 2019 Singles'!$K183,"")</f>
        <v>124</v>
      </c>
      <c r="K183">
        <v>124</v>
      </c>
      <c r="AC183"/>
    </row>
    <row r="184" spans="1:29" x14ac:dyDescent="0.25">
      <c r="A184" t="s">
        <v>2412</v>
      </c>
      <c r="B184" t="str">
        <f>IF(OR(ISNUMBER(FIND("W/O",Tabelle3[[#This Row],[Score]])),ISNUMBER(FIND("RET",Tabelle3[[#This Row],[Score]])),ISNUMBER(FIND("Bye,",Tabelle3[[#This Row],[Opponent]]))),"NO","YES")</f>
        <v>YES</v>
      </c>
      <c r="C184" t="s">
        <v>825</v>
      </c>
      <c r="D184" s="158">
        <v>43479</v>
      </c>
      <c r="E184" t="s">
        <v>1332</v>
      </c>
      <c r="F184">
        <v>1</v>
      </c>
      <c r="G184" t="s">
        <v>1485</v>
      </c>
      <c r="H184" t="s">
        <v>1509</v>
      </c>
      <c r="I184" t="s">
        <v>1733</v>
      </c>
      <c r="J184">
        <f>IF('ATP Data Set 2019 Singles'!$K184&gt;1,'ATP Data Set 2019 Singles'!$K184,"")</f>
        <v>193</v>
      </c>
      <c r="K184">
        <v>193</v>
      </c>
      <c r="AC184"/>
    </row>
    <row r="185" spans="1:29" x14ac:dyDescent="0.25">
      <c r="A185" t="s">
        <v>2412</v>
      </c>
      <c r="B185" t="str">
        <f>IF(OR(ISNUMBER(FIND("W/O",Tabelle3[[#This Row],[Score]])),ISNUMBER(FIND("RET",Tabelle3[[#This Row],[Score]])),ISNUMBER(FIND("Bye,",Tabelle3[[#This Row],[Opponent]]))),"NO","YES")</f>
        <v>YES</v>
      </c>
      <c r="C185" t="s">
        <v>825</v>
      </c>
      <c r="D185" s="158">
        <v>43479</v>
      </c>
      <c r="E185" t="s">
        <v>1332</v>
      </c>
      <c r="F185">
        <v>1</v>
      </c>
      <c r="G185" t="s">
        <v>1453</v>
      </c>
      <c r="H185" t="s">
        <v>1430</v>
      </c>
      <c r="I185" t="s">
        <v>2119</v>
      </c>
      <c r="J185">
        <f>IF('ATP Data Set 2019 Singles'!$K185&gt;1,'ATP Data Set 2019 Singles'!$K185,"")</f>
        <v>88</v>
      </c>
      <c r="K185">
        <v>88</v>
      </c>
      <c r="AC185"/>
    </row>
    <row r="186" spans="1:29" x14ac:dyDescent="0.25">
      <c r="A186" t="s">
        <v>2412</v>
      </c>
      <c r="B186" t="str">
        <f>IF(OR(ISNUMBER(FIND("W/O",Tabelle3[[#This Row],[Score]])),ISNUMBER(FIND("RET",Tabelle3[[#This Row],[Score]])),ISNUMBER(FIND("Bye,",Tabelle3[[#This Row],[Opponent]]))),"NO","YES")</f>
        <v>YES</v>
      </c>
      <c r="C186" t="s">
        <v>825</v>
      </c>
      <c r="D186" s="158">
        <v>43479</v>
      </c>
      <c r="E186" t="s">
        <v>1332</v>
      </c>
      <c r="F186">
        <v>1</v>
      </c>
      <c r="G186" t="s">
        <v>1726</v>
      </c>
      <c r="H186" t="s">
        <v>1756</v>
      </c>
      <c r="I186" t="s">
        <v>1058</v>
      </c>
      <c r="J186">
        <f>IF('ATP Data Set 2019 Singles'!$K186&gt;1,'ATP Data Set 2019 Singles'!$K186,"")</f>
        <v>135</v>
      </c>
      <c r="K186">
        <v>135</v>
      </c>
      <c r="AC186"/>
    </row>
    <row r="187" spans="1:29" x14ac:dyDescent="0.25">
      <c r="A187" t="s">
        <v>2412</v>
      </c>
      <c r="B187" t="str">
        <f>IF(OR(ISNUMBER(FIND("W/O",Tabelle3[[#This Row],[Score]])),ISNUMBER(FIND("RET",Tabelle3[[#This Row],[Score]])),ISNUMBER(FIND("Bye,",Tabelle3[[#This Row],[Opponent]]))),"NO","YES")</f>
        <v>YES</v>
      </c>
      <c r="C187" t="s">
        <v>825</v>
      </c>
      <c r="D187" s="158">
        <v>43479</v>
      </c>
      <c r="E187" t="s">
        <v>1332</v>
      </c>
      <c r="F187">
        <v>1</v>
      </c>
      <c r="G187" t="s">
        <v>2206</v>
      </c>
      <c r="H187" t="s">
        <v>1787</v>
      </c>
      <c r="I187" t="s">
        <v>2338</v>
      </c>
      <c r="J187">
        <f>IF('ATP Data Set 2019 Singles'!$K187&gt;1,'ATP Data Set 2019 Singles'!$K187,"")</f>
        <v>99</v>
      </c>
      <c r="K187">
        <v>99</v>
      </c>
      <c r="AC187"/>
    </row>
    <row r="188" spans="1:29" x14ac:dyDescent="0.25">
      <c r="A188" t="s">
        <v>2412</v>
      </c>
      <c r="B188" t="str">
        <f>IF(OR(ISNUMBER(FIND("W/O",Tabelle3[[#This Row],[Score]])),ISNUMBER(FIND("RET",Tabelle3[[#This Row],[Score]])),ISNUMBER(FIND("Bye,",Tabelle3[[#This Row],[Opponent]]))),"NO","YES")</f>
        <v>YES</v>
      </c>
      <c r="C188" t="s">
        <v>825</v>
      </c>
      <c r="D188" s="158">
        <v>43479</v>
      </c>
      <c r="E188" t="s">
        <v>1332</v>
      </c>
      <c r="F188">
        <v>1</v>
      </c>
      <c r="G188" t="s">
        <v>1492</v>
      </c>
      <c r="H188" t="s">
        <v>1476</v>
      </c>
      <c r="I188" t="s">
        <v>2337</v>
      </c>
      <c r="J188">
        <f>IF('ATP Data Set 2019 Singles'!$K188&gt;1,'ATP Data Set 2019 Singles'!$K188,"")</f>
        <v>158</v>
      </c>
      <c r="K188">
        <v>158</v>
      </c>
      <c r="AC188"/>
    </row>
    <row r="189" spans="1:29" x14ac:dyDescent="0.25">
      <c r="A189" t="s">
        <v>2412</v>
      </c>
      <c r="B189" t="str">
        <f>IF(OR(ISNUMBER(FIND("W/O",Tabelle3[[#This Row],[Score]])),ISNUMBER(FIND("RET",Tabelle3[[#This Row],[Score]])),ISNUMBER(FIND("Bye,",Tabelle3[[#This Row],[Opponent]]))),"NO","YES")</f>
        <v>NO</v>
      </c>
      <c r="C189" t="s">
        <v>825</v>
      </c>
      <c r="D189" s="158">
        <v>43479</v>
      </c>
      <c r="E189" t="s">
        <v>1332</v>
      </c>
      <c r="F189">
        <v>1</v>
      </c>
      <c r="G189" t="s">
        <v>1634</v>
      </c>
      <c r="H189" t="s">
        <v>1839</v>
      </c>
      <c r="I189" t="s">
        <v>2336</v>
      </c>
      <c r="J189">
        <f>IF('ATP Data Set 2019 Singles'!$K189&gt;1,'ATP Data Set 2019 Singles'!$K189,"")</f>
        <v>195</v>
      </c>
      <c r="K189">
        <v>195</v>
      </c>
      <c r="AC189"/>
    </row>
    <row r="190" spans="1:29" x14ac:dyDescent="0.25">
      <c r="A190" t="s">
        <v>2412</v>
      </c>
      <c r="B190" t="str">
        <f>IF(OR(ISNUMBER(FIND("W/O",Tabelle3[[#This Row],[Score]])),ISNUMBER(FIND("RET",Tabelle3[[#This Row],[Score]])),ISNUMBER(FIND("Bye,",Tabelle3[[#This Row],[Opponent]]))),"NO","YES")</f>
        <v>YES</v>
      </c>
      <c r="C190" t="s">
        <v>825</v>
      </c>
      <c r="D190" s="158">
        <v>43479</v>
      </c>
      <c r="E190" t="s">
        <v>1332</v>
      </c>
      <c r="F190">
        <v>1</v>
      </c>
      <c r="G190" t="s">
        <v>1544</v>
      </c>
      <c r="H190" t="s">
        <v>1475</v>
      </c>
      <c r="I190" t="s">
        <v>2297</v>
      </c>
      <c r="J190">
        <f>IF('ATP Data Set 2019 Singles'!$K190&gt;1,'ATP Data Set 2019 Singles'!$K190,"")</f>
        <v>186</v>
      </c>
      <c r="K190">
        <v>186</v>
      </c>
      <c r="AC190"/>
    </row>
    <row r="191" spans="1:29" x14ac:dyDescent="0.25">
      <c r="A191" t="s">
        <v>2412</v>
      </c>
      <c r="B191" t="str">
        <f>IF(OR(ISNUMBER(FIND("W/O",Tabelle3[[#This Row],[Score]])),ISNUMBER(FIND("RET",Tabelle3[[#This Row],[Score]])),ISNUMBER(FIND("Bye,",Tabelle3[[#This Row],[Opponent]]))),"NO","YES")</f>
        <v>YES</v>
      </c>
      <c r="C191" t="s">
        <v>825</v>
      </c>
      <c r="D191" s="158">
        <v>43479</v>
      </c>
      <c r="E191" t="s">
        <v>1332</v>
      </c>
      <c r="F191">
        <v>1</v>
      </c>
      <c r="G191" t="s">
        <v>1445</v>
      </c>
      <c r="H191" t="s">
        <v>1513</v>
      </c>
      <c r="I191" t="s">
        <v>2335</v>
      </c>
      <c r="J191">
        <f>IF('ATP Data Set 2019 Singles'!$K191&gt;1,'ATP Data Set 2019 Singles'!$K191,"")</f>
        <v>151</v>
      </c>
      <c r="K191">
        <v>151</v>
      </c>
      <c r="AC191"/>
    </row>
    <row r="192" spans="1:29" x14ac:dyDescent="0.25">
      <c r="A192" t="s">
        <v>2412</v>
      </c>
      <c r="B192" t="str">
        <f>IF(OR(ISNUMBER(FIND("W/O",Tabelle3[[#This Row],[Score]])),ISNUMBER(FIND("RET",Tabelle3[[#This Row],[Score]])),ISNUMBER(FIND("Bye,",Tabelle3[[#This Row],[Opponent]]))),"NO","YES")</f>
        <v>YES</v>
      </c>
      <c r="C192" t="s">
        <v>825</v>
      </c>
      <c r="D192" s="158">
        <v>43479</v>
      </c>
      <c r="E192" t="s">
        <v>1332</v>
      </c>
      <c r="F192">
        <v>1</v>
      </c>
      <c r="G192" t="s">
        <v>1490</v>
      </c>
      <c r="H192" t="s">
        <v>1578</v>
      </c>
      <c r="I192" t="s">
        <v>2334</v>
      </c>
      <c r="J192">
        <f>IF('ATP Data Set 2019 Singles'!$K192&gt;1,'ATP Data Set 2019 Singles'!$K192,"")</f>
        <v>120</v>
      </c>
      <c r="K192">
        <v>120</v>
      </c>
      <c r="AC192"/>
    </row>
    <row r="193" spans="1:29" x14ac:dyDescent="0.25">
      <c r="A193" t="s">
        <v>2412</v>
      </c>
      <c r="B193" t="str">
        <f>IF(OR(ISNUMBER(FIND("W/O",Tabelle3[[#This Row],[Score]])),ISNUMBER(FIND("RET",Tabelle3[[#This Row],[Score]])),ISNUMBER(FIND("Bye,",Tabelle3[[#This Row],[Opponent]]))),"NO","YES")</f>
        <v>YES</v>
      </c>
      <c r="C193" t="s">
        <v>825</v>
      </c>
      <c r="D193" s="158">
        <v>43479</v>
      </c>
      <c r="E193" t="s">
        <v>1332</v>
      </c>
      <c r="F193">
        <v>1</v>
      </c>
      <c r="G193" t="s">
        <v>1501</v>
      </c>
      <c r="H193" t="s">
        <v>1579</v>
      </c>
      <c r="I193" t="s">
        <v>2333</v>
      </c>
      <c r="J193">
        <f>IF('ATP Data Set 2019 Singles'!$K193&gt;1,'ATP Data Set 2019 Singles'!$K193,"")</f>
        <v>164</v>
      </c>
      <c r="K193">
        <v>164</v>
      </c>
      <c r="AC193"/>
    </row>
    <row r="194" spans="1:29" x14ac:dyDescent="0.25">
      <c r="A194" t="s">
        <v>2412</v>
      </c>
      <c r="B194" t="str">
        <f>IF(OR(ISNUMBER(FIND("W/O",Tabelle3[[#This Row],[Score]])),ISNUMBER(FIND("RET",Tabelle3[[#This Row],[Score]])),ISNUMBER(FIND("Bye,",Tabelle3[[#This Row],[Opponent]]))),"NO","YES")</f>
        <v>YES</v>
      </c>
      <c r="C194" t="s">
        <v>825</v>
      </c>
      <c r="D194" s="158">
        <v>43479</v>
      </c>
      <c r="E194" t="s">
        <v>1332</v>
      </c>
      <c r="F194">
        <v>1</v>
      </c>
      <c r="G194" t="s">
        <v>1679</v>
      </c>
      <c r="H194" t="s">
        <v>1836</v>
      </c>
      <c r="I194" t="s">
        <v>2332</v>
      </c>
      <c r="J194">
        <f>IF('ATP Data Set 2019 Singles'!$K194&gt;1,'ATP Data Set 2019 Singles'!$K194,"")</f>
        <v>183</v>
      </c>
      <c r="K194">
        <v>183</v>
      </c>
      <c r="AC194"/>
    </row>
    <row r="195" spans="1:29" x14ac:dyDescent="0.25">
      <c r="A195" t="s">
        <v>2412</v>
      </c>
      <c r="B195" t="str">
        <f>IF(OR(ISNUMBER(FIND("W/O",Tabelle3[[#This Row],[Score]])),ISNUMBER(FIND("RET",Tabelle3[[#This Row],[Score]])),ISNUMBER(FIND("Bye,",Tabelle3[[#This Row],[Opponent]]))),"NO","YES")</f>
        <v>YES</v>
      </c>
      <c r="C195" t="s">
        <v>825</v>
      </c>
      <c r="D195" s="158">
        <v>43479</v>
      </c>
      <c r="E195" t="s">
        <v>1332</v>
      </c>
      <c r="F195">
        <v>1</v>
      </c>
      <c r="G195" t="s">
        <v>1505</v>
      </c>
      <c r="H195" t="s">
        <v>2261</v>
      </c>
      <c r="I195" t="s">
        <v>2331</v>
      </c>
      <c r="J195">
        <f>IF('ATP Data Set 2019 Singles'!$K195&gt;1,'ATP Data Set 2019 Singles'!$K195,"")</f>
        <v>163</v>
      </c>
      <c r="K195">
        <v>163</v>
      </c>
      <c r="AC195"/>
    </row>
    <row r="196" spans="1:29" x14ac:dyDescent="0.25">
      <c r="A196" t="s">
        <v>2412</v>
      </c>
      <c r="B196" t="str">
        <f>IF(OR(ISNUMBER(FIND("W/O",Tabelle3[[#This Row],[Score]])),ISNUMBER(FIND("RET",Tabelle3[[#This Row],[Score]])),ISNUMBER(FIND("Bye,",Tabelle3[[#This Row],[Opponent]]))),"NO","YES")</f>
        <v>YES</v>
      </c>
      <c r="C196" t="s">
        <v>825</v>
      </c>
      <c r="D196" s="158">
        <v>43479</v>
      </c>
      <c r="E196" t="s">
        <v>1332</v>
      </c>
      <c r="F196">
        <v>1</v>
      </c>
      <c r="G196" t="s">
        <v>2091</v>
      </c>
      <c r="H196" t="s">
        <v>2330</v>
      </c>
      <c r="I196" t="s">
        <v>1982</v>
      </c>
      <c r="J196">
        <f>IF('ATP Data Set 2019 Singles'!$K196&gt;1,'ATP Data Set 2019 Singles'!$K196,"")</f>
        <v>99</v>
      </c>
      <c r="K196">
        <v>99</v>
      </c>
      <c r="AC196"/>
    </row>
    <row r="197" spans="1:29" x14ac:dyDescent="0.25">
      <c r="A197" t="s">
        <v>2412</v>
      </c>
      <c r="B197" t="str">
        <f>IF(OR(ISNUMBER(FIND("W/O",Tabelle3[[#This Row],[Score]])),ISNUMBER(FIND("RET",Tabelle3[[#This Row],[Score]])),ISNUMBER(FIND("Bye,",Tabelle3[[#This Row],[Opponent]]))),"NO","YES")</f>
        <v>YES</v>
      </c>
      <c r="C197" t="s">
        <v>825</v>
      </c>
      <c r="D197" s="158">
        <v>43479</v>
      </c>
      <c r="E197" t="s">
        <v>1332</v>
      </c>
      <c r="F197">
        <v>1</v>
      </c>
      <c r="G197" t="s">
        <v>1758</v>
      </c>
      <c r="H197" t="s">
        <v>1552</v>
      </c>
      <c r="I197" t="s">
        <v>2329</v>
      </c>
      <c r="J197">
        <f>IF('ATP Data Set 2019 Singles'!$K197&gt;1,'ATP Data Set 2019 Singles'!$K197,"")</f>
        <v>192</v>
      </c>
      <c r="K197">
        <v>192</v>
      </c>
      <c r="AC197"/>
    </row>
    <row r="198" spans="1:29" x14ac:dyDescent="0.25">
      <c r="A198" t="s">
        <v>2412</v>
      </c>
      <c r="B198" t="str">
        <f>IF(OR(ISNUMBER(FIND("W/O",Tabelle3[[#This Row],[Score]])),ISNUMBER(FIND("RET",Tabelle3[[#This Row],[Score]])),ISNUMBER(FIND("Bye,",Tabelle3[[#This Row],[Opponent]]))),"NO","YES")</f>
        <v>YES</v>
      </c>
      <c r="C198" t="s">
        <v>825</v>
      </c>
      <c r="D198" s="158">
        <v>43479</v>
      </c>
      <c r="E198" t="s">
        <v>1332</v>
      </c>
      <c r="F198">
        <v>1</v>
      </c>
      <c r="G198" t="s">
        <v>2102</v>
      </c>
      <c r="H198" t="s">
        <v>1461</v>
      </c>
      <c r="I198" t="s">
        <v>2328</v>
      </c>
      <c r="J198">
        <f>IF('ATP Data Set 2019 Singles'!$K198&gt;1,'ATP Data Set 2019 Singles'!$K198,"")</f>
        <v>150</v>
      </c>
      <c r="K198">
        <v>150</v>
      </c>
      <c r="AC198"/>
    </row>
    <row r="199" spans="1:29" x14ac:dyDescent="0.25">
      <c r="A199" t="s">
        <v>2412</v>
      </c>
      <c r="B199" t="str">
        <f>IF(OR(ISNUMBER(FIND("W/O",Tabelle3[[#This Row],[Score]])),ISNUMBER(FIND("RET",Tabelle3[[#This Row],[Score]])),ISNUMBER(FIND("Bye,",Tabelle3[[#This Row],[Opponent]]))),"NO","YES")</f>
        <v>YES</v>
      </c>
      <c r="C199" t="s">
        <v>825</v>
      </c>
      <c r="D199" s="158">
        <v>43479</v>
      </c>
      <c r="E199" t="s">
        <v>1332</v>
      </c>
      <c r="F199">
        <v>1</v>
      </c>
      <c r="G199" t="s">
        <v>1397</v>
      </c>
      <c r="H199" t="s">
        <v>1588</v>
      </c>
      <c r="I199" t="s">
        <v>2327</v>
      </c>
      <c r="J199">
        <f>IF('ATP Data Set 2019 Singles'!$K199&gt;1,'ATP Data Set 2019 Singles'!$K199,"")</f>
        <v>107</v>
      </c>
      <c r="K199">
        <v>107</v>
      </c>
      <c r="AC199"/>
    </row>
    <row r="200" spans="1:29" x14ac:dyDescent="0.25">
      <c r="A200" t="s">
        <v>2412</v>
      </c>
      <c r="B200" t="str">
        <f>IF(OR(ISNUMBER(FIND("W/O",Tabelle3[[#This Row],[Score]])),ISNUMBER(FIND("RET",Tabelle3[[#This Row],[Score]])),ISNUMBER(FIND("Bye,",Tabelle3[[#This Row],[Opponent]]))),"NO","YES")</f>
        <v>YES</v>
      </c>
      <c r="C200" t="s">
        <v>825</v>
      </c>
      <c r="D200" s="158">
        <v>43479</v>
      </c>
      <c r="E200" t="s">
        <v>1332</v>
      </c>
      <c r="F200">
        <v>1</v>
      </c>
      <c r="G200" t="s">
        <v>1535</v>
      </c>
      <c r="H200" t="s">
        <v>1570</v>
      </c>
      <c r="I200" t="s">
        <v>2326</v>
      </c>
      <c r="J200">
        <f>IF('ATP Data Set 2019 Singles'!$K200&gt;1,'ATP Data Set 2019 Singles'!$K200,"")</f>
        <v>157</v>
      </c>
      <c r="K200">
        <v>157</v>
      </c>
      <c r="AC200"/>
    </row>
    <row r="201" spans="1:29" x14ac:dyDescent="0.25">
      <c r="A201" t="s">
        <v>2412</v>
      </c>
      <c r="B201" t="str">
        <f>IF(OR(ISNUMBER(FIND("W/O",Tabelle3[[#This Row],[Score]])),ISNUMBER(FIND("RET",Tabelle3[[#This Row],[Score]])),ISNUMBER(FIND("Bye,",Tabelle3[[#This Row],[Opponent]]))),"NO","YES")</f>
        <v>YES</v>
      </c>
      <c r="C201" t="s">
        <v>825</v>
      </c>
      <c r="D201" s="158">
        <v>43479</v>
      </c>
      <c r="E201" t="s">
        <v>1332</v>
      </c>
      <c r="F201">
        <v>1</v>
      </c>
      <c r="G201" t="s">
        <v>1428</v>
      </c>
      <c r="H201" t="s">
        <v>1467</v>
      </c>
      <c r="I201" t="s">
        <v>2325</v>
      </c>
      <c r="J201">
        <f>IF('ATP Data Set 2019 Singles'!$K201&gt;1,'ATP Data Set 2019 Singles'!$K201,"")</f>
        <v>85</v>
      </c>
      <c r="K201">
        <v>85</v>
      </c>
      <c r="AC201"/>
    </row>
    <row r="202" spans="1:29" x14ac:dyDescent="0.25">
      <c r="A202" t="s">
        <v>2412</v>
      </c>
      <c r="B202" t="str">
        <f>IF(OR(ISNUMBER(FIND("W/O",Tabelle3[[#This Row],[Score]])),ISNUMBER(FIND("RET",Tabelle3[[#This Row],[Score]])),ISNUMBER(FIND("Bye,",Tabelle3[[#This Row],[Opponent]]))),"NO","YES")</f>
        <v>YES</v>
      </c>
      <c r="C202" t="s">
        <v>825</v>
      </c>
      <c r="D202" s="158">
        <v>43479</v>
      </c>
      <c r="E202" t="s">
        <v>1332</v>
      </c>
      <c r="F202">
        <v>1</v>
      </c>
      <c r="G202" t="s">
        <v>1399</v>
      </c>
      <c r="H202" t="s">
        <v>2324</v>
      </c>
      <c r="I202" t="s">
        <v>2323</v>
      </c>
      <c r="J202">
        <f>IF('ATP Data Set 2019 Singles'!$K202&gt;1,'ATP Data Set 2019 Singles'!$K202,"")</f>
        <v>135</v>
      </c>
      <c r="K202">
        <v>135</v>
      </c>
      <c r="AC202"/>
    </row>
    <row r="203" spans="1:29" x14ac:dyDescent="0.25">
      <c r="A203" t="s">
        <v>2412</v>
      </c>
      <c r="B203" t="str">
        <f>IF(OR(ISNUMBER(FIND("W/O",Tabelle3[[#This Row],[Score]])),ISNUMBER(FIND("RET",Tabelle3[[#This Row],[Score]])),ISNUMBER(FIND("Bye,",Tabelle3[[#This Row],[Opponent]]))),"NO","YES")</f>
        <v>NO</v>
      </c>
      <c r="C203" t="s">
        <v>825</v>
      </c>
      <c r="D203" s="158">
        <v>43479</v>
      </c>
      <c r="E203" t="s">
        <v>1332</v>
      </c>
      <c r="F203">
        <v>1</v>
      </c>
      <c r="G203" t="s">
        <v>1682</v>
      </c>
      <c r="H203" t="s">
        <v>1564</v>
      </c>
      <c r="I203" t="s">
        <v>2322</v>
      </c>
      <c r="J203">
        <f>IF('ATP Data Set 2019 Singles'!$K203&gt;1,'ATP Data Set 2019 Singles'!$K203,"")</f>
        <v>168</v>
      </c>
      <c r="K203">
        <v>168</v>
      </c>
      <c r="AC203"/>
    </row>
    <row r="204" spans="1:29" x14ac:dyDescent="0.25">
      <c r="A204" t="s">
        <v>2412</v>
      </c>
      <c r="B204" t="str">
        <f>IF(OR(ISNUMBER(FIND("W/O",Tabelle3[[#This Row],[Score]])),ISNUMBER(FIND("RET",Tabelle3[[#This Row],[Score]])),ISNUMBER(FIND("Bye,",Tabelle3[[#This Row],[Opponent]]))),"NO","YES")</f>
        <v>YES</v>
      </c>
      <c r="C204" t="s">
        <v>825</v>
      </c>
      <c r="D204" s="158">
        <v>43479</v>
      </c>
      <c r="E204" t="s">
        <v>1332</v>
      </c>
      <c r="F204">
        <v>1</v>
      </c>
      <c r="G204" t="s">
        <v>1463</v>
      </c>
      <c r="H204" t="s">
        <v>1613</v>
      </c>
      <c r="I204" t="s">
        <v>2321</v>
      </c>
      <c r="J204">
        <f>IF('ATP Data Set 2019 Singles'!$K204&gt;1,'ATP Data Set 2019 Singles'!$K204,"")</f>
        <v>192</v>
      </c>
      <c r="K204">
        <v>192</v>
      </c>
      <c r="AC204"/>
    </row>
    <row r="205" spans="1:29" x14ac:dyDescent="0.25">
      <c r="A205" t="s">
        <v>2412</v>
      </c>
      <c r="B205" t="str">
        <f>IF(OR(ISNUMBER(FIND("W/O",Tabelle3[[#This Row],[Score]])),ISNUMBER(FIND("RET",Tabelle3[[#This Row],[Score]])),ISNUMBER(FIND("Bye,",Tabelle3[[#This Row],[Opponent]]))),"NO","YES")</f>
        <v>YES</v>
      </c>
      <c r="C205" t="s">
        <v>825</v>
      </c>
      <c r="D205" s="158">
        <v>43479</v>
      </c>
      <c r="E205" t="s">
        <v>1332</v>
      </c>
      <c r="F205">
        <v>1</v>
      </c>
      <c r="G205" t="s">
        <v>1499</v>
      </c>
      <c r="H205" t="s">
        <v>1450</v>
      </c>
      <c r="I205" t="s">
        <v>2320</v>
      </c>
      <c r="J205">
        <f>IF('ATP Data Set 2019 Singles'!$K205&gt;1,'ATP Data Set 2019 Singles'!$K205,"")</f>
        <v>178</v>
      </c>
      <c r="K205">
        <v>178</v>
      </c>
      <c r="AC205"/>
    </row>
    <row r="206" spans="1:29" x14ac:dyDescent="0.25">
      <c r="A206" t="s">
        <v>2412</v>
      </c>
      <c r="B206" t="str">
        <f>IF(OR(ISNUMBER(FIND("W/O",Tabelle3[[#This Row],[Score]])),ISNUMBER(FIND("RET",Tabelle3[[#This Row],[Score]])),ISNUMBER(FIND("Bye,",Tabelle3[[#This Row],[Opponent]]))),"NO","YES")</f>
        <v>YES</v>
      </c>
      <c r="C206" t="s">
        <v>825</v>
      </c>
      <c r="D206" s="158">
        <v>43479</v>
      </c>
      <c r="E206" t="s">
        <v>1332</v>
      </c>
      <c r="F206">
        <v>1</v>
      </c>
      <c r="G206" t="s">
        <v>1512</v>
      </c>
      <c r="H206" t="s">
        <v>1894</v>
      </c>
      <c r="I206" t="s">
        <v>1044</v>
      </c>
      <c r="J206">
        <f>IF('ATP Data Set 2019 Singles'!$K206&gt;1,'ATP Data Set 2019 Singles'!$K206,"")</f>
        <v>119</v>
      </c>
      <c r="K206">
        <v>119</v>
      </c>
      <c r="AC206"/>
    </row>
    <row r="207" spans="1:29" x14ac:dyDescent="0.25">
      <c r="A207" t="s">
        <v>2412</v>
      </c>
      <c r="B207" t="str">
        <f>IF(OR(ISNUMBER(FIND("W/O",Tabelle3[[#This Row],[Score]])),ISNUMBER(FIND("RET",Tabelle3[[#This Row],[Score]])),ISNUMBER(FIND("Bye,",Tabelle3[[#This Row],[Opponent]]))),"NO","YES")</f>
        <v>YES</v>
      </c>
      <c r="C207" t="s">
        <v>825</v>
      </c>
      <c r="D207" s="158">
        <v>43479</v>
      </c>
      <c r="E207" t="s">
        <v>1332</v>
      </c>
      <c r="F207">
        <v>1</v>
      </c>
      <c r="G207" t="s">
        <v>1574</v>
      </c>
      <c r="H207" t="s">
        <v>1487</v>
      </c>
      <c r="I207" t="s">
        <v>2319</v>
      </c>
      <c r="J207">
        <f>IF('ATP Data Set 2019 Singles'!$K207&gt;1,'ATP Data Set 2019 Singles'!$K207,"")</f>
        <v>105</v>
      </c>
      <c r="K207">
        <v>105</v>
      </c>
      <c r="AC207"/>
    </row>
    <row r="208" spans="1:29" x14ac:dyDescent="0.25">
      <c r="A208" t="s">
        <v>2412</v>
      </c>
      <c r="B208" t="str">
        <f>IF(OR(ISNUMBER(FIND("W/O",Tabelle3[[#This Row],[Score]])),ISNUMBER(FIND("RET",Tabelle3[[#This Row],[Score]])),ISNUMBER(FIND("Bye,",Tabelle3[[#This Row],[Opponent]]))),"NO","YES")</f>
        <v>YES</v>
      </c>
      <c r="C208" t="s">
        <v>825</v>
      </c>
      <c r="D208" s="158">
        <v>43479</v>
      </c>
      <c r="E208" t="s">
        <v>1332</v>
      </c>
      <c r="F208">
        <v>1</v>
      </c>
      <c r="G208" t="s">
        <v>1443</v>
      </c>
      <c r="H208" t="s">
        <v>1611</v>
      </c>
      <c r="I208" t="s">
        <v>1925</v>
      </c>
      <c r="J208">
        <f>IF('ATP Data Set 2019 Singles'!$K208&gt;1,'ATP Data Set 2019 Singles'!$K208,"")</f>
        <v>116</v>
      </c>
      <c r="K208">
        <v>116</v>
      </c>
      <c r="AC208"/>
    </row>
    <row r="209" spans="1:29" x14ac:dyDescent="0.25">
      <c r="A209" t="s">
        <v>2412</v>
      </c>
      <c r="B209" t="str">
        <f>IF(OR(ISNUMBER(FIND("W/O",Tabelle3[[#This Row],[Score]])),ISNUMBER(FIND("RET",Tabelle3[[#This Row],[Score]])),ISNUMBER(FIND("Bye,",Tabelle3[[#This Row],[Opponent]]))),"NO","YES")</f>
        <v>YES</v>
      </c>
      <c r="C209" t="s">
        <v>825</v>
      </c>
      <c r="D209" s="158">
        <v>43479</v>
      </c>
      <c r="E209" t="s">
        <v>1332</v>
      </c>
      <c r="F209">
        <v>1</v>
      </c>
      <c r="G209" t="s">
        <v>1451</v>
      </c>
      <c r="H209" t="s">
        <v>1865</v>
      </c>
      <c r="I209" t="s">
        <v>2318</v>
      </c>
      <c r="J209">
        <f>IF('ATP Data Set 2019 Singles'!$K209&gt;1,'ATP Data Set 2019 Singles'!$K209,"")</f>
        <v>107</v>
      </c>
      <c r="K209">
        <v>107</v>
      </c>
      <c r="AC209"/>
    </row>
    <row r="210" spans="1:29" x14ac:dyDescent="0.25">
      <c r="A210" t="s">
        <v>2412</v>
      </c>
      <c r="B210" t="str">
        <f>IF(OR(ISNUMBER(FIND("W/O",Tabelle3[[#This Row],[Score]])),ISNUMBER(FIND("RET",Tabelle3[[#This Row],[Score]])),ISNUMBER(FIND("Bye,",Tabelle3[[#This Row],[Opponent]]))),"NO","YES")</f>
        <v>YES</v>
      </c>
      <c r="C210" t="s">
        <v>825</v>
      </c>
      <c r="D210" s="158">
        <v>43479</v>
      </c>
      <c r="E210" t="s">
        <v>1332</v>
      </c>
      <c r="F210">
        <v>1</v>
      </c>
      <c r="G210" t="s">
        <v>1456</v>
      </c>
      <c r="H210" t="s">
        <v>1617</v>
      </c>
      <c r="I210" t="s">
        <v>2317</v>
      </c>
      <c r="J210">
        <f>IF('ATP Data Set 2019 Singles'!$K210&gt;1,'ATP Data Set 2019 Singles'!$K210,"")</f>
        <v>141</v>
      </c>
      <c r="K210">
        <v>141</v>
      </c>
      <c r="AC210"/>
    </row>
    <row r="211" spans="1:29" x14ac:dyDescent="0.25">
      <c r="A211" t="s">
        <v>2412</v>
      </c>
      <c r="B211" t="str">
        <f>IF(OR(ISNUMBER(FIND("W/O",Tabelle3[[#This Row],[Score]])),ISNUMBER(FIND("RET",Tabelle3[[#This Row],[Score]])),ISNUMBER(FIND("Bye,",Tabelle3[[#This Row],[Opponent]]))),"NO","YES")</f>
        <v>YES</v>
      </c>
      <c r="C211" t="s">
        <v>825</v>
      </c>
      <c r="D211" s="158">
        <v>43479</v>
      </c>
      <c r="E211" t="s">
        <v>1332</v>
      </c>
      <c r="F211">
        <v>1</v>
      </c>
      <c r="G211" t="s">
        <v>1426</v>
      </c>
      <c r="H211" t="s">
        <v>1515</v>
      </c>
      <c r="I211" t="s">
        <v>1014</v>
      </c>
      <c r="J211">
        <f>IF('ATP Data Set 2019 Singles'!$K211&gt;1,'ATP Data Set 2019 Singles'!$K211,"")</f>
        <v>115</v>
      </c>
      <c r="K211">
        <v>115</v>
      </c>
      <c r="AC211"/>
    </row>
    <row r="212" spans="1:29" x14ac:dyDescent="0.25">
      <c r="A212" t="s">
        <v>2412</v>
      </c>
      <c r="B212" t="str">
        <f>IF(OR(ISNUMBER(FIND("W/O",Tabelle3[[#This Row],[Score]])),ISNUMBER(FIND("RET",Tabelle3[[#This Row],[Score]])),ISNUMBER(FIND("Bye,",Tabelle3[[#This Row],[Opponent]]))),"NO","YES")</f>
        <v>YES</v>
      </c>
      <c r="C212" t="s">
        <v>825</v>
      </c>
      <c r="D212" s="158">
        <v>43479</v>
      </c>
      <c r="E212" t="s">
        <v>1332</v>
      </c>
      <c r="F212">
        <v>1</v>
      </c>
      <c r="G212" t="s">
        <v>1465</v>
      </c>
      <c r="H212" t="s">
        <v>1723</v>
      </c>
      <c r="I212" t="s">
        <v>1977</v>
      </c>
      <c r="J212">
        <f>IF('ATP Data Set 2019 Singles'!$K212&gt;1,'ATP Data Set 2019 Singles'!$K212,"")</f>
        <v>127</v>
      </c>
      <c r="K212">
        <v>127</v>
      </c>
      <c r="AC212"/>
    </row>
    <row r="213" spans="1:29" x14ac:dyDescent="0.25">
      <c r="A213" t="s">
        <v>2412</v>
      </c>
      <c r="B213" t="str">
        <f>IF(OR(ISNUMBER(FIND("W/O",Tabelle3[[#This Row],[Score]])),ISNUMBER(FIND("RET",Tabelle3[[#This Row],[Score]])),ISNUMBER(FIND("Bye,",Tabelle3[[#This Row],[Opponent]]))),"NO","YES")</f>
        <v>YES</v>
      </c>
      <c r="C213" t="s">
        <v>825</v>
      </c>
      <c r="D213" s="158">
        <v>43479</v>
      </c>
      <c r="E213" t="s">
        <v>1332</v>
      </c>
      <c r="F213">
        <v>1</v>
      </c>
      <c r="G213" t="s">
        <v>1526</v>
      </c>
      <c r="H213" t="s">
        <v>1497</v>
      </c>
      <c r="I213" t="s">
        <v>2316</v>
      </c>
      <c r="J213">
        <f>IF('ATP Data Set 2019 Singles'!$K213&gt;1,'ATP Data Set 2019 Singles'!$K213,"")</f>
        <v>241</v>
      </c>
      <c r="K213">
        <v>241</v>
      </c>
      <c r="AC213"/>
    </row>
    <row r="214" spans="1:29" x14ac:dyDescent="0.25">
      <c r="A214" t="s">
        <v>2412</v>
      </c>
      <c r="B214" t="str">
        <f>IF(OR(ISNUMBER(FIND("W/O",Tabelle3[[#This Row],[Score]])),ISNUMBER(FIND("RET",Tabelle3[[#This Row],[Score]])),ISNUMBER(FIND("Bye,",Tabelle3[[#This Row],[Opponent]]))),"NO","YES")</f>
        <v>YES</v>
      </c>
      <c r="C214" t="s">
        <v>825</v>
      </c>
      <c r="D214" s="158">
        <v>43479</v>
      </c>
      <c r="E214" t="s">
        <v>1332</v>
      </c>
      <c r="F214">
        <v>1</v>
      </c>
      <c r="G214" t="s">
        <v>1393</v>
      </c>
      <c r="H214" t="s">
        <v>1449</v>
      </c>
      <c r="I214" t="s">
        <v>2315</v>
      </c>
      <c r="J214">
        <f>IF('ATP Data Set 2019 Singles'!$K214&gt;1,'ATP Data Set 2019 Singles'!$K214,"")</f>
        <v>222</v>
      </c>
      <c r="K214">
        <v>222</v>
      </c>
      <c r="AC214"/>
    </row>
    <row r="215" spans="1:29" x14ac:dyDescent="0.25">
      <c r="A215" t="s">
        <v>2412</v>
      </c>
      <c r="B215" t="str">
        <f>IF(OR(ISNUMBER(FIND("W/O",Tabelle3[[#This Row],[Score]])),ISNUMBER(FIND("RET",Tabelle3[[#This Row],[Score]])),ISNUMBER(FIND("Bye,",Tabelle3[[#This Row],[Opponent]]))),"NO","YES")</f>
        <v>YES</v>
      </c>
      <c r="C215" t="s">
        <v>825</v>
      </c>
      <c r="D215" s="158">
        <v>43479</v>
      </c>
      <c r="E215" t="s">
        <v>1332</v>
      </c>
      <c r="F215">
        <v>1</v>
      </c>
      <c r="G215" t="s">
        <v>1590</v>
      </c>
      <c r="H215" t="s">
        <v>1491</v>
      </c>
      <c r="I215" t="s">
        <v>1964</v>
      </c>
      <c r="J215">
        <f>IF('ATP Data Set 2019 Singles'!$K215&gt;1,'ATP Data Set 2019 Singles'!$K215,"")</f>
        <v>112</v>
      </c>
      <c r="K215">
        <v>112</v>
      </c>
      <c r="AC215"/>
    </row>
    <row r="216" spans="1:29" x14ac:dyDescent="0.25">
      <c r="A216" t="s">
        <v>2412</v>
      </c>
      <c r="B216" t="str">
        <f>IF(OR(ISNUMBER(FIND("W/O",Tabelle3[[#This Row],[Score]])),ISNUMBER(FIND("RET",Tabelle3[[#This Row],[Score]])),ISNUMBER(FIND("Bye,",Tabelle3[[#This Row],[Opponent]]))),"NO","YES")</f>
        <v>YES</v>
      </c>
      <c r="C216" t="s">
        <v>825</v>
      </c>
      <c r="D216" s="158">
        <v>43479</v>
      </c>
      <c r="E216" t="s">
        <v>1332</v>
      </c>
      <c r="F216">
        <v>1</v>
      </c>
      <c r="G216" t="s">
        <v>1409</v>
      </c>
      <c r="H216" t="s">
        <v>1739</v>
      </c>
      <c r="I216" t="s">
        <v>1941</v>
      </c>
      <c r="J216">
        <f>IF('ATP Data Set 2019 Singles'!$K216&gt;1,'ATP Data Set 2019 Singles'!$K216,"")</f>
        <v>112</v>
      </c>
      <c r="K216">
        <v>112</v>
      </c>
      <c r="AC216"/>
    </row>
    <row r="217" spans="1:29" x14ac:dyDescent="0.25">
      <c r="A217" t="s">
        <v>2412</v>
      </c>
      <c r="B217" t="str">
        <f>IF(OR(ISNUMBER(FIND("W/O",Tabelle3[[#This Row],[Score]])),ISNUMBER(FIND("RET",Tabelle3[[#This Row],[Score]])),ISNUMBER(FIND("Bye,",Tabelle3[[#This Row],[Opponent]]))),"NO","YES")</f>
        <v>YES</v>
      </c>
      <c r="C217" t="s">
        <v>825</v>
      </c>
      <c r="D217" s="158">
        <v>43479</v>
      </c>
      <c r="E217" t="s">
        <v>1332</v>
      </c>
      <c r="F217">
        <v>1</v>
      </c>
      <c r="G217" t="s">
        <v>1523</v>
      </c>
      <c r="H217" t="s">
        <v>1896</v>
      </c>
      <c r="I217" t="s">
        <v>2314</v>
      </c>
      <c r="J217">
        <f>IF('ATP Data Set 2019 Singles'!$K217&gt;1,'ATP Data Set 2019 Singles'!$K217,"")</f>
        <v>164</v>
      </c>
      <c r="K217">
        <v>164</v>
      </c>
      <c r="AC217"/>
    </row>
    <row r="218" spans="1:29" x14ac:dyDescent="0.25">
      <c r="A218" t="s">
        <v>2412</v>
      </c>
      <c r="B218" t="str">
        <f>IF(OR(ISNUMBER(FIND("W/O",Tabelle3[[#This Row],[Score]])),ISNUMBER(FIND("RET",Tabelle3[[#This Row],[Score]])),ISNUMBER(FIND("Bye,",Tabelle3[[#This Row],[Opponent]]))),"NO","YES")</f>
        <v>YES</v>
      </c>
      <c r="C218" t="s">
        <v>825</v>
      </c>
      <c r="D218" s="158">
        <v>43479</v>
      </c>
      <c r="E218" t="s">
        <v>1332</v>
      </c>
      <c r="F218">
        <v>1</v>
      </c>
      <c r="G218" t="s">
        <v>1898</v>
      </c>
      <c r="H218" t="s">
        <v>1539</v>
      </c>
      <c r="I218" t="s">
        <v>2313</v>
      </c>
      <c r="J218">
        <f>IF('ATP Data Set 2019 Singles'!$K218&gt;1,'ATP Data Set 2019 Singles'!$K218,"")</f>
        <v>154</v>
      </c>
      <c r="K218">
        <v>154</v>
      </c>
      <c r="AC218"/>
    </row>
    <row r="219" spans="1:29" x14ac:dyDescent="0.25">
      <c r="A219" t="s">
        <v>2412</v>
      </c>
      <c r="B219" t="str">
        <f>IF(OR(ISNUMBER(FIND("W/O",Tabelle3[[#This Row],[Score]])),ISNUMBER(FIND("RET",Tabelle3[[#This Row],[Score]])),ISNUMBER(FIND("Bye,",Tabelle3[[#This Row],[Opponent]]))),"NO","YES")</f>
        <v>YES</v>
      </c>
      <c r="C219" t="s">
        <v>825</v>
      </c>
      <c r="D219" s="158">
        <v>43479</v>
      </c>
      <c r="E219" t="s">
        <v>1332</v>
      </c>
      <c r="F219">
        <v>1</v>
      </c>
      <c r="G219" t="s">
        <v>1394</v>
      </c>
      <c r="H219" t="s">
        <v>1401</v>
      </c>
      <c r="I219" t="s">
        <v>1033</v>
      </c>
      <c r="J219">
        <f>IF('ATP Data Set 2019 Singles'!$K219&gt;1,'ATP Data Set 2019 Singles'!$K219,"")</f>
        <v>177</v>
      </c>
      <c r="K219">
        <v>177</v>
      </c>
      <c r="AC219"/>
    </row>
    <row r="220" spans="1:29" x14ac:dyDescent="0.25">
      <c r="A220" t="s">
        <v>2412</v>
      </c>
      <c r="B220" t="str">
        <f>IF(OR(ISNUMBER(FIND("W/O",Tabelle3[[#This Row],[Score]])),ISNUMBER(FIND("RET",Tabelle3[[#This Row],[Score]])),ISNUMBER(FIND("Bye,",Tabelle3[[#This Row],[Opponent]]))),"NO","YES")</f>
        <v>YES</v>
      </c>
      <c r="C220" t="s">
        <v>825</v>
      </c>
      <c r="D220" s="158">
        <v>43479</v>
      </c>
      <c r="E220" t="s">
        <v>1332</v>
      </c>
      <c r="F220">
        <v>1</v>
      </c>
      <c r="G220" t="s">
        <v>1429</v>
      </c>
      <c r="H220" t="s">
        <v>1639</v>
      </c>
      <c r="I220" t="s">
        <v>1700</v>
      </c>
      <c r="J220">
        <f>IF('ATP Data Set 2019 Singles'!$K220&gt;1,'ATP Data Set 2019 Singles'!$K220,"")</f>
        <v>146</v>
      </c>
      <c r="K220">
        <v>146</v>
      </c>
      <c r="AC220"/>
    </row>
    <row r="221" spans="1:29" x14ac:dyDescent="0.25">
      <c r="A221" t="s">
        <v>2412</v>
      </c>
      <c r="B221" t="str">
        <f>IF(OR(ISNUMBER(FIND("W/O",Tabelle3[[#This Row],[Score]])),ISNUMBER(FIND("RET",Tabelle3[[#This Row],[Score]])),ISNUMBER(FIND("Bye,",Tabelle3[[#This Row],[Opponent]]))),"NO","YES")</f>
        <v>YES</v>
      </c>
      <c r="C221" t="s">
        <v>825</v>
      </c>
      <c r="D221" s="158">
        <v>43479</v>
      </c>
      <c r="E221" t="s">
        <v>1332</v>
      </c>
      <c r="F221">
        <v>1</v>
      </c>
      <c r="G221" t="s">
        <v>1439</v>
      </c>
      <c r="H221" t="s">
        <v>1407</v>
      </c>
      <c r="I221" t="s">
        <v>1941</v>
      </c>
      <c r="J221">
        <f>IF('ATP Data Set 2019 Singles'!$K221&gt;1,'ATP Data Set 2019 Singles'!$K221,"")</f>
        <v>131</v>
      </c>
      <c r="K221">
        <v>131</v>
      </c>
      <c r="AC221"/>
    </row>
    <row r="222" spans="1:29" x14ac:dyDescent="0.25">
      <c r="A222" t="s">
        <v>2412</v>
      </c>
      <c r="B222" t="str">
        <f>IF(OR(ISNUMBER(FIND("W/O",Tabelle3[[#This Row],[Score]])),ISNUMBER(FIND("RET",Tabelle3[[#This Row],[Score]])),ISNUMBER(FIND("Bye,",Tabelle3[[#This Row],[Opponent]]))),"NO","YES")</f>
        <v>NO</v>
      </c>
      <c r="C222" t="s">
        <v>825</v>
      </c>
      <c r="D222" s="158">
        <v>43479</v>
      </c>
      <c r="E222" t="s">
        <v>1332</v>
      </c>
      <c r="F222">
        <v>1</v>
      </c>
      <c r="G222" t="s">
        <v>1434</v>
      </c>
      <c r="H222" t="s">
        <v>1845</v>
      </c>
      <c r="I222" t="s">
        <v>2312</v>
      </c>
      <c r="J222">
        <f>IF('ATP Data Set 2019 Singles'!$K222&gt;1,'ATP Data Set 2019 Singles'!$K222,"")</f>
        <v>60</v>
      </c>
      <c r="K222">
        <v>60</v>
      </c>
      <c r="AC222"/>
    </row>
    <row r="223" spans="1:29" x14ac:dyDescent="0.25">
      <c r="A223" t="s">
        <v>2412</v>
      </c>
      <c r="B223" t="str">
        <f>IF(OR(ISNUMBER(FIND("W/O",Tabelle3[[#This Row],[Score]])),ISNUMBER(FIND("RET",Tabelle3[[#This Row],[Score]])),ISNUMBER(FIND("Bye,",Tabelle3[[#This Row],[Opponent]]))),"NO","YES")</f>
        <v>YES</v>
      </c>
      <c r="C223" t="s">
        <v>825</v>
      </c>
      <c r="D223" s="158">
        <v>43479</v>
      </c>
      <c r="E223" t="s">
        <v>1332</v>
      </c>
      <c r="F223">
        <v>1</v>
      </c>
      <c r="G223" t="s">
        <v>1396</v>
      </c>
      <c r="H223" t="s">
        <v>1481</v>
      </c>
      <c r="I223" t="s">
        <v>1769</v>
      </c>
      <c r="J223">
        <f>IF('ATP Data Set 2019 Singles'!$K223&gt;1,'ATP Data Set 2019 Singles'!$K223,"")</f>
        <v>115</v>
      </c>
      <c r="K223">
        <v>115</v>
      </c>
      <c r="AC223"/>
    </row>
    <row r="224" spans="1:29" x14ac:dyDescent="0.25">
      <c r="A224" t="s">
        <v>2412</v>
      </c>
      <c r="B224" t="str">
        <f>IF(OR(ISNUMBER(FIND("W/O",Tabelle3[[#This Row],[Score]])),ISNUMBER(FIND("RET",Tabelle3[[#This Row],[Score]])),ISNUMBER(FIND("Bye,",Tabelle3[[#This Row],[Opponent]]))),"NO","YES")</f>
        <v>YES</v>
      </c>
      <c r="C224" t="s">
        <v>825</v>
      </c>
      <c r="D224" s="158">
        <v>43479</v>
      </c>
      <c r="E224" t="s">
        <v>1332</v>
      </c>
      <c r="F224">
        <v>2</v>
      </c>
      <c r="G224" t="s">
        <v>1477</v>
      </c>
      <c r="H224" t="s">
        <v>1523</v>
      </c>
      <c r="I224" t="s">
        <v>2311</v>
      </c>
      <c r="J224">
        <f>IF('ATP Data Set 2019 Singles'!$K224&gt;1,'ATP Data Set 2019 Singles'!$K224,"")</f>
        <v>174</v>
      </c>
      <c r="K224">
        <v>174</v>
      </c>
      <c r="AC224"/>
    </row>
    <row r="225" spans="1:29" x14ac:dyDescent="0.25">
      <c r="A225" t="s">
        <v>2412</v>
      </c>
      <c r="B225" t="str">
        <f>IF(OR(ISNUMBER(FIND("W/O",Tabelle3[[#This Row],[Score]])),ISNUMBER(FIND("RET",Tabelle3[[#This Row],[Score]])),ISNUMBER(FIND("Bye,",Tabelle3[[#This Row],[Opponent]]))),"NO","YES")</f>
        <v>YES</v>
      </c>
      <c r="C225" t="s">
        <v>825</v>
      </c>
      <c r="D225" s="158">
        <v>43479</v>
      </c>
      <c r="E225" t="s">
        <v>1332</v>
      </c>
      <c r="F225">
        <v>2</v>
      </c>
      <c r="G225" t="s">
        <v>1454</v>
      </c>
      <c r="H225" t="s">
        <v>1535</v>
      </c>
      <c r="I225" t="s">
        <v>2310</v>
      </c>
      <c r="J225">
        <f>IF('ATP Data Set 2019 Singles'!$K225&gt;1,'ATP Data Set 2019 Singles'!$K225,"")</f>
        <v>228</v>
      </c>
      <c r="K225">
        <v>228</v>
      </c>
      <c r="AC225"/>
    </row>
    <row r="226" spans="1:29" x14ac:dyDescent="0.25">
      <c r="A226" t="s">
        <v>2412</v>
      </c>
      <c r="B226" t="str">
        <f>IF(OR(ISNUMBER(FIND("W/O",Tabelle3[[#This Row],[Score]])),ISNUMBER(FIND("RET",Tabelle3[[#This Row],[Score]])),ISNUMBER(FIND("Bye,",Tabelle3[[#This Row],[Opponent]]))),"NO","YES")</f>
        <v>YES</v>
      </c>
      <c r="C226" t="s">
        <v>825</v>
      </c>
      <c r="D226" s="158">
        <v>43479</v>
      </c>
      <c r="E226" t="s">
        <v>1332</v>
      </c>
      <c r="F226">
        <v>2</v>
      </c>
      <c r="G226" t="s">
        <v>1784</v>
      </c>
      <c r="H226" t="s">
        <v>1726</v>
      </c>
      <c r="I226" t="s">
        <v>2309</v>
      </c>
      <c r="J226">
        <f>IF('ATP Data Set 2019 Singles'!$K226&gt;1,'ATP Data Set 2019 Singles'!$K226,"")</f>
        <v>79</v>
      </c>
      <c r="K226">
        <v>79</v>
      </c>
      <c r="AC226"/>
    </row>
    <row r="227" spans="1:29" x14ac:dyDescent="0.25">
      <c r="A227" t="s">
        <v>2412</v>
      </c>
      <c r="B227" t="str">
        <f>IF(OR(ISNUMBER(FIND("W/O",Tabelle3[[#This Row],[Score]])),ISNUMBER(FIND("RET",Tabelle3[[#This Row],[Score]])),ISNUMBER(FIND("Bye,",Tabelle3[[#This Row],[Opponent]]))),"NO","YES")</f>
        <v>YES</v>
      </c>
      <c r="C227" t="s">
        <v>825</v>
      </c>
      <c r="D227" s="158">
        <v>43479</v>
      </c>
      <c r="E227" t="s">
        <v>1332</v>
      </c>
      <c r="F227">
        <v>2</v>
      </c>
      <c r="G227" t="s">
        <v>1905</v>
      </c>
      <c r="H227" t="s">
        <v>1465</v>
      </c>
      <c r="I227" t="s">
        <v>2308</v>
      </c>
      <c r="J227">
        <f>IF('ATP Data Set 2019 Singles'!$K227&gt;1,'ATP Data Set 2019 Singles'!$K227,"")</f>
        <v>244</v>
      </c>
      <c r="K227">
        <v>244</v>
      </c>
      <c r="AC227"/>
    </row>
    <row r="228" spans="1:29" x14ac:dyDescent="0.25">
      <c r="A228" t="s">
        <v>2412</v>
      </c>
      <c r="B228" t="str">
        <f>IF(OR(ISNUMBER(FIND("W/O",Tabelle3[[#This Row],[Score]])),ISNUMBER(FIND("RET",Tabelle3[[#This Row],[Score]])),ISNUMBER(FIND("Bye,",Tabelle3[[#This Row],[Opponent]]))),"NO","YES")</f>
        <v>YES</v>
      </c>
      <c r="C228" t="s">
        <v>825</v>
      </c>
      <c r="D228" s="158">
        <v>43479</v>
      </c>
      <c r="E228" t="s">
        <v>1332</v>
      </c>
      <c r="F228">
        <v>2</v>
      </c>
      <c r="G228" t="s">
        <v>1480</v>
      </c>
      <c r="H228" t="s">
        <v>1634</v>
      </c>
      <c r="I228" t="s">
        <v>1014</v>
      </c>
      <c r="J228">
        <f>IF('ATP Data Set 2019 Singles'!$K228&gt;1,'ATP Data Set 2019 Singles'!$K228,"")</f>
        <v>136</v>
      </c>
      <c r="K228">
        <v>136</v>
      </c>
      <c r="AC228"/>
    </row>
    <row r="229" spans="1:29" x14ac:dyDescent="0.25">
      <c r="A229" t="s">
        <v>2412</v>
      </c>
      <c r="B229" t="str">
        <f>IF(OR(ISNUMBER(FIND("W/O",Tabelle3[[#This Row],[Score]])),ISNUMBER(FIND("RET",Tabelle3[[#This Row],[Score]])),ISNUMBER(FIND("Bye,",Tabelle3[[#This Row],[Opponent]]))),"NO","YES")</f>
        <v>YES</v>
      </c>
      <c r="C229" t="s">
        <v>825</v>
      </c>
      <c r="D229" s="158">
        <v>43479</v>
      </c>
      <c r="E229" t="s">
        <v>1332</v>
      </c>
      <c r="F229">
        <v>2</v>
      </c>
      <c r="G229" t="s">
        <v>1440</v>
      </c>
      <c r="H229" t="s">
        <v>2102</v>
      </c>
      <c r="I229" t="s">
        <v>1016</v>
      </c>
      <c r="J229">
        <f>IF('ATP Data Set 2019 Singles'!$K229&gt;1,'ATP Data Set 2019 Singles'!$K229,"")</f>
        <v>217</v>
      </c>
      <c r="K229">
        <v>217</v>
      </c>
      <c r="AC229"/>
    </row>
    <row r="230" spans="1:29" x14ac:dyDescent="0.25">
      <c r="A230" t="s">
        <v>2412</v>
      </c>
      <c r="B230" t="str">
        <f>IF(OR(ISNUMBER(FIND("W/O",Tabelle3[[#This Row],[Score]])),ISNUMBER(FIND("RET",Tabelle3[[#This Row],[Score]])),ISNUMBER(FIND("Bye,",Tabelle3[[#This Row],[Opponent]]))),"NO","YES")</f>
        <v>YES</v>
      </c>
      <c r="C230" t="s">
        <v>825</v>
      </c>
      <c r="D230" s="158">
        <v>43479</v>
      </c>
      <c r="E230" t="s">
        <v>1332</v>
      </c>
      <c r="F230">
        <v>2</v>
      </c>
      <c r="G230" t="s">
        <v>1459</v>
      </c>
      <c r="H230" t="s">
        <v>1485</v>
      </c>
      <c r="I230" t="s">
        <v>2079</v>
      </c>
      <c r="J230">
        <f>IF('ATP Data Set 2019 Singles'!$K230&gt;1,'ATP Data Set 2019 Singles'!$K230,"")</f>
        <v>136</v>
      </c>
      <c r="K230">
        <v>136</v>
      </c>
      <c r="AC230"/>
    </row>
    <row r="231" spans="1:29" x14ac:dyDescent="0.25">
      <c r="A231" t="s">
        <v>2412</v>
      </c>
      <c r="B231" t="str">
        <f>IF(OR(ISNUMBER(FIND("W/O",Tabelle3[[#This Row],[Score]])),ISNUMBER(FIND("RET",Tabelle3[[#This Row],[Score]])),ISNUMBER(FIND("Bye,",Tabelle3[[#This Row],[Opponent]]))),"NO","YES")</f>
        <v>YES</v>
      </c>
      <c r="C231" t="s">
        <v>825</v>
      </c>
      <c r="D231" s="158">
        <v>43479</v>
      </c>
      <c r="E231" t="s">
        <v>1332</v>
      </c>
      <c r="F231">
        <v>2</v>
      </c>
      <c r="G231" t="s">
        <v>1403</v>
      </c>
      <c r="H231" t="s">
        <v>1505</v>
      </c>
      <c r="I231" t="s">
        <v>2307</v>
      </c>
      <c r="J231">
        <f>IF('ATP Data Set 2019 Singles'!$K231&gt;1,'ATP Data Set 2019 Singles'!$K231,"")</f>
        <v>232</v>
      </c>
      <c r="K231">
        <v>232</v>
      </c>
      <c r="AC231"/>
    </row>
    <row r="232" spans="1:29" x14ac:dyDescent="0.25">
      <c r="A232" t="s">
        <v>2412</v>
      </c>
      <c r="B232" t="str">
        <f>IF(OR(ISNUMBER(FIND("W/O",Tabelle3[[#This Row],[Score]])),ISNUMBER(FIND("RET",Tabelle3[[#This Row],[Score]])),ISNUMBER(FIND("Bye,",Tabelle3[[#This Row],[Opponent]]))),"NO","YES")</f>
        <v>YES</v>
      </c>
      <c r="C232" t="s">
        <v>825</v>
      </c>
      <c r="D232" s="158">
        <v>43479</v>
      </c>
      <c r="E232" t="s">
        <v>1332</v>
      </c>
      <c r="F232">
        <v>2</v>
      </c>
      <c r="G232" t="s">
        <v>1427</v>
      </c>
      <c r="H232" t="s">
        <v>1470</v>
      </c>
      <c r="I232" t="s">
        <v>2064</v>
      </c>
      <c r="J232">
        <f>IF('ATP Data Set 2019 Singles'!$K232&gt;1,'ATP Data Set 2019 Singles'!$K232,"")</f>
        <v>169</v>
      </c>
      <c r="K232">
        <v>169</v>
      </c>
      <c r="AC232"/>
    </row>
    <row r="233" spans="1:29" x14ac:dyDescent="0.25">
      <c r="A233" t="s">
        <v>2412</v>
      </c>
      <c r="B233" t="str">
        <f>IF(OR(ISNUMBER(FIND("W/O",Tabelle3[[#This Row],[Score]])),ISNUMBER(FIND("RET",Tabelle3[[#This Row],[Score]])),ISNUMBER(FIND("Bye,",Tabelle3[[#This Row],[Opponent]]))),"NO","YES")</f>
        <v>YES</v>
      </c>
      <c r="C233" t="s">
        <v>825</v>
      </c>
      <c r="D233" s="158">
        <v>43479</v>
      </c>
      <c r="E233" t="s">
        <v>1332</v>
      </c>
      <c r="F233">
        <v>2</v>
      </c>
      <c r="G233" t="s">
        <v>1400</v>
      </c>
      <c r="H233" t="s">
        <v>1429</v>
      </c>
      <c r="I233" t="s">
        <v>2306</v>
      </c>
      <c r="J233">
        <f>IF('ATP Data Set 2019 Singles'!$K233&gt;1,'ATP Data Set 2019 Singles'!$K233,"")</f>
        <v>124</v>
      </c>
      <c r="K233">
        <v>124</v>
      </c>
      <c r="AC233"/>
    </row>
    <row r="234" spans="1:29" x14ac:dyDescent="0.25">
      <c r="A234" t="s">
        <v>2412</v>
      </c>
      <c r="B234" t="str">
        <f>IF(OR(ISNUMBER(FIND("W/O",Tabelle3[[#This Row],[Score]])),ISNUMBER(FIND("RET",Tabelle3[[#This Row],[Score]])),ISNUMBER(FIND("Bye,",Tabelle3[[#This Row],[Opponent]]))),"NO","YES")</f>
        <v>YES</v>
      </c>
      <c r="C234" t="s">
        <v>825</v>
      </c>
      <c r="D234" s="158">
        <v>43479</v>
      </c>
      <c r="E234" t="s">
        <v>1332</v>
      </c>
      <c r="F234">
        <v>2</v>
      </c>
      <c r="G234" t="s">
        <v>1551</v>
      </c>
      <c r="H234" t="s">
        <v>1499</v>
      </c>
      <c r="I234" t="s">
        <v>2305</v>
      </c>
      <c r="J234">
        <f>IF('ATP Data Set 2019 Singles'!$K234&gt;1,'ATP Data Set 2019 Singles'!$K234,"")</f>
        <v>212</v>
      </c>
      <c r="K234">
        <v>212</v>
      </c>
      <c r="AC234"/>
    </row>
    <row r="235" spans="1:29" x14ac:dyDescent="0.25">
      <c r="A235" t="s">
        <v>2412</v>
      </c>
      <c r="B235" t="str">
        <f>IF(OR(ISNUMBER(FIND("W/O",Tabelle3[[#This Row],[Score]])),ISNUMBER(FIND("RET",Tabelle3[[#This Row],[Score]])),ISNUMBER(FIND("Bye,",Tabelle3[[#This Row],[Opponent]]))),"NO","YES")</f>
        <v>YES</v>
      </c>
      <c r="C235" t="s">
        <v>825</v>
      </c>
      <c r="D235" s="158">
        <v>43479</v>
      </c>
      <c r="E235" t="s">
        <v>1332</v>
      </c>
      <c r="F235">
        <v>2</v>
      </c>
      <c r="G235" t="s">
        <v>1395</v>
      </c>
      <c r="H235" t="s">
        <v>1510</v>
      </c>
      <c r="I235" t="s">
        <v>1674</v>
      </c>
      <c r="J235">
        <f>IF('ATP Data Set 2019 Singles'!$K235&gt;1,'ATP Data Set 2019 Singles'!$K235,"")</f>
        <v>155</v>
      </c>
      <c r="K235">
        <v>155</v>
      </c>
      <c r="AC235"/>
    </row>
    <row r="236" spans="1:29" x14ac:dyDescent="0.25">
      <c r="A236" t="s">
        <v>2412</v>
      </c>
      <c r="B236" t="str">
        <f>IF(OR(ISNUMBER(FIND("W/O",Tabelle3[[#This Row],[Score]])),ISNUMBER(FIND("RET",Tabelle3[[#This Row],[Score]])),ISNUMBER(FIND("Bye,",Tabelle3[[#This Row],[Opponent]]))),"NO","YES")</f>
        <v>YES</v>
      </c>
      <c r="C236" t="s">
        <v>825</v>
      </c>
      <c r="D236" s="158">
        <v>43479</v>
      </c>
      <c r="E236" t="s">
        <v>1332</v>
      </c>
      <c r="F236">
        <v>2</v>
      </c>
      <c r="G236" t="s">
        <v>1447</v>
      </c>
      <c r="H236" t="s">
        <v>1758</v>
      </c>
      <c r="I236" t="s">
        <v>2304</v>
      </c>
      <c r="J236">
        <f>IF('ATP Data Set 2019 Singles'!$K236&gt;1,'ATP Data Set 2019 Singles'!$K236,"")</f>
        <v>143</v>
      </c>
      <c r="K236">
        <v>143</v>
      </c>
      <c r="AC236"/>
    </row>
    <row r="237" spans="1:29" x14ac:dyDescent="0.25">
      <c r="A237" t="s">
        <v>2412</v>
      </c>
      <c r="B237" t="str">
        <f>IF(OR(ISNUMBER(FIND("W/O",Tabelle3[[#This Row],[Score]])),ISNUMBER(FIND("RET",Tabelle3[[#This Row],[Score]])),ISNUMBER(FIND("Bye,",Tabelle3[[#This Row],[Opponent]]))),"NO","YES")</f>
        <v>YES</v>
      </c>
      <c r="C237" t="s">
        <v>825</v>
      </c>
      <c r="D237" s="158">
        <v>43479</v>
      </c>
      <c r="E237" t="s">
        <v>1332</v>
      </c>
      <c r="F237">
        <v>2</v>
      </c>
      <c r="G237" t="s">
        <v>1441</v>
      </c>
      <c r="H237" t="s">
        <v>1428</v>
      </c>
      <c r="I237" t="s">
        <v>2303</v>
      </c>
      <c r="J237">
        <f>IF('ATP Data Set 2019 Singles'!$K237&gt;1,'ATP Data Set 2019 Singles'!$K237,"")</f>
        <v>204</v>
      </c>
      <c r="K237">
        <v>204</v>
      </c>
      <c r="AC237"/>
    </row>
    <row r="238" spans="1:29" x14ac:dyDescent="0.25">
      <c r="A238" t="s">
        <v>2412</v>
      </c>
      <c r="B238" t="str">
        <f>IF(OR(ISNUMBER(FIND("W/O",Tabelle3[[#This Row],[Score]])),ISNUMBER(FIND("RET",Tabelle3[[#This Row],[Score]])),ISNUMBER(FIND("Bye,",Tabelle3[[#This Row],[Opponent]]))),"NO","YES")</f>
        <v>YES</v>
      </c>
      <c r="C238" t="s">
        <v>825</v>
      </c>
      <c r="D238" s="158">
        <v>43479</v>
      </c>
      <c r="E238" t="s">
        <v>1332</v>
      </c>
      <c r="F238">
        <v>2</v>
      </c>
      <c r="G238" t="s">
        <v>1453</v>
      </c>
      <c r="H238" t="s">
        <v>1516</v>
      </c>
      <c r="I238" t="s">
        <v>2302</v>
      </c>
      <c r="J238">
        <f>IF('ATP Data Set 2019 Singles'!$K238&gt;1,'ATP Data Set 2019 Singles'!$K238,"")</f>
        <v>162</v>
      </c>
      <c r="K238">
        <v>162</v>
      </c>
      <c r="AC238"/>
    </row>
    <row r="239" spans="1:29" x14ac:dyDescent="0.25">
      <c r="A239" t="s">
        <v>2412</v>
      </c>
      <c r="B239" t="str">
        <f>IF(OR(ISNUMBER(FIND("W/O",Tabelle3[[#This Row],[Score]])),ISNUMBER(FIND("RET",Tabelle3[[#This Row],[Score]])),ISNUMBER(FIND("Bye,",Tabelle3[[#This Row],[Opponent]]))),"NO","YES")</f>
        <v>YES</v>
      </c>
      <c r="C239" t="s">
        <v>825</v>
      </c>
      <c r="D239" s="158">
        <v>43479</v>
      </c>
      <c r="E239" t="s">
        <v>1332</v>
      </c>
      <c r="F239">
        <v>2</v>
      </c>
      <c r="G239" t="s">
        <v>1492</v>
      </c>
      <c r="H239" t="s">
        <v>1483</v>
      </c>
      <c r="I239" t="s">
        <v>2301</v>
      </c>
      <c r="J239">
        <f>IF('ATP Data Set 2019 Singles'!$K239&gt;1,'ATP Data Set 2019 Singles'!$K239,"")</f>
        <v>133</v>
      </c>
      <c r="K239">
        <v>133</v>
      </c>
      <c r="AC239"/>
    </row>
    <row r="240" spans="1:29" x14ac:dyDescent="0.25">
      <c r="A240" t="s">
        <v>2412</v>
      </c>
      <c r="B240" t="str">
        <f>IF(OR(ISNUMBER(FIND("W/O",Tabelle3[[#This Row],[Score]])),ISNUMBER(FIND("RET",Tabelle3[[#This Row],[Score]])),ISNUMBER(FIND("Bye,",Tabelle3[[#This Row],[Opponent]]))),"NO","YES")</f>
        <v>YES</v>
      </c>
      <c r="C240" t="s">
        <v>825</v>
      </c>
      <c r="D240" s="158">
        <v>43479</v>
      </c>
      <c r="E240" t="s">
        <v>1332</v>
      </c>
      <c r="F240">
        <v>2</v>
      </c>
      <c r="G240" t="s">
        <v>1445</v>
      </c>
      <c r="H240" t="s">
        <v>1463</v>
      </c>
      <c r="I240" t="s">
        <v>2071</v>
      </c>
      <c r="J240">
        <f>IF('ATP Data Set 2019 Singles'!$K240&gt;1,'ATP Data Set 2019 Singles'!$K240,"")</f>
        <v>122</v>
      </c>
      <c r="K240">
        <v>122</v>
      </c>
      <c r="AC240"/>
    </row>
    <row r="241" spans="1:29" x14ac:dyDescent="0.25">
      <c r="A241" t="s">
        <v>2412</v>
      </c>
      <c r="B241" t="str">
        <f>IF(OR(ISNUMBER(FIND("W/O",Tabelle3[[#This Row],[Score]])),ISNUMBER(FIND("RET",Tabelle3[[#This Row],[Score]])),ISNUMBER(FIND("Bye,",Tabelle3[[#This Row],[Opponent]]))),"NO","YES")</f>
        <v>YES</v>
      </c>
      <c r="C241" t="s">
        <v>825</v>
      </c>
      <c r="D241" s="158">
        <v>43479</v>
      </c>
      <c r="E241" t="s">
        <v>1332</v>
      </c>
      <c r="F241">
        <v>2</v>
      </c>
      <c r="G241" t="s">
        <v>1501</v>
      </c>
      <c r="H241" t="s">
        <v>1548</v>
      </c>
      <c r="I241" t="s">
        <v>1671</v>
      </c>
      <c r="J241">
        <f>IF('ATP Data Set 2019 Singles'!$K241&gt;1,'ATP Data Set 2019 Singles'!$K241,"")</f>
        <v>172</v>
      </c>
      <c r="K241">
        <v>172</v>
      </c>
      <c r="AC241"/>
    </row>
    <row r="242" spans="1:29" x14ac:dyDescent="0.25">
      <c r="A242" t="s">
        <v>2412</v>
      </c>
      <c r="B242" t="str">
        <f>IF(OR(ISNUMBER(FIND("W/O",Tabelle3[[#This Row],[Score]])),ISNUMBER(FIND("RET",Tabelle3[[#This Row],[Score]])),ISNUMBER(FIND("Bye,",Tabelle3[[#This Row],[Opponent]]))),"NO","YES")</f>
        <v>YES</v>
      </c>
      <c r="C242" t="s">
        <v>825</v>
      </c>
      <c r="D242" s="158">
        <v>43479</v>
      </c>
      <c r="E242" t="s">
        <v>1332</v>
      </c>
      <c r="F242">
        <v>2</v>
      </c>
      <c r="G242" t="s">
        <v>1397</v>
      </c>
      <c r="H242" t="s">
        <v>2206</v>
      </c>
      <c r="I242" t="s">
        <v>2071</v>
      </c>
      <c r="J242">
        <f>IF('ATP Data Set 2019 Singles'!$K242&gt;1,'ATP Data Set 2019 Singles'!$K242,"")</f>
        <v>91</v>
      </c>
      <c r="K242">
        <v>91</v>
      </c>
      <c r="AC242"/>
    </row>
    <row r="243" spans="1:29" x14ac:dyDescent="0.25">
      <c r="A243" t="s">
        <v>2412</v>
      </c>
      <c r="B243" t="str">
        <f>IF(OR(ISNUMBER(FIND("W/O",Tabelle3[[#This Row],[Score]])),ISNUMBER(FIND("RET",Tabelle3[[#This Row],[Score]])),ISNUMBER(FIND("Bye,",Tabelle3[[#This Row],[Opponent]]))),"NO","YES")</f>
        <v>YES</v>
      </c>
      <c r="C243" t="s">
        <v>825</v>
      </c>
      <c r="D243" s="158">
        <v>43479</v>
      </c>
      <c r="E243" t="s">
        <v>1332</v>
      </c>
      <c r="F243">
        <v>2</v>
      </c>
      <c r="G243" t="s">
        <v>1399</v>
      </c>
      <c r="H243" t="s">
        <v>1838</v>
      </c>
      <c r="I243" t="s">
        <v>1055</v>
      </c>
      <c r="J243">
        <f>IF('ATP Data Set 2019 Singles'!$K243&gt;1,'ATP Data Set 2019 Singles'!$K243,"")</f>
        <v>116</v>
      </c>
      <c r="K243">
        <v>116</v>
      </c>
      <c r="AC243"/>
    </row>
    <row r="244" spans="1:29" x14ac:dyDescent="0.25">
      <c r="A244" t="s">
        <v>2412</v>
      </c>
      <c r="B244" t="str">
        <f>IF(OR(ISNUMBER(FIND("W/O",Tabelle3[[#This Row],[Score]])),ISNUMBER(FIND("RET",Tabelle3[[#This Row],[Score]])),ISNUMBER(FIND("Bye,",Tabelle3[[#This Row],[Opponent]]))),"NO","YES")</f>
        <v>YES</v>
      </c>
      <c r="C244" t="s">
        <v>825</v>
      </c>
      <c r="D244" s="158">
        <v>43479</v>
      </c>
      <c r="E244" t="s">
        <v>1332</v>
      </c>
      <c r="F244">
        <v>2</v>
      </c>
      <c r="G244" t="s">
        <v>1682</v>
      </c>
      <c r="H244" t="s">
        <v>1544</v>
      </c>
      <c r="I244" t="s">
        <v>2300</v>
      </c>
      <c r="J244">
        <f>IF('ATP Data Set 2019 Singles'!$K244&gt;1,'ATP Data Set 2019 Singles'!$K244,"")</f>
        <v>228</v>
      </c>
      <c r="K244">
        <v>228</v>
      </c>
      <c r="AC244"/>
    </row>
    <row r="245" spans="1:29" x14ac:dyDescent="0.25">
      <c r="A245" t="s">
        <v>2412</v>
      </c>
      <c r="B245" t="str">
        <f>IF(OR(ISNUMBER(FIND("W/O",Tabelle3[[#This Row],[Score]])),ISNUMBER(FIND("RET",Tabelle3[[#This Row],[Score]])),ISNUMBER(FIND("Bye,",Tabelle3[[#This Row],[Opponent]]))),"NO","YES")</f>
        <v>NO</v>
      </c>
      <c r="C245" t="s">
        <v>825</v>
      </c>
      <c r="D245" s="158">
        <v>43479</v>
      </c>
      <c r="E245" t="s">
        <v>1332</v>
      </c>
      <c r="F245">
        <v>2</v>
      </c>
      <c r="G245" t="s">
        <v>1512</v>
      </c>
      <c r="H245" t="s">
        <v>1393</v>
      </c>
      <c r="I245" t="s">
        <v>2299</v>
      </c>
      <c r="J245">
        <f>IF('ATP Data Set 2019 Singles'!$K245&gt;1,'ATP Data Set 2019 Singles'!$K245,"")</f>
        <v>104</v>
      </c>
      <c r="K245">
        <v>104</v>
      </c>
      <c r="AC245"/>
    </row>
    <row r="246" spans="1:29" x14ac:dyDescent="0.25">
      <c r="A246" t="s">
        <v>2412</v>
      </c>
      <c r="B246" t="str">
        <f>IF(OR(ISNUMBER(FIND("W/O",Tabelle3[[#This Row],[Score]])),ISNUMBER(FIND("RET",Tabelle3[[#This Row],[Score]])),ISNUMBER(FIND("Bye,",Tabelle3[[#This Row],[Opponent]]))),"NO","YES")</f>
        <v>YES</v>
      </c>
      <c r="C246" t="s">
        <v>825</v>
      </c>
      <c r="D246" s="158">
        <v>43479</v>
      </c>
      <c r="E246" t="s">
        <v>1332</v>
      </c>
      <c r="F246">
        <v>2</v>
      </c>
      <c r="G246" t="s">
        <v>1574</v>
      </c>
      <c r="H246" t="s">
        <v>2091</v>
      </c>
      <c r="I246" t="s">
        <v>2298</v>
      </c>
      <c r="J246">
        <f>IF('ATP Data Set 2019 Singles'!$K246&gt;1,'ATP Data Set 2019 Singles'!$K246,"")</f>
        <v>202</v>
      </c>
      <c r="K246">
        <v>202</v>
      </c>
      <c r="AC246"/>
    </row>
    <row r="247" spans="1:29" x14ac:dyDescent="0.25">
      <c r="A247" t="s">
        <v>2412</v>
      </c>
      <c r="B247" t="str">
        <f>IF(OR(ISNUMBER(FIND("W/O",Tabelle3[[#This Row],[Score]])),ISNUMBER(FIND("RET",Tabelle3[[#This Row],[Score]])),ISNUMBER(FIND("Bye,",Tabelle3[[#This Row],[Opponent]]))),"NO","YES")</f>
        <v>YES</v>
      </c>
      <c r="C247" t="s">
        <v>825</v>
      </c>
      <c r="D247" s="158">
        <v>43479</v>
      </c>
      <c r="E247" t="s">
        <v>1332</v>
      </c>
      <c r="F247">
        <v>2</v>
      </c>
      <c r="G247" t="s">
        <v>1443</v>
      </c>
      <c r="H247" t="s">
        <v>1434</v>
      </c>
      <c r="I247" t="s">
        <v>2297</v>
      </c>
      <c r="J247">
        <f>IF('ATP Data Set 2019 Singles'!$K247&gt;1,'ATP Data Set 2019 Singles'!$K247,"")</f>
        <v>241</v>
      </c>
      <c r="K247">
        <v>241</v>
      </c>
      <c r="AC247"/>
    </row>
    <row r="248" spans="1:29" x14ac:dyDescent="0.25">
      <c r="A248" t="s">
        <v>2412</v>
      </c>
      <c r="B248" t="str">
        <f>IF(OR(ISNUMBER(FIND("W/O",Tabelle3[[#This Row],[Score]])),ISNUMBER(FIND("RET",Tabelle3[[#This Row],[Score]])),ISNUMBER(FIND("Bye,",Tabelle3[[#This Row],[Opponent]]))),"NO","YES")</f>
        <v>YES</v>
      </c>
      <c r="C248" t="s">
        <v>825</v>
      </c>
      <c r="D248" s="158">
        <v>43479</v>
      </c>
      <c r="E248" t="s">
        <v>1332</v>
      </c>
      <c r="F248">
        <v>2</v>
      </c>
      <c r="G248" t="s">
        <v>1451</v>
      </c>
      <c r="H248" t="s">
        <v>1679</v>
      </c>
      <c r="I248" t="s">
        <v>2296</v>
      </c>
      <c r="J248">
        <f>IF('ATP Data Set 2019 Singles'!$K248&gt;1,'ATP Data Set 2019 Singles'!$K248,"")</f>
        <v>230</v>
      </c>
      <c r="K248">
        <v>230</v>
      </c>
      <c r="AC248"/>
    </row>
    <row r="249" spans="1:29" x14ac:dyDescent="0.25">
      <c r="A249" t="s">
        <v>2412</v>
      </c>
      <c r="B249" t="str">
        <f>IF(OR(ISNUMBER(FIND("W/O",Tabelle3[[#This Row],[Score]])),ISNUMBER(FIND("RET",Tabelle3[[#This Row],[Score]])),ISNUMBER(FIND("Bye,",Tabelle3[[#This Row],[Opponent]]))),"NO","YES")</f>
        <v>YES</v>
      </c>
      <c r="C249" t="s">
        <v>825</v>
      </c>
      <c r="D249" s="158">
        <v>43479</v>
      </c>
      <c r="E249" t="s">
        <v>1332</v>
      </c>
      <c r="F249">
        <v>2</v>
      </c>
      <c r="G249" t="s">
        <v>1456</v>
      </c>
      <c r="H249" t="s">
        <v>1590</v>
      </c>
      <c r="I249" t="s">
        <v>1721</v>
      </c>
      <c r="J249">
        <f>IF('ATP Data Set 2019 Singles'!$K249&gt;1,'ATP Data Set 2019 Singles'!$K249,"")</f>
        <v>114</v>
      </c>
      <c r="K249">
        <v>114</v>
      </c>
      <c r="AC249"/>
    </row>
    <row r="250" spans="1:29" x14ac:dyDescent="0.25">
      <c r="A250" t="s">
        <v>2412</v>
      </c>
      <c r="B250" t="str">
        <f>IF(OR(ISNUMBER(FIND("W/O",Tabelle3[[#This Row],[Score]])),ISNUMBER(FIND("RET",Tabelle3[[#This Row],[Score]])),ISNUMBER(FIND("Bye,",Tabelle3[[#This Row],[Opponent]]))),"NO","YES")</f>
        <v>YES</v>
      </c>
      <c r="C250" t="s">
        <v>825</v>
      </c>
      <c r="D250" s="158">
        <v>43479</v>
      </c>
      <c r="E250" t="s">
        <v>1332</v>
      </c>
      <c r="F250">
        <v>2</v>
      </c>
      <c r="G250" t="s">
        <v>1426</v>
      </c>
      <c r="H250" t="s">
        <v>1587</v>
      </c>
      <c r="I250" t="s">
        <v>1927</v>
      </c>
      <c r="J250">
        <f>IF('ATP Data Set 2019 Singles'!$K250&gt;1,'ATP Data Set 2019 Singles'!$K250,"")</f>
        <v>128</v>
      </c>
      <c r="K250">
        <v>128</v>
      </c>
      <c r="AC250"/>
    </row>
    <row r="251" spans="1:29" x14ac:dyDescent="0.25">
      <c r="A251" t="s">
        <v>2412</v>
      </c>
      <c r="B251" t="str">
        <f>IF(OR(ISNUMBER(FIND("W/O",Tabelle3[[#This Row],[Score]])),ISNUMBER(FIND("RET",Tabelle3[[#This Row],[Score]])),ISNUMBER(FIND("Bye,",Tabelle3[[#This Row],[Opponent]]))),"NO","YES")</f>
        <v>YES</v>
      </c>
      <c r="C251" t="s">
        <v>825</v>
      </c>
      <c r="D251" s="158">
        <v>43479</v>
      </c>
      <c r="E251" t="s">
        <v>1332</v>
      </c>
      <c r="F251">
        <v>2</v>
      </c>
      <c r="G251" t="s">
        <v>1526</v>
      </c>
      <c r="H251" t="s">
        <v>1490</v>
      </c>
      <c r="I251" t="s">
        <v>2295</v>
      </c>
      <c r="J251">
        <f>IF('ATP Data Set 2019 Singles'!$K251&gt;1,'ATP Data Set 2019 Singles'!$K251,"")</f>
        <v>258</v>
      </c>
      <c r="K251">
        <v>258</v>
      </c>
      <c r="AC251"/>
    </row>
    <row r="252" spans="1:29" x14ac:dyDescent="0.25">
      <c r="A252" t="s">
        <v>2412</v>
      </c>
      <c r="B252" t="str">
        <f>IF(OR(ISNUMBER(FIND("W/O",Tabelle3[[#This Row],[Score]])),ISNUMBER(FIND("RET",Tabelle3[[#This Row],[Score]])),ISNUMBER(FIND("Bye,",Tabelle3[[#This Row],[Opponent]]))),"NO","YES")</f>
        <v>YES</v>
      </c>
      <c r="C252" t="s">
        <v>825</v>
      </c>
      <c r="D252" s="158">
        <v>43479</v>
      </c>
      <c r="E252" t="s">
        <v>1332</v>
      </c>
      <c r="F252">
        <v>2</v>
      </c>
      <c r="G252" t="s">
        <v>1409</v>
      </c>
      <c r="H252" t="s">
        <v>1930</v>
      </c>
      <c r="I252" t="s">
        <v>2294</v>
      </c>
      <c r="J252">
        <f>IF('ATP Data Set 2019 Singles'!$K252&gt;1,'ATP Data Set 2019 Singles'!$K252,"")</f>
        <v>179</v>
      </c>
      <c r="K252">
        <v>179</v>
      </c>
      <c r="AC252"/>
    </row>
    <row r="253" spans="1:29" x14ac:dyDescent="0.25">
      <c r="A253" t="s">
        <v>2412</v>
      </c>
      <c r="B253" t="str">
        <f>IF(OR(ISNUMBER(FIND("W/O",Tabelle3[[#This Row],[Score]])),ISNUMBER(FIND("RET",Tabelle3[[#This Row],[Score]])),ISNUMBER(FIND("Bye,",Tabelle3[[#This Row],[Opponent]]))),"NO","YES")</f>
        <v>YES</v>
      </c>
      <c r="C253" t="s">
        <v>825</v>
      </c>
      <c r="D253" s="158">
        <v>43479</v>
      </c>
      <c r="E253" t="s">
        <v>1332</v>
      </c>
      <c r="F253">
        <v>2</v>
      </c>
      <c r="G253" t="s">
        <v>1394</v>
      </c>
      <c r="H253" t="s">
        <v>1898</v>
      </c>
      <c r="I253" t="s">
        <v>2293</v>
      </c>
      <c r="J253">
        <f>IF('ATP Data Set 2019 Singles'!$K253&gt;1,'ATP Data Set 2019 Singles'!$K253,"")</f>
        <v>160</v>
      </c>
      <c r="K253">
        <v>160</v>
      </c>
      <c r="AC253"/>
    </row>
    <row r="254" spans="1:29" x14ac:dyDescent="0.25">
      <c r="A254" t="s">
        <v>2412</v>
      </c>
      <c r="B254" t="str">
        <f>IF(OR(ISNUMBER(FIND("W/O",Tabelle3[[#This Row],[Score]])),ISNUMBER(FIND("RET",Tabelle3[[#This Row],[Score]])),ISNUMBER(FIND("Bye,",Tabelle3[[#This Row],[Opponent]]))),"NO","YES")</f>
        <v>YES</v>
      </c>
      <c r="C254" t="s">
        <v>825</v>
      </c>
      <c r="D254" s="158">
        <v>43479</v>
      </c>
      <c r="E254" t="s">
        <v>1332</v>
      </c>
      <c r="F254">
        <v>2</v>
      </c>
      <c r="G254" t="s">
        <v>1439</v>
      </c>
      <c r="H254" t="s">
        <v>1435</v>
      </c>
      <c r="I254" t="s">
        <v>1964</v>
      </c>
      <c r="J254">
        <f>IF('ATP Data Set 2019 Singles'!$K254&gt;1,'ATP Data Set 2019 Singles'!$K254,"")</f>
        <v>148</v>
      </c>
      <c r="K254">
        <v>148</v>
      </c>
      <c r="AC254"/>
    </row>
    <row r="255" spans="1:29" x14ac:dyDescent="0.25">
      <c r="A255" t="s">
        <v>2412</v>
      </c>
      <c r="B255" t="str">
        <f>IF(OR(ISNUMBER(FIND("W/O",Tabelle3[[#This Row],[Score]])),ISNUMBER(FIND("RET",Tabelle3[[#This Row],[Score]])),ISNUMBER(FIND("Bye,",Tabelle3[[#This Row],[Opponent]]))),"NO","YES")</f>
        <v>YES</v>
      </c>
      <c r="C255" t="s">
        <v>825</v>
      </c>
      <c r="D255" s="158">
        <v>43479</v>
      </c>
      <c r="E255" t="s">
        <v>1332</v>
      </c>
      <c r="F255">
        <v>2</v>
      </c>
      <c r="G255" t="s">
        <v>1396</v>
      </c>
      <c r="H255" t="s">
        <v>1437</v>
      </c>
      <c r="I255" t="s">
        <v>2292</v>
      </c>
      <c r="J255">
        <f>IF('ATP Data Set 2019 Singles'!$K255&gt;1,'ATP Data Set 2019 Singles'!$K255,"")</f>
        <v>226</v>
      </c>
      <c r="K255">
        <v>226</v>
      </c>
      <c r="AC255"/>
    </row>
    <row r="256" spans="1:29" x14ac:dyDescent="0.25">
      <c r="A256" t="s">
        <v>2412</v>
      </c>
      <c r="B256" t="str">
        <f>IF(OR(ISNUMBER(FIND("W/O",Tabelle3[[#This Row],[Score]])),ISNUMBER(FIND("RET",Tabelle3[[#This Row],[Score]])),ISNUMBER(FIND("Bye,",Tabelle3[[#This Row],[Opponent]]))),"NO","YES")</f>
        <v>YES</v>
      </c>
      <c r="C256" t="s">
        <v>825</v>
      </c>
      <c r="D256" s="158">
        <v>43479</v>
      </c>
      <c r="E256" t="s">
        <v>1332</v>
      </c>
      <c r="F256">
        <v>3</v>
      </c>
      <c r="G256" t="s">
        <v>1454</v>
      </c>
      <c r="H256" t="s">
        <v>1445</v>
      </c>
      <c r="I256" t="s">
        <v>2291</v>
      </c>
      <c r="J256">
        <f>IF('ATP Data Set 2019 Singles'!$K256&gt;1,'ATP Data Set 2019 Singles'!$K256,"")</f>
        <v>128</v>
      </c>
      <c r="K256">
        <v>128</v>
      </c>
      <c r="AC256"/>
    </row>
    <row r="257" spans="1:29" x14ac:dyDescent="0.25">
      <c r="A257" t="s">
        <v>2412</v>
      </c>
      <c r="B257" t="str">
        <f>IF(OR(ISNUMBER(FIND("W/O",Tabelle3[[#This Row],[Score]])),ISNUMBER(FIND("RET",Tabelle3[[#This Row],[Score]])),ISNUMBER(FIND("Bye,",Tabelle3[[#This Row],[Opponent]]))),"NO","YES")</f>
        <v>YES</v>
      </c>
      <c r="C257" t="s">
        <v>825</v>
      </c>
      <c r="D257" s="158">
        <v>43479</v>
      </c>
      <c r="E257" t="s">
        <v>1332</v>
      </c>
      <c r="F257">
        <v>3</v>
      </c>
      <c r="G257" t="s">
        <v>1784</v>
      </c>
      <c r="H257" t="s">
        <v>1451</v>
      </c>
      <c r="I257" t="s">
        <v>2290</v>
      </c>
      <c r="J257">
        <f>IF('ATP Data Set 2019 Singles'!$K257&gt;1,'ATP Data Set 2019 Singles'!$K257,"")</f>
        <v>180</v>
      </c>
      <c r="K257">
        <v>180</v>
      </c>
      <c r="AC257"/>
    </row>
    <row r="258" spans="1:29" x14ac:dyDescent="0.25">
      <c r="A258" t="s">
        <v>2412</v>
      </c>
      <c r="B258" t="str">
        <f>IF(OR(ISNUMBER(FIND("W/O",Tabelle3[[#This Row],[Score]])),ISNUMBER(FIND("RET",Tabelle3[[#This Row],[Score]])),ISNUMBER(FIND("Bye,",Tabelle3[[#This Row],[Opponent]]))),"NO","YES")</f>
        <v>YES</v>
      </c>
      <c r="C258" t="s">
        <v>825</v>
      </c>
      <c r="D258" s="158">
        <v>43479</v>
      </c>
      <c r="E258" t="s">
        <v>1332</v>
      </c>
      <c r="F258">
        <v>3</v>
      </c>
      <c r="G258" t="s">
        <v>1480</v>
      </c>
      <c r="H258" t="s">
        <v>1447</v>
      </c>
      <c r="I258" t="s">
        <v>2289</v>
      </c>
      <c r="J258">
        <f>IF('ATP Data Set 2019 Singles'!$K258&gt;1,'ATP Data Set 2019 Singles'!$K258,"")</f>
        <v>150</v>
      </c>
      <c r="K258">
        <v>150</v>
      </c>
      <c r="AC258"/>
    </row>
    <row r="259" spans="1:29" x14ac:dyDescent="0.25">
      <c r="A259" t="s">
        <v>2412</v>
      </c>
      <c r="B259" t="str">
        <f>IF(OR(ISNUMBER(FIND("W/O",Tabelle3[[#This Row],[Score]])),ISNUMBER(FIND("RET",Tabelle3[[#This Row],[Score]])),ISNUMBER(FIND("Bye,",Tabelle3[[#This Row],[Opponent]]))),"NO","YES")</f>
        <v>YES</v>
      </c>
      <c r="C259" t="s">
        <v>825</v>
      </c>
      <c r="D259" s="158">
        <v>43479</v>
      </c>
      <c r="E259" t="s">
        <v>1332</v>
      </c>
      <c r="F259">
        <v>3</v>
      </c>
      <c r="G259" t="s">
        <v>1440</v>
      </c>
      <c r="H259" t="s">
        <v>1439</v>
      </c>
      <c r="I259" t="s">
        <v>2288</v>
      </c>
      <c r="J259">
        <f>IF('ATP Data Set 2019 Singles'!$K259&gt;1,'ATP Data Set 2019 Singles'!$K259,"")</f>
        <v>258</v>
      </c>
      <c r="K259">
        <v>258</v>
      </c>
      <c r="AC259"/>
    </row>
    <row r="260" spans="1:29" x14ac:dyDescent="0.25">
      <c r="A260" t="s">
        <v>2412</v>
      </c>
      <c r="B260" t="str">
        <f>IF(OR(ISNUMBER(FIND("W/O",Tabelle3[[#This Row],[Score]])),ISNUMBER(FIND("RET",Tabelle3[[#This Row],[Score]])),ISNUMBER(FIND("Bye,",Tabelle3[[#This Row],[Opponent]]))),"NO","YES")</f>
        <v>YES</v>
      </c>
      <c r="C260" t="s">
        <v>825</v>
      </c>
      <c r="D260" s="158">
        <v>43479</v>
      </c>
      <c r="E260" t="s">
        <v>1332</v>
      </c>
      <c r="F260">
        <v>3</v>
      </c>
      <c r="G260" t="s">
        <v>1459</v>
      </c>
      <c r="H260" t="s">
        <v>1501</v>
      </c>
      <c r="I260" t="s">
        <v>2287</v>
      </c>
      <c r="J260">
        <f>IF('ATP Data Set 2019 Singles'!$K260&gt;1,'ATP Data Set 2019 Singles'!$K260,"")</f>
        <v>163</v>
      </c>
      <c r="K260">
        <v>163</v>
      </c>
      <c r="AC260"/>
    </row>
    <row r="261" spans="1:29" x14ac:dyDescent="0.25">
      <c r="A261" t="s">
        <v>2412</v>
      </c>
      <c r="B261" t="str">
        <f>IF(OR(ISNUMBER(FIND("W/O",Tabelle3[[#This Row],[Score]])),ISNUMBER(FIND("RET",Tabelle3[[#This Row],[Score]])),ISNUMBER(FIND("Bye,",Tabelle3[[#This Row],[Opponent]]))),"NO","YES")</f>
        <v>YES</v>
      </c>
      <c r="C261" t="s">
        <v>825</v>
      </c>
      <c r="D261" s="158">
        <v>43479</v>
      </c>
      <c r="E261" t="s">
        <v>1332</v>
      </c>
      <c r="F261">
        <v>3</v>
      </c>
      <c r="G261" t="s">
        <v>1427</v>
      </c>
      <c r="H261" t="s">
        <v>1551</v>
      </c>
      <c r="I261" t="s">
        <v>1074</v>
      </c>
      <c r="J261">
        <f>IF('ATP Data Set 2019 Singles'!$K261&gt;1,'ATP Data Set 2019 Singles'!$K261,"")</f>
        <v>127</v>
      </c>
      <c r="K261">
        <v>127</v>
      </c>
      <c r="AC261"/>
    </row>
    <row r="262" spans="1:29" x14ac:dyDescent="0.25">
      <c r="A262" t="s">
        <v>2412</v>
      </c>
      <c r="B262" t="str">
        <f>IF(OR(ISNUMBER(FIND("W/O",Tabelle3[[#This Row],[Score]])),ISNUMBER(FIND("RET",Tabelle3[[#This Row],[Score]])),ISNUMBER(FIND("Bye,",Tabelle3[[#This Row],[Opponent]]))),"NO","YES")</f>
        <v>YES</v>
      </c>
      <c r="C262" t="s">
        <v>825</v>
      </c>
      <c r="D262" s="158">
        <v>43479</v>
      </c>
      <c r="E262" t="s">
        <v>1332</v>
      </c>
      <c r="F262">
        <v>3</v>
      </c>
      <c r="G262" t="s">
        <v>1400</v>
      </c>
      <c r="H262" t="s">
        <v>1426</v>
      </c>
      <c r="I262" t="s">
        <v>2286</v>
      </c>
      <c r="J262">
        <f>IF('ATP Data Set 2019 Singles'!$K262&gt;1,'ATP Data Set 2019 Singles'!$K262,"")</f>
        <v>142</v>
      </c>
      <c r="K262">
        <v>142</v>
      </c>
      <c r="AC262"/>
    </row>
    <row r="263" spans="1:29" x14ac:dyDescent="0.25">
      <c r="A263" t="s">
        <v>2412</v>
      </c>
      <c r="B263" t="str">
        <f>IF(OR(ISNUMBER(FIND("W/O",Tabelle3[[#This Row],[Score]])),ISNUMBER(FIND("RET",Tabelle3[[#This Row],[Score]])),ISNUMBER(FIND("Bye,",Tabelle3[[#This Row],[Opponent]]))),"NO","YES")</f>
        <v>YES</v>
      </c>
      <c r="C263" t="s">
        <v>825</v>
      </c>
      <c r="D263" s="158">
        <v>43479</v>
      </c>
      <c r="E263" t="s">
        <v>1332</v>
      </c>
      <c r="F263">
        <v>3</v>
      </c>
      <c r="G263" t="s">
        <v>1395</v>
      </c>
      <c r="H263" t="s">
        <v>1441</v>
      </c>
      <c r="I263" t="s">
        <v>2285</v>
      </c>
      <c r="J263">
        <f>IF('ATP Data Set 2019 Singles'!$K263&gt;1,'ATP Data Set 2019 Singles'!$K263,"")</f>
        <v>88</v>
      </c>
      <c r="K263">
        <v>88</v>
      </c>
      <c r="AC263"/>
    </row>
    <row r="264" spans="1:29" x14ac:dyDescent="0.25">
      <c r="A264" t="s">
        <v>2412</v>
      </c>
      <c r="B264" t="str">
        <f>IF(OR(ISNUMBER(FIND("W/O",Tabelle3[[#This Row],[Score]])),ISNUMBER(FIND("RET",Tabelle3[[#This Row],[Score]])),ISNUMBER(FIND("Bye,",Tabelle3[[#This Row],[Opponent]]))),"NO","YES")</f>
        <v>YES</v>
      </c>
      <c r="C264" t="s">
        <v>825</v>
      </c>
      <c r="D264" s="158">
        <v>43479</v>
      </c>
      <c r="E264" t="s">
        <v>1332</v>
      </c>
      <c r="F264">
        <v>3</v>
      </c>
      <c r="G264" t="s">
        <v>1397</v>
      </c>
      <c r="H264" t="s">
        <v>1453</v>
      </c>
      <c r="I264" t="s">
        <v>1013</v>
      </c>
      <c r="J264">
        <f>IF('ATP Data Set 2019 Singles'!$K264&gt;1,'ATP Data Set 2019 Singles'!$K264,"")</f>
        <v>121</v>
      </c>
      <c r="K264">
        <v>121</v>
      </c>
      <c r="AC264"/>
    </row>
    <row r="265" spans="1:29" x14ac:dyDescent="0.25">
      <c r="A265" t="s">
        <v>2412</v>
      </c>
      <c r="B265" t="str">
        <f>IF(OR(ISNUMBER(FIND("W/O",Tabelle3[[#This Row],[Score]])),ISNUMBER(FIND("RET",Tabelle3[[#This Row],[Score]])),ISNUMBER(FIND("Bye,",Tabelle3[[#This Row],[Opponent]]))),"NO","YES")</f>
        <v>YES</v>
      </c>
      <c r="C265" t="s">
        <v>825</v>
      </c>
      <c r="D265" s="158">
        <v>43479</v>
      </c>
      <c r="E265" t="s">
        <v>1332</v>
      </c>
      <c r="F265">
        <v>3</v>
      </c>
      <c r="G265" t="s">
        <v>1399</v>
      </c>
      <c r="H265" t="s">
        <v>1403</v>
      </c>
      <c r="I265" t="s">
        <v>2068</v>
      </c>
      <c r="J265">
        <f>IF('ATP Data Set 2019 Singles'!$K265&gt;1,'ATP Data Set 2019 Singles'!$K265,"")</f>
        <v>142</v>
      </c>
      <c r="K265">
        <v>142</v>
      </c>
      <c r="AC265"/>
    </row>
    <row r="266" spans="1:29" x14ac:dyDescent="0.25">
      <c r="A266" t="s">
        <v>2412</v>
      </c>
      <c r="B266" t="str">
        <f>IF(OR(ISNUMBER(FIND("W/O",Tabelle3[[#This Row],[Score]])),ISNUMBER(FIND("RET",Tabelle3[[#This Row],[Score]])),ISNUMBER(FIND("Bye,",Tabelle3[[#This Row],[Opponent]]))),"NO","YES")</f>
        <v>YES</v>
      </c>
      <c r="C266" t="s">
        <v>825</v>
      </c>
      <c r="D266" s="158">
        <v>43479</v>
      </c>
      <c r="E266" t="s">
        <v>1332</v>
      </c>
      <c r="F266">
        <v>3</v>
      </c>
      <c r="G266" t="s">
        <v>1682</v>
      </c>
      <c r="H266" t="s">
        <v>1526</v>
      </c>
      <c r="I266" t="s">
        <v>2284</v>
      </c>
      <c r="J266">
        <f>IF('ATP Data Set 2019 Singles'!$K266&gt;1,'ATP Data Set 2019 Singles'!$K266,"")</f>
        <v>126</v>
      </c>
      <c r="K266">
        <v>126</v>
      </c>
      <c r="AC266"/>
    </row>
    <row r="267" spans="1:29" x14ac:dyDescent="0.25">
      <c r="A267" t="s">
        <v>2412</v>
      </c>
      <c r="B267" t="str">
        <f>IF(OR(ISNUMBER(FIND("W/O",Tabelle3[[#This Row],[Score]])),ISNUMBER(FIND("RET",Tabelle3[[#This Row],[Score]])),ISNUMBER(FIND("Bye,",Tabelle3[[#This Row],[Opponent]]))),"NO","YES")</f>
        <v>YES</v>
      </c>
      <c r="C267" t="s">
        <v>825</v>
      </c>
      <c r="D267" s="158">
        <v>43479</v>
      </c>
      <c r="E267" t="s">
        <v>1332</v>
      </c>
      <c r="F267">
        <v>3</v>
      </c>
      <c r="G267" t="s">
        <v>1574</v>
      </c>
      <c r="H267" t="s">
        <v>1512</v>
      </c>
      <c r="I267" t="s">
        <v>2283</v>
      </c>
      <c r="J267">
        <f>IF('ATP Data Set 2019 Singles'!$K267&gt;1,'ATP Data Set 2019 Singles'!$K267,"")</f>
        <v>223</v>
      </c>
      <c r="K267">
        <v>223</v>
      </c>
      <c r="AC267"/>
    </row>
    <row r="268" spans="1:29" x14ac:dyDescent="0.25">
      <c r="A268" t="s">
        <v>2412</v>
      </c>
      <c r="B268" t="str">
        <f>IF(OR(ISNUMBER(FIND("W/O",Tabelle3[[#This Row],[Score]])),ISNUMBER(FIND("RET",Tabelle3[[#This Row],[Score]])),ISNUMBER(FIND("Bye,",Tabelle3[[#This Row],[Opponent]]))),"NO","YES")</f>
        <v>YES</v>
      </c>
      <c r="C268" t="s">
        <v>825</v>
      </c>
      <c r="D268" s="158">
        <v>43479</v>
      </c>
      <c r="E268" t="s">
        <v>1332</v>
      </c>
      <c r="F268">
        <v>3</v>
      </c>
      <c r="G268" t="s">
        <v>1443</v>
      </c>
      <c r="H268" t="s">
        <v>1492</v>
      </c>
      <c r="I268" t="s">
        <v>1700</v>
      </c>
      <c r="J268">
        <f>IF('ATP Data Set 2019 Singles'!$K268&gt;1,'ATP Data Set 2019 Singles'!$K268,"")</f>
        <v>121</v>
      </c>
      <c r="K268">
        <v>121</v>
      </c>
      <c r="AC268"/>
    </row>
    <row r="269" spans="1:29" x14ac:dyDescent="0.25">
      <c r="A269" t="s">
        <v>2412</v>
      </c>
      <c r="B269" t="str">
        <f>IF(OR(ISNUMBER(FIND("W/O",Tabelle3[[#This Row],[Score]])),ISNUMBER(FIND("RET",Tabelle3[[#This Row],[Score]])),ISNUMBER(FIND("Bye,",Tabelle3[[#This Row],[Opponent]]))),"NO","YES")</f>
        <v>YES</v>
      </c>
      <c r="C269" t="s">
        <v>825</v>
      </c>
      <c r="D269" s="158">
        <v>43479</v>
      </c>
      <c r="E269" t="s">
        <v>1332</v>
      </c>
      <c r="F269">
        <v>3</v>
      </c>
      <c r="G269" t="s">
        <v>1409</v>
      </c>
      <c r="H269" t="s">
        <v>1456</v>
      </c>
      <c r="I269" t="s">
        <v>2282</v>
      </c>
      <c r="J269">
        <f>IF('ATP Data Set 2019 Singles'!$K269&gt;1,'ATP Data Set 2019 Singles'!$K269,"")</f>
        <v>197</v>
      </c>
      <c r="K269">
        <v>197</v>
      </c>
      <c r="AC269"/>
    </row>
    <row r="270" spans="1:29" x14ac:dyDescent="0.25">
      <c r="A270" t="s">
        <v>2412</v>
      </c>
      <c r="B270" t="str">
        <f>IF(OR(ISNUMBER(FIND("W/O",Tabelle3[[#This Row],[Score]])),ISNUMBER(FIND("RET",Tabelle3[[#This Row],[Score]])),ISNUMBER(FIND("Bye,",Tabelle3[[#This Row],[Opponent]]))),"NO","YES")</f>
        <v>YES</v>
      </c>
      <c r="C270" t="s">
        <v>825</v>
      </c>
      <c r="D270" s="158">
        <v>43479</v>
      </c>
      <c r="E270" t="s">
        <v>1332</v>
      </c>
      <c r="F270">
        <v>3</v>
      </c>
      <c r="G270" t="s">
        <v>1394</v>
      </c>
      <c r="H270" t="s">
        <v>1477</v>
      </c>
      <c r="I270" t="s">
        <v>2281</v>
      </c>
      <c r="J270">
        <f>IF('ATP Data Set 2019 Singles'!$K270&gt;1,'ATP Data Set 2019 Singles'!$K270,"")</f>
        <v>174</v>
      </c>
      <c r="K270">
        <v>174</v>
      </c>
      <c r="AC270"/>
    </row>
    <row r="271" spans="1:29" x14ac:dyDescent="0.25">
      <c r="A271" t="s">
        <v>2412</v>
      </c>
      <c r="B271" t="str">
        <f>IF(OR(ISNUMBER(FIND("W/O",Tabelle3[[#This Row],[Score]])),ISNUMBER(FIND("RET",Tabelle3[[#This Row],[Score]])),ISNUMBER(FIND("Bye,",Tabelle3[[#This Row],[Opponent]]))),"NO","YES")</f>
        <v>YES</v>
      </c>
      <c r="C271" t="s">
        <v>825</v>
      </c>
      <c r="D271" s="158">
        <v>43479</v>
      </c>
      <c r="E271" t="s">
        <v>1332</v>
      </c>
      <c r="F271">
        <v>3</v>
      </c>
      <c r="G271" t="s">
        <v>1396</v>
      </c>
      <c r="H271" t="s">
        <v>1905</v>
      </c>
      <c r="I271" t="s">
        <v>2060</v>
      </c>
      <c r="J271">
        <f>IF('ATP Data Set 2019 Singles'!$K271&gt;1,'ATP Data Set 2019 Singles'!$K271,"")</f>
        <v>112</v>
      </c>
      <c r="K271">
        <v>112</v>
      </c>
      <c r="AC271"/>
    </row>
    <row r="272" spans="1:29" x14ac:dyDescent="0.25">
      <c r="A272" t="s">
        <v>2412</v>
      </c>
      <c r="B272" t="str">
        <f>IF(OR(ISNUMBER(FIND("W/O",Tabelle3[[#This Row],[Score]])),ISNUMBER(FIND("RET",Tabelle3[[#This Row],[Score]])),ISNUMBER(FIND("Bye,",Tabelle3[[#This Row],[Opponent]]))),"NO","YES")</f>
        <v>YES</v>
      </c>
      <c r="C272" t="s">
        <v>825</v>
      </c>
      <c r="D272" s="158">
        <v>43479</v>
      </c>
      <c r="E272" t="s">
        <v>1332</v>
      </c>
      <c r="F272">
        <v>4</v>
      </c>
      <c r="G272" t="s">
        <v>1454</v>
      </c>
      <c r="H272" t="s">
        <v>1440</v>
      </c>
      <c r="I272" t="s">
        <v>2280</v>
      </c>
      <c r="J272">
        <f>IF('ATP Data Set 2019 Singles'!$K272&gt;1,'ATP Data Set 2019 Singles'!$K272,"")</f>
        <v>238</v>
      </c>
      <c r="K272">
        <v>238</v>
      </c>
      <c r="AC272"/>
    </row>
    <row r="273" spans="1:29" x14ac:dyDescent="0.25">
      <c r="A273" t="s">
        <v>2412</v>
      </c>
      <c r="B273" t="str">
        <f>IF(OR(ISNUMBER(FIND("W/O",Tabelle3[[#This Row],[Score]])),ISNUMBER(FIND("RET",Tabelle3[[#This Row],[Score]])),ISNUMBER(FIND("Bye,",Tabelle3[[#This Row],[Opponent]]))),"NO","YES")</f>
        <v>YES</v>
      </c>
      <c r="C273" t="s">
        <v>825</v>
      </c>
      <c r="D273" s="158">
        <v>43479</v>
      </c>
      <c r="E273" t="s">
        <v>1332</v>
      </c>
      <c r="F273">
        <v>4</v>
      </c>
      <c r="G273" t="s">
        <v>1400</v>
      </c>
      <c r="H273" t="s">
        <v>1397</v>
      </c>
      <c r="I273" t="s">
        <v>2279</v>
      </c>
      <c r="J273">
        <f>IF('ATP Data Set 2019 Singles'!$K273&gt;1,'ATP Data Set 2019 Singles'!$K273,"")</f>
        <v>195</v>
      </c>
      <c r="K273">
        <v>195</v>
      </c>
      <c r="AC273"/>
    </row>
    <row r="274" spans="1:29" x14ac:dyDescent="0.25">
      <c r="A274" t="s">
        <v>2412</v>
      </c>
      <c r="B274" t="str">
        <f>IF(OR(ISNUMBER(FIND("W/O",Tabelle3[[#This Row],[Score]])),ISNUMBER(FIND("RET",Tabelle3[[#This Row],[Score]])),ISNUMBER(FIND("Bye,",Tabelle3[[#This Row],[Opponent]]))),"NO","YES")</f>
        <v>YES</v>
      </c>
      <c r="C274" t="s">
        <v>825</v>
      </c>
      <c r="D274" s="158">
        <v>43479</v>
      </c>
      <c r="E274" t="s">
        <v>1332</v>
      </c>
      <c r="F274">
        <v>4</v>
      </c>
      <c r="G274" t="s">
        <v>1399</v>
      </c>
      <c r="H274" t="s">
        <v>1784</v>
      </c>
      <c r="I274" t="s">
        <v>2278</v>
      </c>
      <c r="J274">
        <f>IF('ATP Data Set 2019 Singles'!$K274&gt;1,'ATP Data Set 2019 Singles'!$K274,"")</f>
        <v>125</v>
      </c>
      <c r="K274">
        <v>125</v>
      </c>
      <c r="AC274"/>
    </row>
    <row r="275" spans="1:29" x14ac:dyDescent="0.25">
      <c r="A275" t="s">
        <v>2412</v>
      </c>
      <c r="B275" t="str">
        <f>IF(OR(ISNUMBER(FIND("W/O",Tabelle3[[#This Row],[Score]])),ISNUMBER(FIND("RET",Tabelle3[[#This Row],[Score]])),ISNUMBER(FIND("Bye,",Tabelle3[[#This Row],[Opponent]]))),"NO","YES")</f>
        <v>YES</v>
      </c>
      <c r="C275" t="s">
        <v>825</v>
      </c>
      <c r="D275" s="158">
        <v>43479</v>
      </c>
      <c r="E275" t="s">
        <v>1332</v>
      </c>
      <c r="F275">
        <v>4</v>
      </c>
      <c r="G275" t="s">
        <v>1682</v>
      </c>
      <c r="H275" t="s">
        <v>1480</v>
      </c>
      <c r="I275" t="s">
        <v>2277</v>
      </c>
      <c r="J275">
        <f>IF('ATP Data Set 2019 Singles'!$K275&gt;1,'ATP Data Set 2019 Singles'!$K275,"")</f>
        <v>305</v>
      </c>
      <c r="K275">
        <v>305</v>
      </c>
      <c r="AC275"/>
    </row>
    <row r="276" spans="1:29" x14ac:dyDescent="0.25">
      <c r="A276" t="s">
        <v>2412</v>
      </c>
      <c r="B276" t="str">
        <f>IF(OR(ISNUMBER(FIND("W/O",Tabelle3[[#This Row],[Score]])),ISNUMBER(FIND("RET",Tabelle3[[#This Row],[Score]])),ISNUMBER(FIND("Bye,",Tabelle3[[#This Row],[Opponent]]))),"NO","YES")</f>
        <v>YES</v>
      </c>
      <c r="C276" t="s">
        <v>825</v>
      </c>
      <c r="D276" s="158">
        <v>43479</v>
      </c>
      <c r="E276" t="s">
        <v>1332</v>
      </c>
      <c r="F276">
        <v>4</v>
      </c>
      <c r="G276" t="s">
        <v>1574</v>
      </c>
      <c r="H276" t="s">
        <v>1459</v>
      </c>
      <c r="I276" t="s">
        <v>2276</v>
      </c>
      <c r="J276">
        <f>IF('ATP Data Set 2019 Singles'!$K276&gt;1,'ATP Data Set 2019 Singles'!$K276,"")</f>
        <v>195</v>
      </c>
      <c r="K276">
        <v>195</v>
      </c>
      <c r="AC276"/>
    </row>
    <row r="277" spans="1:29" x14ac:dyDescent="0.25">
      <c r="A277" t="s">
        <v>2412</v>
      </c>
      <c r="B277" t="str">
        <f>IF(OR(ISNUMBER(FIND("W/O",Tabelle3[[#This Row],[Score]])),ISNUMBER(FIND("RET",Tabelle3[[#This Row],[Score]])),ISNUMBER(FIND("Bye,",Tabelle3[[#This Row],[Opponent]]))),"NO","YES")</f>
        <v>YES</v>
      </c>
      <c r="C277" t="s">
        <v>825</v>
      </c>
      <c r="D277" s="158">
        <v>43479</v>
      </c>
      <c r="E277" t="s">
        <v>1332</v>
      </c>
      <c r="F277">
        <v>4</v>
      </c>
      <c r="G277" t="s">
        <v>1443</v>
      </c>
      <c r="H277" t="s">
        <v>1396</v>
      </c>
      <c r="I277" t="s">
        <v>2275</v>
      </c>
      <c r="J277">
        <f>IF('ATP Data Set 2019 Singles'!$K277&gt;1,'ATP Data Set 2019 Singles'!$K277,"")</f>
        <v>119</v>
      </c>
      <c r="K277">
        <v>119</v>
      </c>
      <c r="AC277"/>
    </row>
    <row r="278" spans="1:29" x14ac:dyDescent="0.25">
      <c r="A278" t="s">
        <v>2412</v>
      </c>
      <c r="B278" t="str">
        <f>IF(OR(ISNUMBER(FIND("W/O",Tabelle3[[#This Row],[Score]])),ISNUMBER(FIND("RET",Tabelle3[[#This Row],[Score]])),ISNUMBER(FIND("Bye,",Tabelle3[[#This Row],[Opponent]]))),"NO","YES")</f>
        <v>YES</v>
      </c>
      <c r="C278" t="s">
        <v>825</v>
      </c>
      <c r="D278" s="158">
        <v>43479</v>
      </c>
      <c r="E278" t="s">
        <v>1332</v>
      </c>
      <c r="F278">
        <v>4</v>
      </c>
      <c r="G278" t="s">
        <v>1409</v>
      </c>
      <c r="H278" t="s">
        <v>1427</v>
      </c>
      <c r="I278" t="s">
        <v>2274</v>
      </c>
      <c r="J278">
        <f>IF('ATP Data Set 2019 Singles'!$K278&gt;1,'ATP Data Set 2019 Singles'!$K278,"")</f>
        <v>219</v>
      </c>
      <c r="K278">
        <v>219</v>
      </c>
      <c r="AC278"/>
    </row>
    <row r="279" spans="1:29" x14ac:dyDescent="0.25">
      <c r="A279" t="s">
        <v>2412</v>
      </c>
      <c r="B279" t="str">
        <f>IF(OR(ISNUMBER(FIND("W/O",Tabelle3[[#This Row],[Score]])),ISNUMBER(FIND("RET",Tabelle3[[#This Row],[Score]])),ISNUMBER(FIND("Bye,",Tabelle3[[#This Row],[Opponent]]))),"NO","YES")</f>
        <v>YES</v>
      </c>
      <c r="C279" t="s">
        <v>825</v>
      </c>
      <c r="D279" s="158">
        <v>43479</v>
      </c>
      <c r="E279" t="s">
        <v>1332</v>
      </c>
      <c r="F279">
        <v>4</v>
      </c>
      <c r="G279" t="s">
        <v>1394</v>
      </c>
      <c r="H279" t="s">
        <v>1395</v>
      </c>
      <c r="I279" t="s">
        <v>2273</v>
      </c>
      <c r="J279">
        <f>IF('ATP Data Set 2019 Singles'!$K279&gt;1,'ATP Data Set 2019 Singles'!$K279,"")</f>
        <v>225</v>
      </c>
      <c r="K279">
        <v>225</v>
      </c>
      <c r="AC279"/>
    </row>
    <row r="280" spans="1:29" x14ac:dyDescent="0.25">
      <c r="A280" t="s">
        <v>2412</v>
      </c>
      <c r="B280" t="str">
        <f>IF(OR(ISNUMBER(FIND("W/O",Tabelle3[[#This Row],[Score]])),ISNUMBER(FIND("RET",Tabelle3[[#This Row],[Score]])),ISNUMBER(FIND("Bye,",Tabelle3[[#This Row],[Opponent]]))),"NO","YES")</f>
        <v>NO</v>
      </c>
      <c r="C280" t="s">
        <v>825</v>
      </c>
      <c r="D280" s="158">
        <v>43479</v>
      </c>
      <c r="E280" t="s">
        <v>1332</v>
      </c>
      <c r="F280">
        <v>5</v>
      </c>
      <c r="G280" t="s">
        <v>1400</v>
      </c>
      <c r="H280" t="s">
        <v>1682</v>
      </c>
      <c r="I280" t="s">
        <v>1736</v>
      </c>
      <c r="J280">
        <f>IF('ATP Data Set 2019 Singles'!$K280&gt;1,'ATP Data Set 2019 Singles'!$K280,"")</f>
        <v>52</v>
      </c>
      <c r="K280">
        <v>52</v>
      </c>
      <c r="AC280"/>
    </row>
    <row r="281" spans="1:29" x14ac:dyDescent="0.25">
      <c r="A281" t="s">
        <v>2412</v>
      </c>
      <c r="B281" t="str">
        <f>IF(OR(ISNUMBER(FIND("W/O",Tabelle3[[#This Row],[Score]])),ISNUMBER(FIND("RET",Tabelle3[[#This Row],[Score]])),ISNUMBER(FIND("Bye,",Tabelle3[[#This Row],[Opponent]]))),"NO","YES")</f>
        <v>YES</v>
      </c>
      <c r="C281" t="s">
        <v>825</v>
      </c>
      <c r="D281" s="158">
        <v>43479</v>
      </c>
      <c r="E281" t="s">
        <v>1332</v>
      </c>
      <c r="F281">
        <v>5</v>
      </c>
      <c r="G281" t="s">
        <v>1399</v>
      </c>
      <c r="H281" t="s">
        <v>1409</v>
      </c>
      <c r="I281" t="s">
        <v>1045</v>
      </c>
      <c r="J281">
        <f>IF('ATP Data Set 2019 Singles'!$K281&gt;1,'ATP Data Set 2019 Singles'!$K281,"")</f>
        <v>107</v>
      </c>
      <c r="K281">
        <v>107</v>
      </c>
      <c r="AC281"/>
    </row>
    <row r="282" spans="1:29" x14ac:dyDescent="0.25">
      <c r="A282" t="s">
        <v>2412</v>
      </c>
      <c r="B282" t="str">
        <f>IF(OR(ISNUMBER(FIND("W/O",Tabelle3[[#This Row],[Score]])),ISNUMBER(FIND("RET",Tabelle3[[#This Row],[Score]])),ISNUMBER(FIND("Bye,",Tabelle3[[#This Row],[Opponent]]))),"NO","YES")</f>
        <v>YES</v>
      </c>
      <c r="C282" t="s">
        <v>825</v>
      </c>
      <c r="D282" s="158">
        <v>43479</v>
      </c>
      <c r="E282" t="s">
        <v>1332</v>
      </c>
      <c r="F282">
        <v>5</v>
      </c>
      <c r="G282" t="s">
        <v>1574</v>
      </c>
      <c r="H282" t="s">
        <v>1443</v>
      </c>
      <c r="I282" t="s">
        <v>2272</v>
      </c>
      <c r="J282">
        <f>IF('ATP Data Set 2019 Singles'!$K282&gt;1,'ATP Data Set 2019 Singles'!$K282,"")</f>
        <v>182</v>
      </c>
      <c r="K282">
        <v>182</v>
      </c>
      <c r="AC282"/>
    </row>
    <row r="283" spans="1:29" x14ac:dyDescent="0.25">
      <c r="A283" t="s">
        <v>2412</v>
      </c>
      <c r="B283" t="str">
        <f>IF(OR(ISNUMBER(FIND("W/O",Tabelle3[[#This Row],[Score]])),ISNUMBER(FIND("RET",Tabelle3[[#This Row],[Score]])),ISNUMBER(FIND("Bye,",Tabelle3[[#This Row],[Opponent]]))),"NO","YES")</f>
        <v>YES</v>
      </c>
      <c r="C283" t="s">
        <v>825</v>
      </c>
      <c r="D283" s="158">
        <v>43479</v>
      </c>
      <c r="E283" t="s">
        <v>1332</v>
      </c>
      <c r="F283">
        <v>5</v>
      </c>
      <c r="G283" t="s">
        <v>1394</v>
      </c>
      <c r="H283" t="s">
        <v>1454</v>
      </c>
      <c r="I283" t="s">
        <v>2271</v>
      </c>
      <c r="J283">
        <f>IF('ATP Data Set 2019 Singles'!$K283&gt;1,'ATP Data Set 2019 Singles'!$K283,"")</f>
        <v>195</v>
      </c>
      <c r="K283">
        <v>195</v>
      </c>
      <c r="AC283"/>
    </row>
    <row r="284" spans="1:29" x14ac:dyDescent="0.25">
      <c r="A284" t="s">
        <v>2412</v>
      </c>
      <c r="B284" t="str">
        <f>IF(OR(ISNUMBER(FIND("W/O",Tabelle3[[#This Row],[Score]])),ISNUMBER(FIND("RET",Tabelle3[[#This Row],[Score]])),ISNUMBER(FIND("Bye,",Tabelle3[[#This Row],[Opponent]]))),"NO","YES")</f>
        <v>YES</v>
      </c>
      <c r="C284" t="s">
        <v>825</v>
      </c>
      <c r="D284" s="158">
        <v>43479</v>
      </c>
      <c r="E284" t="s">
        <v>1332</v>
      </c>
      <c r="F284">
        <v>6</v>
      </c>
      <c r="G284" t="s">
        <v>1400</v>
      </c>
      <c r="H284" t="s">
        <v>1574</v>
      </c>
      <c r="I284" t="s">
        <v>2119</v>
      </c>
      <c r="J284">
        <f>IF('ATP Data Set 2019 Singles'!$K284&gt;1,'ATP Data Set 2019 Singles'!$K284,"")</f>
        <v>83</v>
      </c>
      <c r="K284">
        <v>83</v>
      </c>
      <c r="AC284"/>
    </row>
    <row r="285" spans="1:29" x14ac:dyDescent="0.25">
      <c r="A285" t="s">
        <v>2412</v>
      </c>
      <c r="B285" t="str">
        <f>IF(OR(ISNUMBER(FIND("W/O",Tabelle3[[#This Row],[Score]])),ISNUMBER(FIND("RET",Tabelle3[[#This Row],[Score]])),ISNUMBER(FIND("Bye,",Tabelle3[[#This Row],[Opponent]]))),"NO","YES")</f>
        <v>YES</v>
      </c>
      <c r="C285" t="s">
        <v>825</v>
      </c>
      <c r="D285" s="158">
        <v>43479</v>
      </c>
      <c r="E285" t="s">
        <v>1332</v>
      </c>
      <c r="F285">
        <v>6</v>
      </c>
      <c r="G285" t="s">
        <v>1399</v>
      </c>
      <c r="H285" t="s">
        <v>1394</v>
      </c>
      <c r="I285" t="s">
        <v>2270</v>
      </c>
      <c r="J285">
        <f>IF('ATP Data Set 2019 Singles'!$K285&gt;1,'ATP Data Set 2019 Singles'!$K285,"")</f>
        <v>106</v>
      </c>
      <c r="K285">
        <v>106</v>
      </c>
      <c r="AC285"/>
    </row>
    <row r="286" spans="1:29" x14ac:dyDescent="0.25">
      <c r="A286" t="s">
        <v>2412</v>
      </c>
      <c r="B286" t="str">
        <f>IF(OR(ISNUMBER(FIND("W/O",Tabelle3[[#This Row],[Score]])),ISNUMBER(FIND("RET",Tabelle3[[#This Row],[Score]])),ISNUMBER(FIND("Bye,",Tabelle3[[#This Row],[Opponent]]))),"NO","YES")</f>
        <v>YES</v>
      </c>
      <c r="C286" t="s">
        <v>825</v>
      </c>
      <c r="D286" s="158">
        <v>43479</v>
      </c>
      <c r="E286" t="s">
        <v>1332</v>
      </c>
      <c r="F286">
        <v>7</v>
      </c>
      <c r="G286" t="s">
        <v>1400</v>
      </c>
      <c r="H286" t="s">
        <v>1399</v>
      </c>
      <c r="I286" t="s">
        <v>1753</v>
      </c>
      <c r="J286">
        <f>IF('ATP Data Set 2019 Singles'!$K286&gt;1,'ATP Data Set 2019 Singles'!$K286,"")</f>
        <v>124</v>
      </c>
      <c r="K286">
        <v>124</v>
      </c>
      <c r="AC286"/>
    </row>
    <row r="287" spans="1:29" x14ac:dyDescent="0.25">
      <c r="A287" t="s">
        <v>2412</v>
      </c>
      <c r="B287" t="str">
        <f>IF(OR(ISNUMBER(FIND("W/O",Tabelle3[[#This Row],[Score]])),ISNUMBER(FIND("RET",Tabelle3[[#This Row],[Score]])),ISNUMBER(FIND("Bye,",Tabelle3[[#This Row],[Opponent]]))),"NO","YES")</f>
        <v>YES</v>
      </c>
      <c r="C287" t="s">
        <v>518</v>
      </c>
      <c r="D287" s="158">
        <v>43500</v>
      </c>
      <c r="E287" t="s">
        <v>1327</v>
      </c>
      <c r="F287">
        <v>3</v>
      </c>
      <c r="G287" t="s">
        <v>1481</v>
      </c>
      <c r="H287" t="s">
        <v>2091</v>
      </c>
      <c r="I287" t="s">
        <v>512</v>
      </c>
      <c r="J287">
        <f>IF('ATP Data Set 2019 Singles'!$K287&gt;1,'ATP Data Set 2019 Singles'!$K287,"")</f>
        <v>87</v>
      </c>
      <c r="K287">
        <v>87</v>
      </c>
      <c r="AC287"/>
    </row>
    <row r="288" spans="1:29" x14ac:dyDescent="0.25">
      <c r="A288" t="s">
        <v>2412</v>
      </c>
      <c r="B288" t="str">
        <f>IF(OR(ISNUMBER(FIND("W/O",Tabelle3[[#This Row],[Score]])),ISNUMBER(FIND("RET",Tabelle3[[#This Row],[Score]])),ISNUMBER(FIND("Bye,",Tabelle3[[#This Row],[Opponent]]))),"NO","YES")</f>
        <v>YES</v>
      </c>
      <c r="C288" t="s">
        <v>518</v>
      </c>
      <c r="D288" s="158">
        <v>43500</v>
      </c>
      <c r="E288" t="s">
        <v>1327</v>
      </c>
      <c r="F288">
        <v>3</v>
      </c>
      <c r="G288" t="s">
        <v>2265</v>
      </c>
      <c r="H288" t="s">
        <v>1466</v>
      </c>
      <c r="I288" t="s">
        <v>550</v>
      </c>
      <c r="J288">
        <f>IF('ATP Data Set 2019 Singles'!$K288&gt;1,'ATP Data Set 2019 Singles'!$K288,"")</f>
        <v>83</v>
      </c>
      <c r="K288">
        <v>83</v>
      </c>
      <c r="AC288"/>
    </row>
    <row r="289" spans="1:29" x14ac:dyDescent="0.25">
      <c r="A289" t="s">
        <v>2412</v>
      </c>
      <c r="B289" t="str">
        <f>IF(OR(ISNUMBER(FIND("W/O",Tabelle3[[#This Row],[Score]])),ISNUMBER(FIND("RET",Tabelle3[[#This Row],[Score]])),ISNUMBER(FIND("Bye,",Tabelle3[[#This Row],[Opponent]]))),"NO","YES")</f>
        <v>YES</v>
      </c>
      <c r="C289" t="s">
        <v>518</v>
      </c>
      <c r="D289" s="158">
        <v>43500</v>
      </c>
      <c r="E289" t="s">
        <v>1327</v>
      </c>
      <c r="F289">
        <v>3</v>
      </c>
      <c r="G289" t="s">
        <v>1539</v>
      </c>
      <c r="H289" t="s">
        <v>2269</v>
      </c>
      <c r="I289" t="s">
        <v>621</v>
      </c>
      <c r="J289">
        <f>IF('ATP Data Set 2019 Singles'!$K289&gt;1,'ATP Data Set 2019 Singles'!$K289,"")</f>
        <v>91</v>
      </c>
      <c r="K289">
        <v>91</v>
      </c>
      <c r="AC289"/>
    </row>
    <row r="290" spans="1:29" x14ac:dyDescent="0.25">
      <c r="A290" t="s">
        <v>2412</v>
      </c>
      <c r="B290" t="str">
        <f>IF(OR(ISNUMBER(FIND("W/O",Tabelle3[[#This Row],[Score]])),ISNUMBER(FIND("RET",Tabelle3[[#This Row],[Score]])),ISNUMBER(FIND("Bye,",Tabelle3[[#This Row],[Opponent]]))),"NO","YES")</f>
        <v>NO</v>
      </c>
      <c r="C290" t="s">
        <v>518</v>
      </c>
      <c r="D290" s="158">
        <v>43500</v>
      </c>
      <c r="E290" t="s">
        <v>1327</v>
      </c>
      <c r="F290">
        <v>3</v>
      </c>
      <c r="G290" t="s">
        <v>1480</v>
      </c>
      <c r="H290" t="s">
        <v>1458</v>
      </c>
      <c r="I290" t="s">
        <v>1457</v>
      </c>
      <c r="J290" t="str">
        <f>IF('ATP Data Set 2019 Singles'!$K290&gt;1,'ATP Data Set 2019 Singles'!$K290,"")</f>
        <v/>
      </c>
      <c r="K290">
        <v>0</v>
      </c>
      <c r="AC290"/>
    </row>
    <row r="291" spans="1:29" x14ac:dyDescent="0.25">
      <c r="A291" t="s">
        <v>2412</v>
      </c>
      <c r="B291" t="str">
        <f>IF(OR(ISNUMBER(FIND("W/O",Tabelle3[[#This Row],[Score]])),ISNUMBER(FIND("RET",Tabelle3[[#This Row],[Score]])),ISNUMBER(FIND("Bye,",Tabelle3[[#This Row],[Opponent]]))),"NO","YES")</f>
        <v>NO</v>
      </c>
      <c r="C291" t="s">
        <v>518</v>
      </c>
      <c r="D291" s="158">
        <v>43500</v>
      </c>
      <c r="E291" t="s">
        <v>1327</v>
      </c>
      <c r="F291">
        <v>3</v>
      </c>
      <c r="G291" t="s">
        <v>1579</v>
      </c>
      <c r="H291" t="s">
        <v>1458</v>
      </c>
      <c r="I291" t="s">
        <v>1457</v>
      </c>
      <c r="J291" t="str">
        <f>IF('ATP Data Set 2019 Singles'!$K291&gt;1,'ATP Data Set 2019 Singles'!$K291,"")</f>
        <v/>
      </c>
      <c r="K291">
        <v>0</v>
      </c>
      <c r="AC291"/>
    </row>
    <row r="292" spans="1:29" x14ac:dyDescent="0.25">
      <c r="A292" t="s">
        <v>2412</v>
      </c>
      <c r="B292" t="str">
        <f>IF(OR(ISNUMBER(FIND("W/O",Tabelle3[[#This Row],[Score]])),ISNUMBER(FIND("RET",Tabelle3[[#This Row],[Score]])),ISNUMBER(FIND("Bye,",Tabelle3[[#This Row],[Opponent]]))),"NO","YES")</f>
        <v>YES</v>
      </c>
      <c r="C292" t="s">
        <v>518</v>
      </c>
      <c r="D292" s="158">
        <v>43500</v>
      </c>
      <c r="E292" t="s">
        <v>1327</v>
      </c>
      <c r="F292">
        <v>3</v>
      </c>
      <c r="G292" t="s">
        <v>1470</v>
      </c>
      <c r="H292" t="s">
        <v>1885</v>
      </c>
      <c r="I292" t="s">
        <v>550</v>
      </c>
      <c r="J292">
        <f>IF('ATP Data Set 2019 Singles'!$K292&gt;1,'ATP Data Set 2019 Singles'!$K292,"")</f>
        <v>83</v>
      </c>
      <c r="K292">
        <v>83</v>
      </c>
      <c r="AC292"/>
    </row>
    <row r="293" spans="1:29" x14ac:dyDescent="0.25">
      <c r="A293" t="s">
        <v>2412</v>
      </c>
      <c r="B293" t="str">
        <f>IF(OR(ISNUMBER(FIND("W/O",Tabelle3[[#This Row],[Score]])),ISNUMBER(FIND("RET",Tabelle3[[#This Row],[Score]])),ISNUMBER(FIND("Bye,",Tabelle3[[#This Row],[Opponent]]))),"NO","YES")</f>
        <v>YES</v>
      </c>
      <c r="C293" t="s">
        <v>518</v>
      </c>
      <c r="D293" s="158">
        <v>43500</v>
      </c>
      <c r="E293" t="s">
        <v>1327</v>
      </c>
      <c r="F293">
        <v>3</v>
      </c>
      <c r="G293" t="s">
        <v>1570</v>
      </c>
      <c r="H293" t="s">
        <v>1758</v>
      </c>
      <c r="I293" t="s">
        <v>1354</v>
      </c>
      <c r="J293">
        <f>IF('ATP Data Set 2019 Singles'!$K293&gt;1,'ATP Data Set 2019 Singles'!$K293,"")</f>
        <v>148</v>
      </c>
      <c r="K293">
        <v>148</v>
      </c>
      <c r="AC293"/>
    </row>
    <row r="294" spans="1:29" x14ac:dyDescent="0.25">
      <c r="A294" t="s">
        <v>2412</v>
      </c>
      <c r="B294" t="str">
        <f>IF(OR(ISNUMBER(FIND("W/O",Tabelle3[[#This Row],[Score]])),ISNUMBER(FIND("RET",Tabelle3[[#This Row],[Score]])),ISNUMBER(FIND("Bye,",Tabelle3[[#This Row],[Opponent]]))),"NO","YES")</f>
        <v>NO</v>
      </c>
      <c r="C294" t="s">
        <v>518</v>
      </c>
      <c r="D294" s="158">
        <v>43500</v>
      </c>
      <c r="E294" t="s">
        <v>1327</v>
      </c>
      <c r="F294">
        <v>3</v>
      </c>
      <c r="G294" t="s">
        <v>1447</v>
      </c>
      <c r="H294" t="s">
        <v>1458</v>
      </c>
      <c r="I294" t="s">
        <v>1457</v>
      </c>
      <c r="J294" t="str">
        <f>IF('ATP Data Set 2019 Singles'!$K294&gt;1,'ATP Data Set 2019 Singles'!$K294,"")</f>
        <v/>
      </c>
      <c r="K294">
        <v>0</v>
      </c>
      <c r="AC294"/>
    </row>
    <row r="295" spans="1:29" x14ac:dyDescent="0.25">
      <c r="A295" t="s">
        <v>2412</v>
      </c>
      <c r="B295" t="str">
        <f>IF(OR(ISNUMBER(FIND("W/O",Tabelle3[[#This Row],[Score]])),ISNUMBER(FIND("RET",Tabelle3[[#This Row],[Score]])),ISNUMBER(FIND("Bye,",Tabelle3[[#This Row],[Opponent]]))),"NO","YES")</f>
        <v>YES</v>
      </c>
      <c r="C295" t="s">
        <v>518</v>
      </c>
      <c r="D295" s="158">
        <v>43500</v>
      </c>
      <c r="E295" t="s">
        <v>1327</v>
      </c>
      <c r="F295">
        <v>3</v>
      </c>
      <c r="G295" t="s">
        <v>2227</v>
      </c>
      <c r="H295" t="s">
        <v>2225</v>
      </c>
      <c r="I295" t="s">
        <v>863</v>
      </c>
      <c r="J295">
        <f>IF('ATP Data Set 2019 Singles'!$K295&gt;1,'ATP Data Set 2019 Singles'!$K295,"")</f>
        <v>192</v>
      </c>
      <c r="K295">
        <v>192</v>
      </c>
      <c r="AC295"/>
    </row>
    <row r="296" spans="1:29" x14ac:dyDescent="0.25">
      <c r="A296" t="s">
        <v>2412</v>
      </c>
      <c r="B296" t="str">
        <f>IF(OR(ISNUMBER(FIND("W/O",Tabelle3[[#This Row],[Score]])),ISNUMBER(FIND("RET",Tabelle3[[#This Row],[Score]])),ISNUMBER(FIND("Bye,",Tabelle3[[#This Row],[Opponent]]))),"NO","YES")</f>
        <v>YES</v>
      </c>
      <c r="C296" t="s">
        <v>518</v>
      </c>
      <c r="D296" s="158">
        <v>43500</v>
      </c>
      <c r="E296" t="s">
        <v>1327</v>
      </c>
      <c r="F296">
        <v>3</v>
      </c>
      <c r="G296" t="s">
        <v>1839</v>
      </c>
      <c r="H296" t="s">
        <v>2205</v>
      </c>
      <c r="I296" t="s">
        <v>1625</v>
      </c>
      <c r="J296">
        <f>IF('ATP Data Set 2019 Singles'!$K296&gt;1,'ATP Data Set 2019 Singles'!$K296,"")</f>
        <v>168</v>
      </c>
      <c r="K296">
        <v>168</v>
      </c>
      <c r="AC296"/>
    </row>
    <row r="297" spans="1:29" x14ac:dyDescent="0.25">
      <c r="A297" t="s">
        <v>2412</v>
      </c>
      <c r="B297" t="str">
        <f>IF(OR(ISNUMBER(FIND("W/O",Tabelle3[[#This Row],[Score]])),ISNUMBER(FIND("RET",Tabelle3[[#This Row],[Score]])),ISNUMBER(FIND("Bye,",Tabelle3[[#This Row],[Opponent]]))),"NO","YES")</f>
        <v>YES</v>
      </c>
      <c r="C297" t="s">
        <v>518</v>
      </c>
      <c r="D297" s="158">
        <v>43500</v>
      </c>
      <c r="E297" t="s">
        <v>1327</v>
      </c>
      <c r="F297">
        <v>3</v>
      </c>
      <c r="G297" t="s">
        <v>1511</v>
      </c>
      <c r="H297" t="s">
        <v>1552</v>
      </c>
      <c r="I297" t="s">
        <v>854</v>
      </c>
      <c r="J297">
        <f>IF('ATP Data Set 2019 Singles'!$K297&gt;1,'ATP Data Set 2019 Singles'!$K297,"")</f>
        <v>81</v>
      </c>
      <c r="K297">
        <v>81</v>
      </c>
      <c r="AC297"/>
    </row>
    <row r="298" spans="1:29" x14ac:dyDescent="0.25">
      <c r="A298" t="s">
        <v>2412</v>
      </c>
      <c r="B298" t="str">
        <f>IF(OR(ISNUMBER(FIND("W/O",Tabelle3[[#This Row],[Score]])),ISNUMBER(FIND("RET",Tabelle3[[#This Row],[Score]])),ISNUMBER(FIND("Bye,",Tabelle3[[#This Row],[Opponent]]))),"NO","YES")</f>
        <v>YES</v>
      </c>
      <c r="C298" t="s">
        <v>518</v>
      </c>
      <c r="D298" s="158">
        <v>43500</v>
      </c>
      <c r="E298" t="s">
        <v>1327</v>
      </c>
      <c r="F298">
        <v>3</v>
      </c>
      <c r="G298" t="s">
        <v>1752</v>
      </c>
      <c r="H298" t="s">
        <v>1896</v>
      </c>
      <c r="I298" t="s">
        <v>626</v>
      </c>
      <c r="J298">
        <f>IF('ATP Data Set 2019 Singles'!$K298&gt;1,'ATP Data Set 2019 Singles'!$K298,"")</f>
        <v>98</v>
      </c>
      <c r="K298">
        <v>98</v>
      </c>
      <c r="AC298"/>
    </row>
    <row r="299" spans="1:29" x14ac:dyDescent="0.25">
      <c r="A299" t="s">
        <v>2412</v>
      </c>
      <c r="B299" t="str">
        <f>IF(OR(ISNUMBER(FIND("W/O",Tabelle3[[#This Row],[Score]])),ISNUMBER(FIND("RET",Tabelle3[[#This Row],[Score]])),ISNUMBER(FIND("Bye,",Tabelle3[[#This Row],[Opponent]]))),"NO","YES")</f>
        <v>YES</v>
      </c>
      <c r="C299" t="s">
        <v>518</v>
      </c>
      <c r="D299" s="158">
        <v>43500</v>
      </c>
      <c r="E299" t="s">
        <v>1327</v>
      </c>
      <c r="F299">
        <v>3</v>
      </c>
      <c r="G299" t="s">
        <v>1497</v>
      </c>
      <c r="H299" t="s">
        <v>1672</v>
      </c>
      <c r="I299" t="s">
        <v>557</v>
      </c>
      <c r="J299">
        <f>IF('ATP Data Set 2019 Singles'!$K299&gt;1,'ATP Data Set 2019 Singles'!$K299,"")</f>
        <v>74</v>
      </c>
      <c r="K299">
        <v>74</v>
      </c>
      <c r="AC299"/>
    </row>
    <row r="300" spans="1:29" x14ac:dyDescent="0.25">
      <c r="A300" t="s">
        <v>2412</v>
      </c>
      <c r="B300" t="str">
        <f>IF(OR(ISNUMBER(FIND("W/O",Tabelle3[[#This Row],[Score]])),ISNUMBER(FIND("RET",Tabelle3[[#This Row],[Score]])),ISNUMBER(FIND("Bye,",Tabelle3[[#This Row],[Opponent]]))),"NO","YES")</f>
        <v>YES</v>
      </c>
      <c r="C300" t="s">
        <v>518</v>
      </c>
      <c r="D300" s="158">
        <v>43500</v>
      </c>
      <c r="E300" t="s">
        <v>1327</v>
      </c>
      <c r="F300">
        <v>3</v>
      </c>
      <c r="G300" t="s">
        <v>1509</v>
      </c>
      <c r="H300" t="s">
        <v>1514</v>
      </c>
      <c r="I300" t="s">
        <v>1149</v>
      </c>
      <c r="J300">
        <f>IF('ATP Data Set 2019 Singles'!$K300&gt;1,'ATP Data Set 2019 Singles'!$K300,"")</f>
        <v>152</v>
      </c>
      <c r="K300">
        <v>152</v>
      </c>
      <c r="AC300"/>
    </row>
    <row r="301" spans="1:29" x14ac:dyDescent="0.25">
      <c r="A301" t="s">
        <v>2412</v>
      </c>
      <c r="B301" t="str">
        <f>IF(OR(ISNUMBER(FIND("W/O",Tabelle3[[#This Row],[Score]])),ISNUMBER(FIND("RET",Tabelle3[[#This Row],[Score]])),ISNUMBER(FIND("Bye,",Tabelle3[[#This Row],[Opponent]]))),"NO","YES")</f>
        <v>NO</v>
      </c>
      <c r="C301" t="s">
        <v>518</v>
      </c>
      <c r="D301" s="158">
        <v>43500</v>
      </c>
      <c r="E301" t="s">
        <v>1327</v>
      </c>
      <c r="F301">
        <v>3</v>
      </c>
      <c r="G301" t="s">
        <v>1451</v>
      </c>
      <c r="H301" t="s">
        <v>1458</v>
      </c>
      <c r="I301" t="s">
        <v>1457</v>
      </c>
      <c r="J301" t="str">
        <f>IF('ATP Data Set 2019 Singles'!$K301&gt;1,'ATP Data Set 2019 Singles'!$K301,"")</f>
        <v/>
      </c>
      <c r="K301">
        <v>0</v>
      </c>
      <c r="AC301"/>
    </row>
    <row r="302" spans="1:29" x14ac:dyDescent="0.25">
      <c r="A302" t="s">
        <v>2412</v>
      </c>
      <c r="B302" t="str">
        <f>IF(OR(ISNUMBER(FIND("W/O",Tabelle3[[#This Row],[Score]])),ISNUMBER(FIND("RET",Tabelle3[[#This Row],[Score]])),ISNUMBER(FIND("Bye,",Tabelle3[[#This Row],[Opponent]]))),"NO","YES")</f>
        <v>YES</v>
      </c>
      <c r="C302" t="s">
        <v>518</v>
      </c>
      <c r="D302" s="158">
        <v>43500</v>
      </c>
      <c r="E302" t="s">
        <v>1327</v>
      </c>
      <c r="F302">
        <v>3</v>
      </c>
      <c r="G302" t="s">
        <v>1496</v>
      </c>
      <c r="H302" t="s">
        <v>1515</v>
      </c>
      <c r="I302" t="s">
        <v>621</v>
      </c>
      <c r="J302">
        <f>IF('ATP Data Set 2019 Singles'!$K302&gt;1,'ATP Data Set 2019 Singles'!$K302,"")</f>
        <v>94</v>
      </c>
      <c r="K302">
        <v>94</v>
      </c>
      <c r="AC302"/>
    </row>
    <row r="303" spans="1:29" x14ac:dyDescent="0.25">
      <c r="A303" t="s">
        <v>2412</v>
      </c>
      <c r="B303" t="str">
        <f>IF(OR(ISNUMBER(FIND("W/O",Tabelle3[[#This Row],[Score]])),ISNUMBER(FIND("RET",Tabelle3[[#This Row],[Score]])),ISNUMBER(FIND("Bye,",Tabelle3[[#This Row],[Opponent]]))),"NO","YES")</f>
        <v>YES</v>
      </c>
      <c r="C303" t="s">
        <v>518</v>
      </c>
      <c r="D303" s="158">
        <v>43500</v>
      </c>
      <c r="E303" t="s">
        <v>1327</v>
      </c>
      <c r="F303">
        <v>4</v>
      </c>
      <c r="G303" t="s">
        <v>1481</v>
      </c>
      <c r="H303" t="s">
        <v>1447</v>
      </c>
      <c r="I303" t="s">
        <v>626</v>
      </c>
      <c r="J303">
        <f>IF('ATP Data Set 2019 Singles'!$K303&gt;1,'ATP Data Set 2019 Singles'!$K303,"")</f>
        <v>70</v>
      </c>
      <c r="K303">
        <v>70</v>
      </c>
      <c r="AC303"/>
    </row>
    <row r="304" spans="1:29" x14ac:dyDescent="0.25">
      <c r="A304" t="s">
        <v>2412</v>
      </c>
      <c r="B304" t="str">
        <f>IF(OR(ISNUMBER(FIND("W/O",Tabelle3[[#This Row],[Score]])),ISNUMBER(FIND("RET",Tabelle3[[#This Row],[Score]])),ISNUMBER(FIND("Bye,",Tabelle3[[#This Row],[Opponent]]))),"NO","YES")</f>
        <v>NO</v>
      </c>
      <c r="C304" t="s">
        <v>518</v>
      </c>
      <c r="D304" s="158">
        <v>43500</v>
      </c>
      <c r="E304" t="s">
        <v>1327</v>
      </c>
      <c r="F304">
        <v>4</v>
      </c>
      <c r="G304" t="s">
        <v>2265</v>
      </c>
      <c r="H304" t="s">
        <v>1480</v>
      </c>
      <c r="I304" t="s">
        <v>2268</v>
      </c>
      <c r="J304">
        <f>IF('ATP Data Set 2019 Singles'!$K304&gt;1,'ATP Data Set 2019 Singles'!$K304,"")</f>
        <v>72</v>
      </c>
      <c r="K304">
        <v>72</v>
      </c>
      <c r="AC304"/>
    </row>
    <row r="305" spans="1:29" x14ac:dyDescent="0.25">
      <c r="A305" t="s">
        <v>2412</v>
      </c>
      <c r="B305" t="str">
        <f>IF(OR(ISNUMBER(FIND("W/O",Tabelle3[[#This Row],[Score]])),ISNUMBER(FIND("RET",Tabelle3[[#This Row],[Score]])),ISNUMBER(FIND("Bye,",Tabelle3[[#This Row],[Opponent]]))),"NO","YES")</f>
        <v>YES</v>
      </c>
      <c r="C305" t="s">
        <v>518</v>
      </c>
      <c r="D305" s="158">
        <v>43500</v>
      </c>
      <c r="E305" t="s">
        <v>1327</v>
      </c>
      <c r="F305">
        <v>4</v>
      </c>
      <c r="G305" t="s">
        <v>1470</v>
      </c>
      <c r="H305" t="s">
        <v>1839</v>
      </c>
      <c r="I305" t="s">
        <v>527</v>
      </c>
      <c r="J305">
        <f>IF('ATP Data Set 2019 Singles'!$K305&gt;1,'ATP Data Set 2019 Singles'!$K305,"")</f>
        <v>82</v>
      </c>
      <c r="K305">
        <v>82</v>
      </c>
      <c r="AC305"/>
    </row>
    <row r="306" spans="1:29" x14ac:dyDescent="0.25">
      <c r="A306" t="s">
        <v>2412</v>
      </c>
      <c r="B306" t="str">
        <f>IF(OR(ISNUMBER(FIND("W/O",Tabelle3[[#This Row],[Score]])),ISNUMBER(FIND("RET",Tabelle3[[#This Row],[Score]])),ISNUMBER(FIND("Bye,",Tabelle3[[#This Row],[Opponent]]))),"NO","YES")</f>
        <v>YES</v>
      </c>
      <c r="C306" t="s">
        <v>518</v>
      </c>
      <c r="D306" s="158">
        <v>43500</v>
      </c>
      <c r="E306" t="s">
        <v>1327</v>
      </c>
      <c r="F306">
        <v>4</v>
      </c>
      <c r="G306" t="s">
        <v>1570</v>
      </c>
      <c r="H306" t="s">
        <v>1539</v>
      </c>
      <c r="I306" t="s">
        <v>2267</v>
      </c>
      <c r="J306">
        <f>IF('ATP Data Set 2019 Singles'!$K306&gt;1,'ATP Data Set 2019 Singles'!$K306,"")</f>
        <v>165</v>
      </c>
      <c r="K306">
        <v>165</v>
      </c>
      <c r="AC306"/>
    </row>
    <row r="307" spans="1:29" x14ac:dyDescent="0.25">
      <c r="A307" t="s">
        <v>2412</v>
      </c>
      <c r="B307" t="str">
        <f>IF(OR(ISNUMBER(FIND("W/O",Tabelle3[[#This Row],[Score]])),ISNUMBER(FIND("RET",Tabelle3[[#This Row],[Score]])),ISNUMBER(FIND("Bye,",Tabelle3[[#This Row],[Opponent]]))),"NO","YES")</f>
        <v>YES</v>
      </c>
      <c r="C307" t="s">
        <v>518</v>
      </c>
      <c r="D307" s="158">
        <v>43500</v>
      </c>
      <c r="E307" t="s">
        <v>1327</v>
      </c>
      <c r="F307">
        <v>4</v>
      </c>
      <c r="G307" t="s">
        <v>1511</v>
      </c>
      <c r="H307" t="s">
        <v>1496</v>
      </c>
      <c r="I307" t="s">
        <v>637</v>
      </c>
      <c r="J307">
        <f>IF('ATP Data Set 2019 Singles'!$K307&gt;1,'ATP Data Set 2019 Singles'!$K307,"")</f>
        <v>101</v>
      </c>
      <c r="K307">
        <v>101</v>
      </c>
      <c r="AC307"/>
    </row>
    <row r="308" spans="1:29" x14ac:dyDescent="0.25">
      <c r="A308" t="s">
        <v>2412</v>
      </c>
      <c r="B308" t="str">
        <f>IF(OR(ISNUMBER(FIND("W/O",Tabelle3[[#This Row],[Score]])),ISNUMBER(FIND("RET",Tabelle3[[#This Row],[Score]])),ISNUMBER(FIND("Bye,",Tabelle3[[#This Row],[Opponent]]))),"NO","YES")</f>
        <v>YES</v>
      </c>
      <c r="C308" t="s">
        <v>518</v>
      </c>
      <c r="D308" s="158">
        <v>43500</v>
      </c>
      <c r="E308" t="s">
        <v>1327</v>
      </c>
      <c r="F308">
        <v>4</v>
      </c>
      <c r="G308" t="s">
        <v>1752</v>
      </c>
      <c r="H308" t="s">
        <v>1579</v>
      </c>
      <c r="I308" t="s">
        <v>1814</v>
      </c>
      <c r="J308">
        <f>IF('ATP Data Set 2019 Singles'!$K308&gt;1,'ATP Data Set 2019 Singles'!$K308,"")</f>
        <v>98</v>
      </c>
      <c r="K308">
        <v>98</v>
      </c>
      <c r="AC308"/>
    </row>
    <row r="309" spans="1:29" x14ac:dyDescent="0.25">
      <c r="A309" t="s">
        <v>2412</v>
      </c>
      <c r="B309" t="str">
        <f>IF(OR(ISNUMBER(FIND("W/O",Tabelle3[[#This Row],[Score]])),ISNUMBER(FIND("RET",Tabelle3[[#This Row],[Score]])),ISNUMBER(FIND("Bye,",Tabelle3[[#This Row],[Opponent]]))),"NO","YES")</f>
        <v>YES</v>
      </c>
      <c r="C309" t="s">
        <v>518</v>
      </c>
      <c r="D309" s="158">
        <v>43500</v>
      </c>
      <c r="E309" t="s">
        <v>1327</v>
      </c>
      <c r="F309">
        <v>4</v>
      </c>
      <c r="G309" t="s">
        <v>1497</v>
      </c>
      <c r="H309" t="s">
        <v>1509</v>
      </c>
      <c r="I309" t="s">
        <v>610</v>
      </c>
      <c r="J309">
        <f>IF('ATP Data Set 2019 Singles'!$K309&gt;1,'ATP Data Set 2019 Singles'!$K309,"")</f>
        <v>126</v>
      </c>
      <c r="K309">
        <v>126</v>
      </c>
      <c r="AC309"/>
    </row>
    <row r="310" spans="1:29" x14ac:dyDescent="0.25">
      <c r="A310" t="s">
        <v>2412</v>
      </c>
      <c r="B310" t="str">
        <f>IF(OR(ISNUMBER(FIND("W/O",Tabelle3[[#This Row],[Score]])),ISNUMBER(FIND("RET",Tabelle3[[#This Row],[Score]])),ISNUMBER(FIND("Bye,",Tabelle3[[#This Row],[Opponent]]))),"NO","YES")</f>
        <v>YES</v>
      </c>
      <c r="C310" t="s">
        <v>518</v>
      </c>
      <c r="D310" s="158">
        <v>43500</v>
      </c>
      <c r="E310" t="s">
        <v>1327</v>
      </c>
      <c r="F310">
        <v>4</v>
      </c>
      <c r="G310" t="s">
        <v>1451</v>
      </c>
      <c r="H310" t="s">
        <v>2227</v>
      </c>
      <c r="I310" t="s">
        <v>2266</v>
      </c>
      <c r="J310">
        <f>IF('ATP Data Set 2019 Singles'!$K310&gt;1,'ATP Data Set 2019 Singles'!$K310,"")</f>
        <v>142</v>
      </c>
      <c r="K310">
        <v>142</v>
      </c>
      <c r="AC310"/>
    </row>
    <row r="311" spans="1:29" x14ac:dyDescent="0.25">
      <c r="A311" t="s">
        <v>2412</v>
      </c>
      <c r="B311" t="str">
        <f>IF(OR(ISNUMBER(FIND("W/O",Tabelle3[[#This Row],[Score]])),ISNUMBER(FIND("RET",Tabelle3[[#This Row],[Score]])),ISNUMBER(FIND("Bye,",Tabelle3[[#This Row],[Opponent]]))),"NO","YES")</f>
        <v>YES</v>
      </c>
      <c r="C311" t="s">
        <v>518</v>
      </c>
      <c r="D311" s="158">
        <v>43500</v>
      </c>
      <c r="E311" t="s">
        <v>1327</v>
      </c>
      <c r="F311">
        <v>5</v>
      </c>
      <c r="G311" t="s">
        <v>1470</v>
      </c>
      <c r="H311" t="s">
        <v>1481</v>
      </c>
      <c r="I311" t="s">
        <v>563</v>
      </c>
      <c r="J311">
        <f>IF('ATP Data Set 2019 Singles'!$K311&gt;1,'ATP Data Set 2019 Singles'!$K311,"")</f>
        <v>102</v>
      </c>
      <c r="K311">
        <v>102</v>
      </c>
      <c r="AC311"/>
    </row>
    <row r="312" spans="1:29" x14ac:dyDescent="0.25">
      <c r="A312" t="s">
        <v>2412</v>
      </c>
      <c r="B312" t="str">
        <f>IF(OR(ISNUMBER(FIND("W/O",Tabelle3[[#This Row],[Score]])),ISNUMBER(FIND("RET",Tabelle3[[#This Row],[Score]])),ISNUMBER(FIND("Bye,",Tabelle3[[#This Row],[Opponent]]))),"NO","YES")</f>
        <v>YES</v>
      </c>
      <c r="C312" t="s">
        <v>518</v>
      </c>
      <c r="D312" s="158">
        <v>43500</v>
      </c>
      <c r="E312" t="s">
        <v>1327</v>
      </c>
      <c r="F312">
        <v>5</v>
      </c>
      <c r="G312" t="s">
        <v>1570</v>
      </c>
      <c r="H312" t="s">
        <v>1752</v>
      </c>
      <c r="I312" t="s">
        <v>598</v>
      </c>
      <c r="J312">
        <f>IF('ATP Data Set 2019 Singles'!$K312&gt;1,'ATP Data Set 2019 Singles'!$K312,"")</f>
        <v>116</v>
      </c>
      <c r="K312">
        <v>116</v>
      </c>
      <c r="AC312"/>
    </row>
    <row r="313" spans="1:29" x14ac:dyDescent="0.25">
      <c r="A313" t="s">
        <v>2412</v>
      </c>
      <c r="B313" t="str">
        <f>IF(OR(ISNUMBER(FIND("W/O",Tabelle3[[#This Row],[Score]])),ISNUMBER(FIND("RET",Tabelle3[[#This Row],[Score]])),ISNUMBER(FIND("Bye,",Tabelle3[[#This Row],[Opponent]]))),"NO","YES")</f>
        <v>YES</v>
      </c>
      <c r="C313" t="s">
        <v>518</v>
      </c>
      <c r="D313" s="158">
        <v>43500</v>
      </c>
      <c r="E313" t="s">
        <v>1327</v>
      </c>
      <c r="F313">
        <v>5</v>
      </c>
      <c r="G313" t="s">
        <v>1511</v>
      </c>
      <c r="H313" t="s">
        <v>2265</v>
      </c>
      <c r="I313" t="s">
        <v>610</v>
      </c>
      <c r="J313">
        <f>IF('ATP Data Set 2019 Singles'!$K313&gt;1,'ATP Data Set 2019 Singles'!$K313,"")</f>
        <v>109</v>
      </c>
      <c r="K313">
        <v>109</v>
      </c>
      <c r="AC313"/>
    </row>
    <row r="314" spans="1:29" x14ac:dyDescent="0.25">
      <c r="A314" t="s">
        <v>2412</v>
      </c>
      <c r="B314" t="str">
        <f>IF(OR(ISNUMBER(FIND("W/O",Tabelle3[[#This Row],[Score]])),ISNUMBER(FIND("RET",Tabelle3[[#This Row],[Score]])),ISNUMBER(FIND("Bye,",Tabelle3[[#This Row],[Opponent]]))),"NO","YES")</f>
        <v>YES</v>
      </c>
      <c r="C314" t="s">
        <v>518</v>
      </c>
      <c r="D314" s="158">
        <v>43500</v>
      </c>
      <c r="E314" t="s">
        <v>1327</v>
      </c>
      <c r="F314">
        <v>5</v>
      </c>
      <c r="G314" t="s">
        <v>1497</v>
      </c>
      <c r="H314" t="s">
        <v>1451</v>
      </c>
      <c r="I314" t="s">
        <v>857</v>
      </c>
      <c r="J314">
        <f>IF('ATP Data Set 2019 Singles'!$K314&gt;1,'ATP Data Set 2019 Singles'!$K314,"")</f>
        <v>111</v>
      </c>
      <c r="K314">
        <v>111</v>
      </c>
      <c r="AC314"/>
    </row>
    <row r="315" spans="1:29" x14ac:dyDescent="0.25">
      <c r="A315" t="s">
        <v>2412</v>
      </c>
      <c r="B315" t="str">
        <f>IF(OR(ISNUMBER(FIND("W/O",Tabelle3[[#This Row],[Score]])),ISNUMBER(FIND("RET",Tabelle3[[#This Row],[Score]])),ISNUMBER(FIND("Bye,",Tabelle3[[#This Row],[Opponent]]))),"NO","YES")</f>
        <v>YES</v>
      </c>
      <c r="C315" t="s">
        <v>518</v>
      </c>
      <c r="D315" s="158">
        <v>43500</v>
      </c>
      <c r="E315" t="s">
        <v>1327</v>
      </c>
      <c r="F315">
        <v>6</v>
      </c>
      <c r="G315" t="s">
        <v>1511</v>
      </c>
      <c r="H315" t="s">
        <v>1570</v>
      </c>
      <c r="I315" t="s">
        <v>2146</v>
      </c>
      <c r="J315">
        <f>IF('ATP Data Set 2019 Singles'!$K315&gt;1,'ATP Data Set 2019 Singles'!$K315,"")</f>
        <v>60</v>
      </c>
      <c r="K315">
        <v>60</v>
      </c>
      <c r="AC315"/>
    </row>
    <row r="316" spans="1:29" x14ac:dyDescent="0.25">
      <c r="A316" t="s">
        <v>2412</v>
      </c>
      <c r="B316" t="str">
        <f>IF(OR(ISNUMBER(FIND("W/O",Tabelle3[[#This Row],[Score]])),ISNUMBER(FIND("RET",Tabelle3[[#This Row],[Score]])),ISNUMBER(FIND("Bye,",Tabelle3[[#This Row],[Opponent]]))),"NO","YES")</f>
        <v>YES</v>
      </c>
      <c r="C316" t="s">
        <v>518</v>
      </c>
      <c r="D316" s="158">
        <v>43500</v>
      </c>
      <c r="E316" t="s">
        <v>1327</v>
      </c>
      <c r="F316">
        <v>6</v>
      </c>
      <c r="G316" t="s">
        <v>1497</v>
      </c>
      <c r="H316" t="s">
        <v>1470</v>
      </c>
      <c r="I316" t="s">
        <v>1811</v>
      </c>
      <c r="J316">
        <f>IF('ATP Data Set 2019 Singles'!$K316&gt;1,'ATP Data Set 2019 Singles'!$K316,"")</f>
        <v>113</v>
      </c>
      <c r="K316">
        <v>113</v>
      </c>
      <c r="AC316"/>
    </row>
    <row r="317" spans="1:29" x14ac:dyDescent="0.25">
      <c r="A317" t="s">
        <v>2412</v>
      </c>
      <c r="B317" t="str">
        <f>IF(OR(ISNUMBER(FIND("W/O",Tabelle3[[#This Row],[Score]])),ISNUMBER(FIND("RET",Tabelle3[[#This Row],[Score]])),ISNUMBER(FIND("Bye,",Tabelle3[[#This Row],[Opponent]]))),"NO","YES")</f>
        <v>YES</v>
      </c>
      <c r="C317" t="s">
        <v>518</v>
      </c>
      <c r="D317" s="158">
        <v>43500</v>
      </c>
      <c r="E317" t="s">
        <v>1327</v>
      </c>
      <c r="F317">
        <v>7</v>
      </c>
      <c r="G317" t="s">
        <v>1511</v>
      </c>
      <c r="H317" t="s">
        <v>1497</v>
      </c>
      <c r="I317" t="s">
        <v>1802</v>
      </c>
      <c r="J317">
        <f>IF('ATP Data Set 2019 Singles'!$K317&gt;1,'ATP Data Set 2019 Singles'!$K317,"")</f>
        <v>123</v>
      </c>
      <c r="K317">
        <v>123</v>
      </c>
      <c r="AC317"/>
    </row>
    <row r="318" spans="1:29" x14ac:dyDescent="0.25">
      <c r="A318" t="s">
        <v>2412</v>
      </c>
      <c r="B318" t="str">
        <f>IF(OR(ISNUMBER(FIND("W/O",Tabelle3[[#This Row],[Score]])),ISNUMBER(FIND("RET",Tabelle3[[#This Row],[Score]])),ISNUMBER(FIND("Bye,",Tabelle3[[#This Row],[Opponent]]))),"NO","YES")</f>
        <v>YES</v>
      </c>
      <c r="C318" t="s">
        <v>518</v>
      </c>
      <c r="D318" s="158">
        <v>43500</v>
      </c>
      <c r="E318" t="s">
        <v>1321</v>
      </c>
      <c r="F318">
        <v>3</v>
      </c>
      <c r="G318" t="s">
        <v>1435</v>
      </c>
      <c r="H318" t="s">
        <v>1490</v>
      </c>
      <c r="I318" t="s">
        <v>678</v>
      </c>
      <c r="J318">
        <f>IF('ATP Data Set 2019 Singles'!$K318&gt;1,'ATP Data Set 2019 Singles'!$K318,"")</f>
        <v>72</v>
      </c>
      <c r="K318">
        <v>72</v>
      </c>
      <c r="AC318"/>
    </row>
    <row r="319" spans="1:29" x14ac:dyDescent="0.25">
      <c r="A319" t="s">
        <v>2412</v>
      </c>
      <c r="B319" t="str">
        <f>IF(OR(ISNUMBER(FIND("W/O",Tabelle3[[#This Row],[Score]])),ISNUMBER(FIND("RET",Tabelle3[[#This Row],[Score]])),ISNUMBER(FIND("Bye,",Tabelle3[[#This Row],[Opponent]]))),"NO","YES")</f>
        <v>YES</v>
      </c>
      <c r="C319" t="s">
        <v>518</v>
      </c>
      <c r="D319" s="158">
        <v>43500</v>
      </c>
      <c r="E319" t="s">
        <v>1321</v>
      </c>
      <c r="F319">
        <v>3</v>
      </c>
      <c r="G319" t="s">
        <v>1965</v>
      </c>
      <c r="H319" t="s">
        <v>1969</v>
      </c>
      <c r="I319" t="s">
        <v>629</v>
      </c>
      <c r="J319">
        <f>IF('ATP Data Set 2019 Singles'!$K319&gt;1,'ATP Data Set 2019 Singles'!$K319,"")</f>
        <v>75</v>
      </c>
      <c r="K319">
        <v>75</v>
      </c>
      <c r="AC319"/>
    </row>
    <row r="320" spans="1:29" x14ac:dyDescent="0.25">
      <c r="A320" t="s">
        <v>2412</v>
      </c>
      <c r="B320" t="str">
        <f>IF(OR(ISNUMBER(FIND("W/O",Tabelle3[[#This Row],[Score]])),ISNUMBER(FIND("RET",Tabelle3[[#This Row],[Score]])),ISNUMBER(FIND("Bye,",Tabelle3[[#This Row],[Opponent]]))),"NO","YES")</f>
        <v>YES</v>
      </c>
      <c r="C320" t="s">
        <v>518</v>
      </c>
      <c r="D320" s="158">
        <v>43500</v>
      </c>
      <c r="E320" t="s">
        <v>1321</v>
      </c>
      <c r="F320">
        <v>3</v>
      </c>
      <c r="G320" t="s">
        <v>1784</v>
      </c>
      <c r="H320" t="s">
        <v>1855</v>
      </c>
      <c r="I320" t="s">
        <v>1884</v>
      </c>
      <c r="J320">
        <f>IF('ATP Data Set 2019 Singles'!$K320&gt;1,'ATP Data Set 2019 Singles'!$K320,"")</f>
        <v>132</v>
      </c>
      <c r="K320">
        <v>132</v>
      </c>
      <c r="AC320"/>
    </row>
    <row r="321" spans="1:29" x14ac:dyDescent="0.25">
      <c r="A321" t="s">
        <v>2412</v>
      </c>
      <c r="B321" t="str">
        <f>IF(OR(ISNUMBER(FIND("W/O",Tabelle3[[#This Row],[Score]])),ISNUMBER(FIND("RET",Tabelle3[[#This Row],[Score]])),ISNUMBER(FIND("Bye,",Tabelle3[[#This Row],[Opponent]]))),"NO","YES")</f>
        <v>YES</v>
      </c>
      <c r="C321" t="s">
        <v>518</v>
      </c>
      <c r="D321" s="158">
        <v>43500</v>
      </c>
      <c r="E321" t="s">
        <v>1321</v>
      </c>
      <c r="F321">
        <v>3</v>
      </c>
      <c r="G321" t="s">
        <v>1437</v>
      </c>
      <c r="H321" t="s">
        <v>2202</v>
      </c>
      <c r="I321" t="s">
        <v>785</v>
      </c>
      <c r="J321">
        <f>IF('ATP Data Set 2019 Singles'!$K321&gt;1,'ATP Data Set 2019 Singles'!$K321,"")</f>
        <v>47</v>
      </c>
      <c r="K321">
        <v>47</v>
      </c>
      <c r="AC321"/>
    </row>
    <row r="322" spans="1:29" x14ac:dyDescent="0.25">
      <c r="A322" t="s">
        <v>2412</v>
      </c>
      <c r="B322" t="str">
        <f>IF(OR(ISNUMBER(FIND("W/O",Tabelle3[[#This Row],[Score]])),ISNUMBER(FIND("RET",Tabelle3[[#This Row],[Score]])),ISNUMBER(FIND("Bye,",Tabelle3[[#This Row],[Opponent]]))),"NO","YES")</f>
        <v>NO</v>
      </c>
      <c r="C322" t="s">
        <v>518</v>
      </c>
      <c r="D322" s="158">
        <v>43500</v>
      </c>
      <c r="E322" t="s">
        <v>1321</v>
      </c>
      <c r="F322">
        <v>3</v>
      </c>
      <c r="G322" t="s">
        <v>1453</v>
      </c>
      <c r="H322" t="s">
        <v>1458</v>
      </c>
      <c r="I322" t="s">
        <v>1457</v>
      </c>
      <c r="J322" t="str">
        <f>IF('ATP Data Set 2019 Singles'!$K322&gt;1,'ATP Data Set 2019 Singles'!$K322,"")</f>
        <v/>
      </c>
      <c r="K322">
        <v>0</v>
      </c>
      <c r="AC322"/>
    </row>
    <row r="323" spans="1:29" x14ac:dyDescent="0.25">
      <c r="A323" t="s">
        <v>2412</v>
      </c>
      <c r="B323" t="str">
        <f>IF(OR(ISNUMBER(FIND("W/O",Tabelle3[[#This Row],[Score]])),ISNUMBER(FIND("RET",Tabelle3[[#This Row],[Score]])),ISNUMBER(FIND("Bye,",Tabelle3[[#This Row],[Opponent]]))),"NO","YES")</f>
        <v>YES</v>
      </c>
      <c r="C323" t="s">
        <v>518</v>
      </c>
      <c r="D323" s="158">
        <v>43500</v>
      </c>
      <c r="E323" t="s">
        <v>1321</v>
      </c>
      <c r="F323">
        <v>3</v>
      </c>
      <c r="G323" t="s">
        <v>1646</v>
      </c>
      <c r="H323" t="s">
        <v>1544</v>
      </c>
      <c r="I323" t="s">
        <v>1498</v>
      </c>
      <c r="J323">
        <f>IF('ATP Data Set 2019 Singles'!$K323&gt;1,'ATP Data Set 2019 Singles'!$K323,"")</f>
        <v>130</v>
      </c>
      <c r="K323">
        <v>130</v>
      </c>
      <c r="AC323"/>
    </row>
    <row r="324" spans="1:29" x14ac:dyDescent="0.25">
      <c r="A324" t="s">
        <v>2412</v>
      </c>
      <c r="B324" t="str">
        <f>IF(OR(ISNUMBER(FIND("W/O",Tabelle3[[#This Row],[Score]])),ISNUMBER(FIND("RET",Tabelle3[[#This Row],[Score]])),ISNUMBER(FIND("Bye,",Tabelle3[[#This Row],[Opponent]]))),"NO","YES")</f>
        <v>YES</v>
      </c>
      <c r="C324" t="s">
        <v>518</v>
      </c>
      <c r="D324" s="158">
        <v>43500</v>
      </c>
      <c r="E324" t="s">
        <v>1321</v>
      </c>
      <c r="F324">
        <v>3</v>
      </c>
      <c r="G324" t="s">
        <v>1845</v>
      </c>
      <c r="H324" t="s">
        <v>1475</v>
      </c>
      <c r="I324" t="s">
        <v>610</v>
      </c>
      <c r="J324">
        <f>IF('ATP Data Set 2019 Singles'!$K324&gt;1,'ATP Data Set 2019 Singles'!$K324,"")</f>
        <v>99</v>
      </c>
      <c r="K324">
        <v>99</v>
      </c>
      <c r="AC324"/>
    </row>
    <row r="325" spans="1:29" x14ac:dyDescent="0.25">
      <c r="A325" t="s">
        <v>2412</v>
      </c>
      <c r="B325" t="str">
        <f>IF(OR(ISNUMBER(FIND("W/O",Tabelle3[[#This Row],[Score]])),ISNUMBER(FIND("RET",Tabelle3[[#This Row],[Score]])),ISNUMBER(FIND("Bye,",Tabelle3[[#This Row],[Opponent]]))),"NO","YES")</f>
        <v>YES</v>
      </c>
      <c r="C325" t="s">
        <v>518</v>
      </c>
      <c r="D325" s="158">
        <v>43500</v>
      </c>
      <c r="E325" t="s">
        <v>1321</v>
      </c>
      <c r="F325">
        <v>3</v>
      </c>
      <c r="G325" t="s">
        <v>1492</v>
      </c>
      <c r="H325" t="s">
        <v>1679</v>
      </c>
      <c r="I325" t="s">
        <v>771</v>
      </c>
      <c r="J325">
        <f>IF('ATP Data Set 2019 Singles'!$K325&gt;1,'ATP Data Set 2019 Singles'!$K325,"")</f>
        <v>56</v>
      </c>
      <c r="K325">
        <v>56</v>
      </c>
      <c r="AC325"/>
    </row>
    <row r="326" spans="1:29" x14ac:dyDescent="0.25">
      <c r="A326" t="s">
        <v>2412</v>
      </c>
      <c r="B326" t="str">
        <f>IF(OR(ISNUMBER(FIND("W/O",Tabelle3[[#This Row],[Score]])),ISNUMBER(FIND("RET",Tabelle3[[#This Row],[Score]])),ISNUMBER(FIND("Bye,",Tabelle3[[#This Row],[Opponent]]))),"NO","YES")</f>
        <v>YES</v>
      </c>
      <c r="C326" t="s">
        <v>518</v>
      </c>
      <c r="D326" s="158">
        <v>43500</v>
      </c>
      <c r="E326" t="s">
        <v>1321</v>
      </c>
      <c r="F326">
        <v>3</v>
      </c>
      <c r="G326" t="s">
        <v>1644</v>
      </c>
      <c r="H326" t="s">
        <v>1565</v>
      </c>
      <c r="I326" t="s">
        <v>671</v>
      </c>
      <c r="J326">
        <f>IF('ATP Data Set 2019 Singles'!$K326&gt;1,'ATP Data Set 2019 Singles'!$K326,"")</f>
        <v>62</v>
      </c>
      <c r="K326">
        <v>62</v>
      </c>
      <c r="AC326"/>
    </row>
    <row r="327" spans="1:29" x14ac:dyDescent="0.25">
      <c r="A327" t="s">
        <v>2412</v>
      </c>
      <c r="B327" t="str">
        <f>IF(OR(ISNUMBER(FIND("W/O",Tabelle3[[#This Row],[Score]])),ISNUMBER(FIND("RET",Tabelle3[[#This Row],[Score]])),ISNUMBER(FIND("Bye,",Tabelle3[[#This Row],[Opponent]]))),"NO","YES")</f>
        <v>YES</v>
      </c>
      <c r="C327" t="s">
        <v>518</v>
      </c>
      <c r="D327" s="158">
        <v>43500</v>
      </c>
      <c r="E327" t="s">
        <v>1321</v>
      </c>
      <c r="F327">
        <v>3</v>
      </c>
      <c r="G327" t="s">
        <v>1634</v>
      </c>
      <c r="H327" t="s">
        <v>1551</v>
      </c>
      <c r="I327" t="s">
        <v>1145</v>
      </c>
      <c r="J327">
        <f>IF('ATP Data Set 2019 Singles'!$K327&gt;1,'ATP Data Set 2019 Singles'!$K327,"")</f>
        <v>123</v>
      </c>
      <c r="K327">
        <v>123</v>
      </c>
      <c r="AC327"/>
    </row>
    <row r="328" spans="1:29" x14ac:dyDescent="0.25">
      <c r="A328" t="s">
        <v>2412</v>
      </c>
      <c r="B328" t="str">
        <f>IF(OR(ISNUMBER(FIND("W/O",Tabelle3[[#This Row],[Score]])),ISNUMBER(FIND("RET",Tabelle3[[#This Row],[Score]])),ISNUMBER(FIND("Bye,",Tabelle3[[#This Row],[Opponent]]))),"NO","YES")</f>
        <v>YES</v>
      </c>
      <c r="C328" t="s">
        <v>518</v>
      </c>
      <c r="D328" s="158">
        <v>43500</v>
      </c>
      <c r="E328" t="s">
        <v>1321</v>
      </c>
      <c r="F328">
        <v>3</v>
      </c>
      <c r="G328" t="s">
        <v>1501</v>
      </c>
      <c r="H328" t="s">
        <v>2023</v>
      </c>
      <c r="I328" t="s">
        <v>533</v>
      </c>
      <c r="J328">
        <f>IF('ATP Data Set 2019 Singles'!$K328&gt;1,'ATP Data Set 2019 Singles'!$K328,"")</f>
        <v>98</v>
      </c>
      <c r="K328">
        <v>98</v>
      </c>
      <c r="AC328"/>
    </row>
    <row r="329" spans="1:29" x14ac:dyDescent="0.25">
      <c r="A329" t="s">
        <v>2412</v>
      </c>
      <c r="B329" t="str">
        <f>IF(OR(ISNUMBER(FIND("W/O",Tabelle3[[#This Row],[Score]])),ISNUMBER(FIND("RET",Tabelle3[[#This Row],[Score]])),ISNUMBER(FIND("Bye,",Tabelle3[[#This Row],[Opponent]]))),"NO","YES")</f>
        <v>YES</v>
      </c>
      <c r="C329" t="s">
        <v>518</v>
      </c>
      <c r="D329" s="158">
        <v>43500</v>
      </c>
      <c r="E329" t="s">
        <v>1321</v>
      </c>
      <c r="F329">
        <v>3</v>
      </c>
      <c r="G329" t="s">
        <v>1449</v>
      </c>
      <c r="H329" t="s">
        <v>1548</v>
      </c>
      <c r="I329" t="s">
        <v>637</v>
      </c>
      <c r="J329">
        <f>IF('ATP Data Set 2019 Singles'!$K329&gt;1,'ATP Data Set 2019 Singles'!$K329,"")</f>
        <v>73</v>
      </c>
      <c r="K329">
        <v>73</v>
      </c>
      <c r="AC329"/>
    </row>
    <row r="330" spans="1:29" x14ac:dyDescent="0.25">
      <c r="A330" t="s">
        <v>2412</v>
      </c>
      <c r="B330" t="str">
        <f>IF(OR(ISNUMBER(FIND("W/O",Tabelle3[[#This Row],[Score]])),ISNUMBER(FIND("RET",Tabelle3[[#This Row],[Score]])),ISNUMBER(FIND("Bye,",Tabelle3[[#This Row],[Opponent]]))),"NO","YES")</f>
        <v>NO</v>
      </c>
      <c r="C330" t="s">
        <v>518</v>
      </c>
      <c r="D330" s="158">
        <v>43500</v>
      </c>
      <c r="E330" t="s">
        <v>1321</v>
      </c>
      <c r="F330">
        <v>3</v>
      </c>
      <c r="G330" t="s">
        <v>1574</v>
      </c>
      <c r="H330" t="s">
        <v>1458</v>
      </c>
      <c r="I330" t="s">
        <v>1457</v>
      </c>
      <c r="J330" t="str">
        <f>IF('ATP Data Set 2019 Singles'!$K330&gt;1,'ATP Data Set 2019 Singles'!$K330,"")</f>
        <v/>
      </c>
      <c r="K330">
        <v>0</v>
      </c>
      <c r="AC330"/>
    </row>
    <row r="331" spans="1:29" x14ac:dyDescent="0.25">
      <c r="A331" t="s">
        <v>2412</v>
      </c>
      <c r="B331" t="str">
        <f>IF(OR(ISNUMBER(FIND("W/O",Tabelle3[[#This Row],[Score]])),ISNUMBER(FIND("RET",Tabelle3[[#This Row],[Score]])),ISNUMBER(FIND("Bye,",Tabelle3[[#This Row],[Opponent]]))),"NO","YES")</f>
        <v>NO</v>
      </c>
      <c r="C331" t="s">
        <v>518</v>
      </c>
      <c r="D331" s="158">
        <v>43500</v>
      </c>
      <c r="E331" t="s">
        <v>1321</v>
      </c>
      <c r="F331">
        <v>3</v>
      </c>
      <c r="G331" t="s">
        <v>1426</v>
      </c>
      <c r="H331" t="s">
        <v>1458</v>
      </c>
      <c r="I331" t="s">
        <v>1457</v>
      </c>
      <c r="J331" t="str">
        <f>IF('ATP Data Set 2019 Singles'!$K331&gt;1,'ATP Data Set 2019 Singles'!$K331,"")</f>
        <v/>
      </c>
      <c r="K331">
        <v>0</v>
      </c>
      <c r="AC331"/>
    </row>
    <row r="332" spans="1:29" x14ac:dyDescent="0.25">
      <c r="A332" t="s">
        <v>2412</v>
      </c>
      <c r="B332" t="str">
        <f>IF(OR(ISNUMBER(FIND("W/O",Tabelle3[[#This Row],[Score]])),ISNUMBER(FIND("RET",Tabelle3[[#This Row],[Score]])),ISNUMBER(FIND("Bye,",Tabelle3[[#This Row],[Opponent]]))),"NO","YES")</f>
        <v>NO</v>
      </c>
      <c r="C332" t="s">
        <v>518</v>
      </c>
      <c r="D332" s="158">
        <v>43500</v>
      </c>
      <c r="E332" t="s">
        <v>1321</v>
      </c>
      <c r="F332">
        <v>3</v>
      </c>
      <c r="G332" t="s">
        <v>1465</v>
      </c>
      <c r="H332" t="s">
        <v>1458</v>
      </c>
      <c r="I332" t="s">
        <v>1457</v>
      </c>
      <c r="J332" t="str">
        <f>IF('ATP Data Set 2019 Singles'!$K332&gt;1,'ATP Data Set 2019 Singles'!$K332,"")</f>
        <v/>
      </c>
      <c r="K332">
        <v>0</v>
      </c>
      <c r="AC332"/>
    </row>
    <row r="333" spans="1:29" x14ac:dyDescent="0.25">
      <c r="A333" t="s">
        <v>2412</v>
      </c>
      <c r="B333" t="str">
        <f>IF(OR(ISNUMBER(FIND("W/O",Tabelle3[[#This Row],[Score]])),ISNUMBER(FIND("RET",Tabelle3[[#This Row],[Score]])),ISNUMBER(FIND("Bye,",Tabelle3[[#This Row],[Opponent]]))),"NO","YES")</f>
        <v>YES</v>
      </c>
      <c r="C333" t="s">
        <v>518</v>
      </c>
      <c r="D333" s="158">
        <v>43500</v>
      </c>
      <c r="E333" t="s">
        <v>1321</v>
      </c>
      <c r="F333">
        <v>3</v>
      </c>
      <c r="G333" t="s">
        <v>1429</v>
      </c>
      <c r="H333" t="s">
        <v>1413</v>
      </c>
      <c r="I333" t="s">
        <v>1130</v>
      </c>
      <c r="J333">
        <f>IF('ATP Data Set 2019 Singles'!$K333&gt;1,'ATP Data Set 2019 Singles'!$K333,"")</f>
        <v>143</v>
      </c>
      <c r="K333">
        <v>143</v>
      </c>
      <c r="AC333"/>
    </row>
    <row r="334" spans="1:29" x14ac:dyDescent="0.25">
      <c r="A334" t="s">
        <v>2412</v>
      </c>
      <c r="B334" t="str">
        <f>IF(OR(ISNUMBER(FIND("W/O",Tabelle3[[#This Row],[Score]])),ISNUMBER(FIND("RET",Tabelle3[[#This Row],[Score]])),ISNUMBER(FIND("Bye,",Tabelle3[[#This Row],[Opponent]]))),"NO","YES")</f>
        <v>YES</v>
      </c>
      <c r="C334" t="s">
        <v>518</v>
      </c>
      <c r="D334" s="158">
        <v>43500</v>
      </c>
      <c r="E334" t="s">
        <v>1321</v>
      </c>
      <c r="F334">
        <v>4</v>
      </c>
      <c r="G334" t="s">
        <v>1435</v>
      </c>
      <c r="H334" t="s">
        <v>1845</v>
      </c>
      <c r="I334" t="s">
        <v>2165</v>
      </c>
      <c r="J334">
        <f>IF('ATP Data Set 2019 Singles'!$K334&gt;1,'ATP Data Set 2019 Singles'!$K334,"")</f>
        <v>154</v>
      </c>
      <c r="K334">
        <v>154</v>
      </c>
      <c r="AC334"/>
    </row>
    <row r="335" spans="1:29" x14ac:dyDescent="0.25">
      <c r="A335" t="s">
        <v>2412</v>
      </c>
      <c r="B335" t="str">
        <f>IF(OR(ISNUMBER(FIND("W/O",Tabelle3[[#This Row],[Score]])),ISNUMBER(FIND("RET",Tabelle3[[#This Row],[Score]])),ISNUMBER(FIND("Bye,",Tabelle3[[#This Row],[Opponent]]))),"NO","YES")</f>
        <v>YES</v>
      </c>
      <c r="C335" t="s">
        <v>518</v>
      </c>
      <c r="D335" s="158">
        <v>43500</v>
      </c>
      <c r="E335" t="s">
        <v>1321</v>
      </c>
      <c r="F335">
        <v>4</v>
      </c>
      <c r="G335" t="s">
        <v>1965</v>
      </c>
      <c r="H335" t="s">
        <v>1574</v>
      </c>
      <c r="I335" t="s">
        <v>1581</v>
      </c>
      <c r="J335">
        <f>IF('ATP Data Set 2019 Singles'!$K335&gt;1,'ATP Data Set 2019 Singles'!$K335,"")</f>
        <v>161</v>
      </c>
      <c r="K335">
        <v>161</v>
      </c>
      <c r="AC335"/>
    </row>
    <row r="336" spans="1:29" x14ac:dyDescent="0.25">
      <c r="A336" t="s">
        <v>2412</v>
      </c>
      <c r="B336" t="str">
        <f>IF(OR(ISNUMBER(FIND("W/O",Tabelle3[[#This Row],[Score]])),ISNUMBER(FIND("RET",Tabelle3[[#This Row],[Score]])),ISNUMBER(FIND("Bye,",Tabelle3[[#This Row],[Opponent]]))),"NO","YES")</f>
        <v>YES</v>
      </c>
      <c r="C336" t="s">
        <v>518</v>
      </c>
      <c r="D336" s="158">
        <v>43500</v>
      </c>
      <c r="E336" t="s">
        <v>1321</v>
      </c>
      <c r="F336">
        <v>4</v>
      </c>
      <c r="G336" t="s">
        <v>1784</v>
      </c>
      <c r="H336" t="s">
        <v>1449</v>
      </c>
      <c r="I336" t="s">
        <v>713</v>
      </c>
      <c r="J336">
        <f>IF('ATP Data Set 2019 Singles'!$K336&gt;1,'ATP Data Set 2019 Singles'!$K336,"")</f>
        <v>58</v>
      </c>
      <c r="K336">
        <v>58</v>
      </c>
      <c r="AC336"/>
    </row>
    <row r="337" spans="1:29" x14ac:dyDescent="0.25">
      <c r="A337" t="s">
        <v>2412</v>
      </c>
      <c r="B337" t="str">
        <f>IF(OR(ISNUMBER(FIND("W/O",Tabelle3[[#This Row],[Score]])),ISNUMBER(FIND("RET",Tabelle3[[#This Row],[Score]])),ISNUMBER(FIND("Bye,",Tabelle3[[#This Row],[Opponent]]))),"NO","YES")</f>
        <v>YES</v>
      </c>
      <c r="C337" t="s">
        <v>518</v>
      </c>
      <c r="D337" s="158">
        <v>43500</v>
      </c>
      <c r="E337" t="s">
        <v>1321</v>
      </c>
      <c r="F337">
        <v>4</v>
      </c>
      <c r="G337" t="s">
        <v>1437</v>
      </c>
      <c r="H337" t="s">
        <v>1644</v>
      </c>
      <c r="I337" t="s">
        <v>539</v>
      </c>
      <c r="J337">
        <f>IF('ATP Data Set 2019 Singles'!$K337&gt;1,'ATP Data Set 2019 Singles'!$K337,"")</f>
        <v>98</v>
      </c>
      <c r="K337">
        <v>98</v>
      </c>
      <c r="AC337"/>
    </row>
    <row r="338" spans="1:29" x14ac:dyDescent="0.25">
      <c r="A338" t="s">
        <v>2412</v>
      </c>
      <c r="B338" t="str">
        <f>IF(OR(ISNUMBER(FIND("W/O",Tabelle3[[#This Row],[Score]])),ISNUMBER(FIND("RET",Tabelle3[[#This Row],[Score]])),ISNUMBER(FIND("Bye,",Tabelle3[[#This Row],[Opponent]]))),"NO","YES")</f>
        <v>YES</v>
      </c>
      <c r="C338" t="s">
        <v>518</v>
      </c>
      <c r="D338" s="158">
        <v>43500</v>
      </c>
      <c r="E338" t="s">
        <v>1321</v>
      </c>
      <c r="F338">
        <v>4</v>
      </c>
      <c r="G338" t="s">
        <v>1492</v>
      </c>
      <c r="H338" t="s">
        <v>1634</v>
      </c>
      <c r="I338" t="s">
        <v>1350</v>
      </c>
      <c r="J338">
        <f>IF('ATP Data Set 2019 Singles'!$K338&gt;1,'ATP Data Set 2019 Singles'!$K338,"")</f>
        <v>123</v>
      </c>
      <c r="K338">
        <v>123</v>
      </c>
      <c r="AC338"/>
    </row>
    <row r="339" spans="1:29" x14ac:dyDescent="0.25">
      <c r="A339" t="s">
        <v>2412</v>
      </c>
      <c r="B339" t="str">
        <f>IF(OR(ISNUMBER(FIND("W/O",Tabelle3[[#This Row],[Score]])),ISNUMBER(FIND("RET",Tabelle3[[#This Row],[Score]])),ISNUMBER(FIND("Bye,",Tabelle3[[#This Row],[Opponent]]))),"NO","YES")</f>
        <v>YES</v>
      </c>
      <c r="C339" t="s">
        <v>518</v>
      </c>
      <c r="D339" s="158">
        <v>43500</v>
      </c>
      <c r="E339" t="s">
        <v>1321</v>
      </c>
      <c r="F339">
        <v>4</v>
      </c>
      <c r="G339" t="s">
        <v>1501</v>
      </c>
      <c r="H339" t="s">
        <v>1453</v>
      </c>
      <c r="I339" t="s">
        <v>550</v>
      </c>
      <c r="J339">
        <f>IF('ATP Data Set 2019 Singles'!$K339&gt;1,'ATP Data Set 2019 Singles'!$K339,"")</f>
        <v>88</v>
      </c>
      <c r="K339">
        <v>88</v>
      </c>
      <c r="AC339"/>
    </row>
    <row r="340" spans="1:29" x14ac:dyDescent="0.25">
      <c r="A340" t="s">
        <v>2412</v>
      </c>
      <c r="B340" t="str">
        <f>IF(OR(ISNUMBER(FIND("W/O",Tabelle3[[#This Row],[Score]])),ISNUMBER(FIND("RET",Tabelle3[[#This Row],[Score]])),ISNUMBER(FIND("Bye,",Tabelle3[[#This Row],[Opponent]]))),"NO","YES")</f>
        <v>YES</v>
      </c>
      <c r="C340" t="s">
        <v>518</v>
      </c>
      <c r="D340" s="158">
        <v>43500</v>
      </c>
      <c r="E340" t="s">
        <v>1321</v>
      </c>
      <c r="F340">
        <v>4</v>
      </c>
      <c r="G340" t="s">
        <v>1426</v>
      </c>
      <c r="H340" t="s">
        <v>1646</v>
      </c>
      <c r="I340" t="s">
        <v>610</v>
      </c>
      <c r="J340">
        <f>IF('ATP Data Set 2019 Singles'!$K340&gt;1,'ATP Data Set 2019 Singles'!$K340,"")</f>
        <v>83</v>
      </c>
      <c r="K340">
        <v>83</v>
      </c>
      <c r="AC340"/>
    </row>
    <row r="341" spans="1:29" x14ac:dyDescent="0.25">
      <c r="A341" t="s">
        <v>2412</v>
      </c>
      <c r="B341" t="str">
        <f>IF(OR(ISNUMBER(FIND("W/O",Tabelle3[[#This Row],[Score]])),ISNUMBER(FIND("RET",Tabelle3[[#This Row],[Score]])),ISNUMBER(FIND("Bye,",Tabelle3[[#This Row],[Opponent]]))),"NO","YES")</f>
        <v>YES</v>
      </c>
      <c r="C341" t="s">
        <v>518</v>
      </c>
      <c r="D341" s="158">
        <v>43500</v>
      </c>
      <c r="E341" t="s">
        <v>1321</v>
      </c>
      <c r="F341">
        <v>4</v>
      </c>
      <c r="G341" t="s">
        <v>1429</v>
      </c>
      <c r="H341" t="s">
        <v>1465</v>
      </c>
      <c r="I341" t="s">
        <v>854</v>
      </c>
      <c r="J341">
        <f>IF('ATP Data Set 2019 Singles'!$K341&gt;1,'ATP Data Set 2019 Singles'!$K341,"")</f>
        <v>94</v>
      </c>
      <c r="K341">
        <v>94</v>
      </c>
      <c r="AC341"/>
    </row>
    <row r="342" spans="1:29" x14ac:dyDescent="0.25">
      <c r="A342" t="s">
        <v>2412</v>
      </c>
      <c r="B342" t="str">
        <f>IF(OR(ISNUMBER(FIND("W/O",Tabelle3[[#This Row],[Score]])),ISNUMBER(FIND("RET",Tabelle3[[#This Row],[Score]])),ISNUMBER(FIND("Bye,",Tabelle3[[#This Row],[Opponent]]))),"NO","YES")</f>
        <v>YES</v>
      </c>
      <c r="C342" t="s">
        <v>518</v>
      </c>
      <c r="D342" s="158">
        <v>43500</v>
      </c>
      <c r="E342" t="s">
        <v>1321</v>
      </c>
      <c r="F342">
        <v>5</v>
      </c>
      <c r="G342" t="s">
        <v>1435</v>
      </c>
      <c r="H342" t="s">
        <v>1965</v>
      </c>
      <c r="I342" t="s">
        <v>854</v>
      </c>
      <c r="J342">
        <f>IF('ATP Data Set 2019 Singles'!$K342&gt;1,'ATP Data Set 2019 Singles'!$K342,"")</f>
        <v>92</v>
      </c>
      <c r="K342">
        <v>92</v>
      </c>
      <c r="AC342"/>
    </row>
    <row r="343" spans="1:29" x14ac:dyDescent="0.25">
      <c r="A343" t="s">
        <v>2412</v>
      </c>
      <c r="B343" t="str">
        <f>IF(OR(ISNUMBER(FIND("W/O",Tabelle3[[#This Row],[Score]])),ISNUMBER(FIND("RET",Tabelle3[[#This Row],[Score]])),ISNUMBER(FIND("Bye,",Tabelle3[[#This Row],[Opponent]]))),"NO","YES")</f>
        <v>YES</v>
      </c>
      <c r="C343" t="s">
        <v>518</v>
      </c>
      <c r="D343" s="158">
        <v>43500</v>
      </c>
      <c r="E343" t="s">
        <v>1321</v>
      </c>
      <c r="F343">
        <v>5</v>
      </c>
      <c r="G343" t="s">
        <v>1784</v>
      </c>
      <c r="H343" t="s">
        <v>1501</v>
      </c>
      <c r="I343" t="s">
        <v>2264</v>
      </c>
      <c r="J343">
        <f>IF('ATP Data Set 2019 Singles'!$K343&gt;1,'ATP Data Set 2019 Singles'!$K343,"")</f>
        <v>162</v>
      </c>
      <c r="K343">
        <v>162</v>
      </c>
      <c r="AC343"/>
    </row>
    <row r="344" spans="1:29" x14ac:dyDescent="0.25">
      <c r="A344" t="s">
        <v>2412</v>
      </c>
      <c r="B344" t="str">
        <f>IF(OR(ISNUMBER(FIND("W/O",Tabelle3[[#This Row],[Score]])),ISNUMBER(FIND("RET",Tabelle3[[#This Row],[Score]])),ISNUMBER(FIND("Bye,",Tabelle3[[#This Row],[Opponent]]))),"NO","YES")</f>
        <v>YES</v>
      </c>
      <c r="C344" t="s">
        <v>518</v>
      </c>
      <c r="D344" s="158">
        <v>43500</v>
      </c>
      <c r="E344" t="s">
        <v>1321</v>
      </c>
      <c r="F344">
        <v>5</v>
      </c>
      <c r="G344" t="s">
        <v>1492</v>
      </c>
      <c r="H344" t="s">
        <v>1426</v>
      </c>
      <c r="I344" t="s">
        <v>536</v>
      </c>
      <c r="J344">
        <f>IF('ATP Data Set 2019 Singles'!$K344&gt;1,'ATP Data Set 2019 Singles'!$K344,"")</f>
        <v>104</v>
      </c>
      <c r="K344">
        <v>104</v>
      </c>
      <c r="AC344"/>
    </row>
    <row r="345" spans="1:29" x14ac:dyDescent="0.25">
      <c r="A345" t="s">
        <v>2412</v>
      </c>
      <c r="B345" t="str">
        <f>IF(OR(ISNUMBER(FIND("W/O",Tabelle3[[#This Row],[Score]])),ISNUMBER(FIND("RET",Tabelle3[[#This Row],[Score]])),ISNUMBER(FIND("Bye,",Tabelle3[[#This Row],[Opponent]]))),"NO","YES")</f>
        <v>YES</v>
      </c>
      <c r="C345" t="s">
        <v>518</v>
      </c>
      <c r="D345" s="158">
        <v>43500</v>
      </c>
      <c r="E345" t="s">
        <v>1321</v>
      </c>
      <c r="F345">
        <v>5</v>
      </c>
      <c r="G345" t="s">
        <v>1429</v>
      </c>
      <c r="H345" t="s">
        <v>1437</v>
      </c>
      <c r="I345" t="s">
        <v>2039</v>
      </c>
      <c r="J345">
        <f>IF('ATP Data Set 2019 Singles'!$K345&gt;1,'ATP Data Set 2019 Singles'!$K345,"")</f>
        <v>165</v>
      </c>
      <c r="K345">
        <v>165</v>
      </c>
      <c r="AC345"/>
    </row>
    <row r="346" spans="1:29" x14ac:dyDescent="0.25">
      <c r="A346" t="s">
        <v>2412</v>
      </c>
      <c r="B346" t="str">
        <f>IF(OR(ISNUMBER(FIND("W/O",Tabelle3[[#This Row],[Score]])),ISNUMBER(FIND("RET",Tabelle3[[#This Row],[Score]])),ISNUMBER(FIND("Bye,",Tabelle3[[#This Row],[Opponent]]))),"NO","YES")</f>
        <v>YES</v>
      </c>
      <c r="C346" t="s">
        <v>518</v>
      </c>
      <c r="D346" s="158">
        <v>43500</v>
      </c>
      <c r="E346" t="s">
        <v>1321</v>
      </c>
      <c r="F346">
        <v>6</v>
      </c>
      <c r="G346" t="s">
        <v>1492</v>
      </c>
      <c r="H346" t="s">
        <v>1784</v>
      </c>
      <c r="I346" t="s">
        <v>655</v>
      </c>
      <c r="J346">
        <f>IF('ATP Data Set 2019 Singles'!$K346&gt;1,'ATP Data Set 2019 Singles'!$K346,"")</f>
        <v>93</v>
      </c>
      <c r="K346">
        <v>93</v>
      </c>
      <c r="AC346"/>
    </row>
    <row r="347" spans="1:29" x14ac:dyDescent="0.25">
      <c r="A347" t="s">
        <v>2412</v>
      </c>
      <c r="B347" t="str">
        <f>IF(OR(ISNUMBER(FIND("W/O",Tabelle3[[#This Row],[Score]])),ISNUMBER(FIND("RET",Tabelle3[[#This Row],[Score]])),ISNUMBER(FIND("Bye,",Tabelle3[[#This Row],[Opponent]]))),"NO","YES")</f>
        <v>YES</v>
      </c>
      <c r="C347" t="s">
        <v>518</v>
      </c>
      <c r="D347" s="158">
        <v>43500</v>
      </c>
      <c r="E347" t="s">
        <v>1321</v>
      </c>
      <c r="F347">
        <v>6</v>
      </c>
      <c r="G347" t="s">
        <v>1429</v>
      </c>
      <c r="H347" t="s">
        <v>1435</v>
      </c>
      <c r="I347" t="s">
        <v>557</v>
      </c>
      <c r="J347">
        <f>IF('ATP Data Set 2019 Singles'!$K347&gt;1,'ATP Data Set 2019 Singles'!$K347,"")</f>
        <v>69</v>
      </c>
      <c r="K347">
        <v>69</v>
      </c>
      <c r="AC347"/>
    </row>
    <row r="348" spans="1:29" x14ac:dyDescent="0.25">
      <c r="A348" t="s">
        <v>2412</v>
      </c>
      <c r="B348" t="str">
        <f>IF(OR(ISNUMBER(FIND("W/O",Tabelle3[[#This Row],[Score]])),ISNUMBER(FIND("RET",Tabelle3[[#This Row],[Score]])),ISNUMBER(FIND("Bye,",Tabelle3[[#This Row],[Opponent]]))),"NO","YES")</f>
        <v>YES</v>
      </c>
      <c r="C348" t="s">
        <v>518</v>
      </c>
      <c r="D348" s="158">
        <v>43500</v>
      </c>
      <c r="E348" t="s">
        <v>1321</v>
      </c>
      <c r="F348">
        <v>7</v>
      </c>
      <c r="G348" t="s">
        <v>1429</v>
      </c>
      <c r="H348" t="s">
        <v>1492</v>
      </c>
      <c r="I348" t="s">
        <v>653</v>
      </c>
      <c r="J348">
        <f>IF('ATP Data Set 2019 Singles'!$K348&gt;1,'ATP Data Set 2019 Singles'!$K348,"")</f>
        <v>74</v>
      </c>
      <c r="K348">
        <v>74</v>
      </c>
      <c r="AC348"/>
    </row>
    <row r="349" spans="1:29" x14ac:dyDescent="0.25">
      <c r="A349" t="s">
        <v>2412</v>
      </c>
      <c r="B349" t="str">
        <f>IF(OR(ISNUMBER(FIND("W/O",Tabelle3[[#This Row],[Score]])),ISNUMBER(FIND("RET",Tabelle3[[#This Row],[Score]])),ISNUMBER(FIND("Bye,",Tabelle3[[#This Row],[Opponent]]))),"NO","YES")</f>
        <v>NO</v>
      </c>
      <c r="C349" t="s">
        <v>518</v>
      </c>
      <c r="D349" s="158">
        <v>43500</v>
      </c>
      <c r="E349" t="s">
        <v>1314</v>
      </c>
      <c r="F349">
        <v>3</v>
      </c>
      <c r="G349" t="s">
        <v>1454</v>
      </c>
      <c r="H349" t="s">
        <v>1458</v>
      </c>
      <c r="I349" t="s">
        <v>1457</v>
      </c>
      <c r="J349" t="str">
        <f>IF('ATP Data Set 2019 Singles'!$K349&gt;1,'ATP Data Set 2019 Singles'!$K349,"")</f>
        <v/>
      </c>
      <c r="K349">
        <v>0</v>
      </c>
      <c r="AC349"/>
    </row>
    <row r="350" spans="1:29" x14ac:dyDescent="0.25">
      <c r="A350" t="s">
        <v>2412</v>
      </c>
      <c r="B350" t="str">
        <f>IF(OR(ISNUMBER(FIND("W/O",Tabelle3[[#This Row],[Score]])),ISNUMBER(FIND("RET",Tabelle3[[#This Row],[Score]])),ISNUMBER(FIND("Bye,",Tabelle3[[#This Row],[Opponent]]))),"NO","YES")</f>
        <v>YES</v>
      </c>
      <c r="C350" t="s">
        <v>518</v>
      </c>
      <c r="D350" s="158">
        <v>43500</v>
      </c>
      <c r="E350" t="s">
        <v>1314</v>
      </c>
      <c r="F350">
        <v>3</v>
      </c>
      <c r="G350" t="s">
        <v>1401</v>
      </c>
      <c r="H350" t="s">
        <v>1870</v>
      </c>
      <c r="I350" t="s">
        <v>610</v>
      </c>
      <c r="J350">
        <f>IF('ATP Data Set 2019 Singles'!$K350&gt;1,'ATP Data Set 2019 Singles'!$K350,"")</f>
        <v>92</v>
      </c>
      <c r="K350">
        <v>92</v>
      </c>
      <c r="AC350"/>
    </row>
    <row r="351" spans="1:29" x14ac:dyDescent="0.25">
      <c r="A351" t="s">
        <v>2412</v>
      </c>
      <c r="B351" t="str">
        <f>IF(OR(ISNUMBER(FIND("W/O",Tabelle3[[#This Row],[Score]])),ISNUMBER(FIND("RET",Tabelle3[[#This Row],[Score]])),ISNUMBER(FIND("Bye,",Tabelle3[[#This Row],[Opponent]]))),"NO","YES")</f>
        <v>YES</v>
      </c>
      <c r="C351" t="s">
        <v>518</v>
      </c>
      <c r="D351" s="158">
        <v>43500</v>
      </c>
      <c r="E351" t="s">
        <v>1314</v>
      </c>
      <c r="F351">
        <v>3</v>
      </c>
      <c r="G351" t="s">
        <v>2258</v>
      </c>
      <c r="H351" t="s">
        <v>1477</v>
      </c>
      <c r="I351" t="s">
        <v>643</v>
      </c>
      <c r="J351">
        <f>IF('ATP Data Set 2019 Singles'!$K351&gt;1,'ATP Data Set 2019 Singles'!$K351,"")</f>
        <v>93</v>
      </c>
      <c r="K351">
        <v>93</v>
      </c>
      <c r="AC351"/>
    </row>
    <row r="352" spans="1:29" x14ac:dyDescent="0.25">
      <c r="A352" t="s">
        <v>2412</v>
      </c>
      <c r="B352" t="str">
        <f>IF(OR(ISNUMBER(FIND("W/O",Tabelle3[[#This Row],[Score]])),ISNUMBER(FIND("RET",Tabelle3[[#This Row],[Score]])),ISNUMBER(FIND("Bye,",Tabelle3[[#This Row],[Opponent]]))),"NO","YES")</f>
        <v>YES</v>
      </c>
      <c r="C352" t="s">
        <v>518</v>
      </c>
      <c r="D352" s="158">
        <v>43500</v>
      </c>
      <c r="E352" t="s">
        <v>1314</v>
      </c>
      <c r="F352">
        <v>3</v>
      </c>
      <c r="G352" t="s">
        <v>1516</v>
      </c>
      <c r="H352" t="s">
        <v>1434</v>
      </c>
      <c r="I352" t="s">
        <v>1130</v>
      </c>
      <c r="J352">
        <f>IF('ATP Data Set 2019 Singles'!$K352&gt;1,'ATP Data Set 2019 Singles'!$K352,"")</f>
        <v>108</v>
      </c>
      <c r="K352">
        <v>108</v>
      </c>
      <c r="AC352"/>
    </row>
    <row r="353" spans="1:29" x14ac:dyDescent="0.25">
      <c r="A353" t="s">
        <v>2412</v>
      </c>
      <c r="B353" t="str">
        <f>IF(OR(ISNUMBER(FIND("W/O",Tabelle3[[#This Row],[Score]])),ISNUMBER(FIND("RET",Tabelle3[[#This Row],[Score]])),ISNUMBER(FIND("Bye,",Tabelle3[[#This Row],[Opponent]]))),"NO","YES")</f>
        <v>YES</v>
      </c>
      <c r="C353" t="s">
        <v>518</v>
      </c>
      <c r="D353" s="158">
        <v>43500</v>
      </c>
      <c r="E353" t="s">
        <v>1314</v>
      </c>
      <c r="F353">
        <v>3</v>
      </c>
      <c r="G353" t="s">
        <v>1838</v>
      </c>
      <c r="H353" t="s">
        <v>2263</v>
      </c>
      <c r="I353" t="s">
        <v>1625</v>
      </c>
      <c r="J353">
        <f>IF('ATP Data Set 2019 Singles'!$K353&gt;1,'ATP Data Set 2019 Singles'!$K353,"")</f>
        <v>140</v>
      </c>
      <c r="K353">
        <v>140</v>
      </c>
      <c r="AC353"/>
    </row>
    <row r="354" spans="1:29" x14ac:dyDescent="0.25">
      <c r="A354" t="s">
        <v>2412</v>
      </c>
      <c r="B354" t="str">
        <f>IF(OR(ISNUMBER(FIND("W/O",Tabelle3[[#This Row],[Score]])),ISNUMBER(FIND("RET",Tabelle3[[#This Row],[Score]])),ISNUMBER(FIND("Bye,",Tabelle3[[#This Row],[Opponent]]))),"NO","YES")</f>
        <v>YES</v>
      </c>
      <c r="C354" t="s">
        <v>518</v>
      </c>
      <c r="D354" s="158">
        <v>43500</v>
      </c>
      <c r="E354" t="s">
        <v>1314</v>
      </c>
      <c r="F354">
        <v>3</v>
      </c>
      <c r="G354" t="s">
        <v>1485</v>
      </c>
      <c r="H354" t="s">
        <v>1456</v>
      </c>
      <c r="I354" t="s">
        <v>854</v>
      </c>
      <c r="J354">
        <f>IF('ATP Data Set 2019 Singles'!$K354&gt;1,'ATP Data Set 2019 Singles'!$K354,"")</f>
        <v>93</v>
      </c>
      <c r="K354">
        <v>93</v>
      </c>
      <c r="AC354"/>
    </row>
    <row r="355" spans="1:29" x14ac:dyDescent="0.25">
      <c r="A355" t="s">
        <v>2412</v>
      </c>
      <c r="B355" t="str">
        <f>IF(OR(ISNUMBER(FIND("W/O",Tabelle3[[#This Row],[Score]])),ISNUMBER(FIND("RET",Tabelle3[[#This Row],[Score]])),ISNUMBER(FIND("Bye,",Tabelle3[[#This Row],[Opponent]]))),"NO","YES")</f>
        <v>YES</v>
      </c>
      <c r="C355" t="s">
        <v>518</v>
      </c>
      <c r="D355" s="158">
        <v>43500</v>
      </c>
      <c r="E355" t="s">
        <v>1314</v>
      </c>
      <c r="F355">
        <v>3</v>
      </c>
      <c r="G355" t="s">
        <v>1726</v>
      </c>
      <c r="H355" t="s">
        <v>2262</v>
      </c>
      <c r="I355" t="s">
        <v>629</v>
      </c>
      <c r="J355">
        <f>IF('ATP Data Set 2019 Singles'!$K355&gt;1,'ATP Data Set 2019 Singles'!$K355,"")</f>
        <v>74</v>
      </c>
      <c r="K355">
        <v>74</v>
      </c>
      <c r="AC355"/>
    </row>
    <row r="356" spans="1:29" x14ac:dyDescent="0.25">
      <c r="A356" t="s">
        <v>2412</v>
      </c>
      <c r="B356" t="str">
        <f>IF(OR(ISNUMBER(FIND("W/O",Tabelle3[[#This Row],[Score]])),ISNUMBER(FIND("RET",Tabelle3[[#This Row],[Score]])),ISNUMBER(FIND("Bye,",Tabelle3[[#This Row],[Opponent]]))),"NO","YES")</f>
        <v>NO</v>
      </c>
      <c r="C356" t="s">
        <v>518</v>
      </c>
      <c r="D356" s="158">
        <v>43500</v>
      </c>
      <c r="E356" t="s">
        <v>1314</v>
      </c>
      <c r="F356">
        <v>3</v>
      </c>
      <c r="G356" t="s">
        <v>1445</v>
      </c>
      <c r="H356" t="s">
        <v>1458</v>
      </c>
      <c r="I356" t="s">
        <v>1457</v>
      </c>
      <c r="J356" t="str">
        <f>IF('ATP Data Set 2019 Singles'!$K356&gt;1,'ATP Data Set 2019 Singles'!$K356,"")</f>
        <v/>
      </c>
      <c r="K356">
        <v>0</v>
      </c>
      <c r="AC356"/>
    </row>
    <row r="357" spans="1:29" x14ac:dyDescent="0.25">
      <c r="A357" t="s">
        <v>2412</v>
      </c>
      <c r="B357" t="str">
        <f>IF(OR(ISNUMBER(FIND("W/O",Tabelle3[[#This Row],[Score]])),ISNUMBER(FIND("RET",Tabelle3[[#This Row],[Score]])),ISNUMBER(FIND("Bye,",Tabelle3[[#This Row],[Opponent]]))),"NO","YES")</f>
        <v>YES</v>
      </c>
      <c r="C357" t="s">
        <v>518</v>
      </c>
      <c r="D357" s="158">
        <v>43500</v>
      </c>
      <c r="E357" t="s">
        <v>1314</v>
      </c>
      <c r="F357">
        <v>3</v>
      </c>
      <c r="G357" t="s">
        <v>1639</v>
      </c>
      <c r="H357" t="s">
        <v>2261</v>
      </c>
      <c r="I357" t="s">
        <v>2260</v>
      </c>
      <c r="J357">
        <f>IF('ATP Data Set 2019 Singles'!$K357&gt;1,'ATP Data Set 2019 Singles'!$K357,"")</f>
        <v>83</v>
      </c>
      <c r="K357">
        <v>83</v>
      </c>
      <c r="AC357"/>
    </row>
    <row r="358" spans="1:29" x14ac:dyDescent="0.25">
      <c r="A358" t="s">
        <v>2412</v>
      </c>
      <c r="B358" t="str">
        <f>IF(OR(ISNUMBER(FIND("W/O",Tabelle3[[#This Row],[Score]])),ISNUMBER(FIND("RET",Tabelle3[[#This Row],[Score]])),ISNUMBER(FIND("Bye,",Tabelle3[[#This Row],[Opponent]]))),"NO","YES")</f>
        <v>YES</v>
      </c>
      <c r="C358" t="s">
        <v>518</v>
      </c>
      <c r="D358" s="158">
        <v>43500</v>
      </c>
      <c r="E358" t="s">
        <v>1314</v>
      </c>
      <c r="F358">
        <v>3</v>
      </c>
      <c r="G358" t="s">
        <v>1487</v>
      </c>
      <c r="H358" t="s">
        <v>1474</v>
      </c>
      <c r="I358" t="s">
        <v>533</v>
      </c>
      <c r="J358">
        <f>IF('ATP Data Set 2019 Singles'!$K358&gt;1,'ATP Data Set 2019 Singles'!$K358,"")</f>
        <v>103</v>
      </c>
      <c r="K358">
        <v>103</v>
      </c>
      <c r="AC358"/>
    </row>
    <row r="359" spans="1:29" x14ac:dyDescent="0.25">
      <c r="A359" t="s">
        <v>2412</v>
      </c>
      <c r="B359" t="str">
        <f>IF(OR(ISNUMBER(FIND("W/O",Tabelle3[[#This Row],[Score]])),ISNUMBER(FIND("RET",Tabelle3[[#This Row],[Score]])),ISNUMBER(FIND("Bye,",Tabelle3[[#This Row],[Opponent]]))),"NO","YES")</f>
        <v>YES</v>
      </c>
      <c r="C359" t="s">
        <v>518</v>
      </c>
      <c r="D359" s="158">
        <v>43500</v>
      </c>
      <c r="E359" t="s">
        <v>1314</v>
      </c>
      <c r="F359">
        <v>3</v>
      </c>
      <c r="G359" t="s">
        <v>1562</v>
      </c>
      <c r="H359" t="s">
        <v>1448</v>
      </c>
      <c r="I359" t="s">
        <v>610</v>
      </c>
      <c r="J359">
        <f>IF('ATP Data Set 2019 Singles'!$K359&gt;1,'ATP Data Set 2019 Singles'!$K359,"")</f>
        <v>107</v>
      </c>
      <c r="K359">
        <v>107</v>
      </c>
      <c r="R359" s="132"/>
      <c r="AC359"/>
    </row>
    <row r="360" spans="1:29" x14ac:dyDescent="0.25">
      <c r="A360" t="s">
        <v>2412</v>
      </c>
      <c r="B360" t="str">
        <f>IF(OR(ISNUMBER(FIND("W/O",Tabelle3[[#This Row],[Score]])),ISNUMBER(FIND("RET",Tabelle3[[#This Row],[Score]])),ISNUMBER(FIND("Bye,",Tabelle3[[#This Row],[Opponent]]))),"NO","YES")</f>
        <v>NO</v>
      </c>
      <c r="C360" t="s">
        <v>518</v>
      </c>
      <c r="D360" s="158">
        <v>43500</v>
      </c>
      <c r="E360" t="s">
        <v>1314</v>
      </c>
      <c r="F360">
        <v>3</v>
      </c>
      <c r="G360" t="s">
        <v>1397</v>
      </c>
      <c r="H360" t="s">
        <v>1458</v>
      </c>
      <c r="I360" t="s">
        <v>1457</v>
      </c>
      <c r="J360" t="str">
        <f>IF('ATP Data Set 2019 Singles'!$K360&gt;1,'ATP Data Set 2019 Singles'!$K360,"")</f>
        <v/>
      </c>
      <c r="K360">
        <v>0</v>
      </c>
      <c r="R360" s="132"/>
      <c r="AC360"/>
    </row>
    <row r="361" spans="1:29" x14ac:dyDescent="0.25">
      <c r="A361" t="s">
        <v>2412</v>
      </c>
      <c r="B361" t="str">
        <f>IF(OR(ISNUMBER(FIND("W/O",Tabelle3[[#This Row],[Score]])),ISNUMBER(FIND("RET",Tabelle3[[#This Row],[Score]])),ISNUMBER(FIND("Bye,",Tabelle3[[#This Row],[Opponent]]))),"NO","YES")</f>
        <v>YES</v>
      </c>
      <c r="C361" t="s">
        <v>518</v>
      </c>
      <c r="D361" s="158">
        <v>43500</v>
      </c>
      <c r="E361" t="s">
        <v>1314</v>
      </c>
      <c r="F361">
        <v>3</v>
      </c>
      <c r="G361" t="s">
        <v>1428</v>
      </c>
      <c r="H361" t="s">
        <v>1898</v>
      </c>
      <c r="I361" t="s">
        <v>512</v>
      </c>
      <c r="J361">
        <f>IF('ATP Data Set 2019 Singles'!$K361&gt;1,'ATP Data Set 2019 Singles'!$K361,"")</f>
        <v>60</v>
      </c>
      <c r="K361">
        <v>60</v>
      </c>
      <c r="R361" s="132"/>
      <c r="AC361"/>
    </row>
    <row r="362" spans="1:29" x14ac:dyDescent="0.25">
      <c r="A362" t="s">
        <v>2412</v>
      </c>
      <c r="B362" t="str">
        <f>IF(OR(ISNUMBER(FIND("W/O",Tabelle3[[#This Row],[Score]])),ISNUMBER(FIND("RET",Tabelle3[[#This Row],[Score]])),ISNUMBER(FIND("Bye,",Tabelle3[[#This Row],[Opponent]]))),"NO","YES")</f>
        <v>YES</v>
      </c>
      <c r="C362" t="s">
        <v>518</v>
      </c>
      <c r="D362" s="158">
        <v>43500</v>
      </c>
      <c r="E362" t="s">
        <v>1314</v>
      </c>
      <c r="F362">
        <v>3</v>
      </c>
      <c r="G362" t="s">
        <v>1432</v>
      </c>
      <c r="H362" t="s">
        <v>1523</v>
      </c>
      <c r="I362" t="s">
        <v>678</v>
      </c>
      <c r="J362">
        <f>IF('ATP Data Set 2019 Singles'!$K362&gt;1,'ATP Data Set 2019 Singles'!$K362,"")</f>
        <v>75</v>
      </c>
      <c r="K362">
        <v>75</v>
      </c>
      <c r="R362" s="132"/>
      <c r="AC362"/>
    </row>
    <row r="363" spans="1:29" x14ac:dyDescent="0.25">
      <c r="A363" t="s">
        <v>2412</v>
      </c>
      <c r="B363" t="str">
        <f>IF(OR(ISNUMBER(FIND("W/O",Tabelle3[[#This Row],[Score]])),ISNUMBER(FIND("RET",Tabelle3[[#This Row],[Score]])),ISNUMBER(FIND("Bye,",Tabelle3[[#This Row],[Opponent]]))),"NO","YES")</f>
        <v>NO</v>
      </c>
      <c r="C363" t="s">
        <v>518</v>
      </c>
      <c r="D363" s="158">
        <v>43500</v>
      </c>
      <c r="E363" t="s">
        <v>1314</v>
      </c>
      <c r="F363">
        <v>3</v>
      </c>
      <c r="G363" t="s">
        <v>1394</v>
      </c>
      <c r="H363" t="s">
        <v>1458</v>
      </c>
      <c r="I363" t="s">
        <v>1457</v>
      </c>
      <c r="J363" t="str">
        <f>IF('ATP Data Set 2019 Singles'!$K363&gt;1,'ATP Data Set 2019 Singles'!$K363,"")</f>
        <v/>
      </c>
      <c r="K363">
        <v>0</v>
      </c>
      <c r="R363" s="132"/>
      <c r="AC363"/>
    </row>
    <row r="364" spans="1:29" x14ac:dyDescent="0.25">
      <c r="A364" t="s">
        <v>2412</v>
      </c>
      <c r="B364" t="str">
        <f>IF(OR(ISNUMBER(FIND("W/O",Tabelle3[[#This Row],[Score]])),ISNUMBER(FIND("RET",Tabelle3[[#This Row],[Score]])),ISNUMBER(FIND("Bye,",Tabelle3[[#This Row],[Opponent]]))),"NO","YES")</f>
        <v>YES</v>
      </c>
      <c r="C364" t="s">
        <v>518</v>
      </c>
      <c r="D364" s="158">
        <v>43500</v>
      </c>
      <c r="E364" t="s">
        <v>1314</v>
      </c>
      <c r="F364">
        <v>3</v>
      </c>
      <c r="G364" t="s">
        <v>1439</v>
      </c>
      <c r="H364" t="s">
        <v>2259</v>
      </c>
      <c r="I364" t="s">
        <v>771</v>
      </c>
      <c r="J364">
        <f>IF('ATP Data Set 2019 Singles'!$K364&gt;1,'ATP Data Set 2019 Singles'!$K364,"")</f>
        <v>51</v>
      </c>
      <c r="K364">
        <v>51</v>
      </c>
      <c r="R364" s="132"/>
      <c r="AC364"/>
    </row>
    <row r="365" spans="1:29" x14ac:dyDescent="0.25">
      <c r="A365" t="s">
        <v>2412</v>
      </c>
      <c r="B365" t="str">
        <f>IF(OR(ISNUMBER(FIND("W/O",Tabelle3[[#This Row],[Score]])),ISNUMBER(FIND("RET",Tabelle3[[#This Row],[Score]])),ISNUMBER(FIND("Bye,",Tabelle3[[#This Row],[Opponent]]))),"NO","YES")</f>
        <v>YES</v>
      </c>
      <c r="C365" t="s">
        <v>518</v>
      </c>
      <c r="D365" s="158">
        <v>43500</v>
      </c>
      <c r="E365" t="s">
        <v>1314</v>
      </c>
      <c r="F365">
        <v>4</v>
      </c>
      <c r="G365" t="s">
        <v>1454</v>
      </c>
      <c r="H365" t="s">
        <v>1838</v>
      </c>
      <c r="I365" t="s">
        <v>1482</v>
      </c>
      <c r="J365">
        <f>IF('ATP Data Set 2019 Singles'!$K365&gt;1,'ATP Data Set 2019 Singles'!$K365,"")</f>
        <v>110</v>
      </c>
      <c r="K365">
        <v>110</v>
      </c>
      <c r="R365" s="132"/>
      <c r="AC365"/>
    </row>
    <row r="366" spans="1:29" x14ac:dyDescent="0.25">
      <c r="A366" t="s">
        <v>2412</v>
      </c>
      <c r="B366" t="str">
        <f>IF(OR(ISNUMBER(FIND("W/O",Tabelle3[[#This Row],[Score]])),ISNUMBER(FIND("RET",Tabelle3[[#This Row],[Score]])),ISNUMBER(FIND("Bye,",Tabelle3[[#This Row],[Opponent]]))),"NO","YES")</f>
        <v>YES</v>
      </c>
      <c r="C366" t="s">
        <v>518</v>
      </c>
      <c r="D366" s="158">
        <v>43500</v>
      </c>
      <c r="E366" t="s">
        <v>1314</v>
      </c>
      <c r="F366">
        <v>4</v>
      </c>
      <c r="G366" t="s">
        <v>1401</v>
      </c>
      <c r="H366" t="s">
        <v>1445</v>
      </c>
      <c r="I366" t="s">
        <v>1357</v>
      </c>
      <c r="J366">
        <f>IF('ATP Data Set 2019 Singles'!$K366&gt;1,'ATP Data Set 2019 Singles'!$K366,"")</f>
        <v>130</v>
      </c>
      <c r="K366">
        <v>130</v>
      </c>
      <c r="R366" s="132"/>
      <c r="AC366"/>
    </row>
    <row r="367" spans="1:29" x14ac:dyDescent="0.25">
      <c r="A367" t="s">
        <v>2412</v>
      </c>
      <c r="B367" t="str">
        <f>IF(OR(ISNUMBER(FIND("W/O",Tabelle3[[#This Row],[Score]])),ISNUMBER(FIND("RET",Tabelle3[[#This Row],[Score]])),ISNUMBER(FIND("Bye,",Tabelle3[[#This Row],[Opponent]]))),"NO","YES")</f>
        <v>YES</v>
      </c>
      <c r="C367" t="s">
        <v>518</v>
      </c>
      <c r="D367" s="158">
        <v>43500</v>
      </c>
      <c r="E367" t="s">
        <v>1314</v>
      </c>
      <c r="F367">
        <v>4</v>
      </c>
      <c r="G367" t="s">
        <v>1485</v>
      </c>
      <c r="H367" t="s">
        <v>1562</v>
      </c>
      <c r="I367" t="s">
        <v>1471</v>
      </c>
      <c r="J367">
        <f>IF('ATP Data Set 2019 Singles'!$K367&gt;1,'ATP Data Set 2019 Singles'!$K367,"")</f>
        <v>166</v>
      </c>
      <c r="K367">
        <v>166</v>
      </c>
      <c r="R367" s="132"/>
      <c r="AC367"/>
    </row>
    <row r="368" spans="1:29" x14ac:dyDescent="0.25">
      <c r="A368" t="s">
        <v>2412</v>
      </c>
      <c r="B368" t="str">
        <f>IF(OR(ISNUMBER(FIND("W/O",Tabelle3[[#This Row],[Score]])),ISNUMBER(FIND("RET",Tabelle3[[#This Row],[Score]])),ISNUMBER(FIND("Bye,",Tabelle3[[#This Row],[Opponent]]))),"NO","YES")</f>
        <v>YES</v>
      </c>
      <c r="C368" t="s">
        <v>518</v>
      </c>
      <c r="D368" s="158">
        <v>43500</v>
      </c>
      <c r="E368" t="s">
        <v>1314</v>
      </c>
      <c r="F368">
        <v>4</v>
      </c>
      <c r="G368" t="s">
        <v>1639</v>
      </c>
      <c r="H368" t="s">
        <v>2258</v>
      </c>
      <c r="I368" t="s">
        <v>533</v>
      </c>
      <c r="J368">
        <f>IF('ATP Data Set 2019 Singles'!$K368&gt;1,'ATP Data Set 2019 Singles'!$K368,"")</f>
        <v>100</v>
      </c>
      <c r="K368">
        <v>100</v>
      </c>
      <c r="R368" s="132"/>
      <c r="AC368"/>
    </row>
    <row r="369" spans="1:29" x14ac:dyDescent="0.25">
      <c r="A369" t="s">
        <v>2412</v>
      </c>
      <c r="B369" t="str">
        <f>IF(OR(ISNUMBER(FIND("W/O",Tabelle3[[#This Row],[Score]])),ISNUMBER(FIND("RET",Tabelle3[[#This Row],[Score]])),ISNUMBER(FIND("Bye,",Tabelle3[[#This Row],[Opponent]]))),"NO","YES")</f>
        <v>YES</v>
      </c>
      <c r="C369" t="s">
        <v>518</v>
      </c>
      <c r="D369" s="158">
        <v>43500</v>
      </c>
      <c r="E369" t="s">
        <v>1314</v>
      </c>
      <c r="F369">
        <v>4</v>
      </c>
      <c r="G369" t="s">
        <v>1397</v>
      </c>
      <c r="H369" t="s">
        <v>1726</v>
      </c>
      <c r="I369" t="s">
        <v>2204</v>
      </c>
      <c r="J369">
        <f>IF('ATP Data Set 2019 Singles'!$K369&gt;1,'ATP Data Set 2019 Singles'!$K369,"")</f>
        <v>96</v>
      </c>
      <c r="K369">
        <v>96</v>
      </c>
      <c r="R369" s="132"/>
      <c r="AC369"/>
    </row>
    <row r="370" spans="1:29" x14ac:dyDescent="0.25">
      <c r="A370" t="s">
        <v>2412</v>
      </c>
      <c r="B370" t="str">
        <f>IF(OR(ISNUMBER(FIND("W/O",Tabelle3[[#This Row],[Score]])),ISNUMBER(FIND("RET",Tabelle3[[#This Row],[Score]])),ISNUMBER(FIND("Bye,",Tabelle3[[#This Row],[Opponent]]))),"NO","YES")</f>
        <v>YES</v>
      </c>
      <c r="C370" t="s">
        <v>518</v>
      </c>
      <c r="D370" s="158">
        <v>43500</v>
      </c>
      <c r="E370" t="s">
        <v>1314</v>
      </c>
      <c r="F370">
        <v>4</v>
      </c>
      <c r="G370" t="s">
        <v>1428</v>
      </c>
      <c r="H370" t="s">
        <v>1487</v>
      </c>
      <c r="I370" t="s">
        <v>637</v>
      </c>
      <c r="J370">
        <f>IF('ATP Data Set 2019 Singles'!$K370&gt;1,'ATP Data Set 2019 Singles'!$K370,"")</f>
        <v>77</v>
      </c>
      <c r="K370">
        <v>77</v>
      </c>
      <c r="R370" s="132"/>
      <c r="AC370"/>
    </row>
    <row r="371" spans="1:29" x14ac:dyDescent="0.25">
      <c r="A371" t="s">
        <v>2412</v>
      </c>
      <c r="B371" t="str">
        <f>IF(OR(ISNUMBER(FIND("W/O",Tabelle3[[#This Row],[Score]])),ISNUMBER(FIND("RET",Tabelle3[[#This Row],[Score]])),ISNUMBER(FIND("Bye,",Tabelle3[[#This Row],[Opponent]]))),"NO","YES")</f>
        <v>YES</v>
      </c>
      <c r="C371" t="s">
        <v>518</v>
      </c>
      <c r="D371" s="158">
        <v>43500</v>
      </c>
      <c r="E371" t="s">
        <v>1314</v>
      </c>
      <c r="F371">
        <v>4</v>
      </c>
      <c r="G371" t="s">
        <v>1394</v>
      </c>
      <c r="H371" t="s">
        <v>1432</v>
      </c>
      <c r="I371" t="s">
        <v>533</v>
      </c>
      <c r="J371">
        <f>IF('ATP Data Set 2019 Singles'!$K371&gt;1,'ATP Data Set 2019 Singles'!$K371,"")</f>
        <v>89</v>
      </c>
      <c r="K371">
        <v>89</v>
      </c>
      <c r="R371" s="132"/>
      <c r="AC371"/>
    </row>
    <row r="372" spans="1:29" x14ac:dyDescent="0.25">
      <c r="A372" t="s">
        <v>2412</v>
      </c>
      <c r="B372" t="str">
        <f>IF(OR(ISNUMBER(FIND("W/O",Tabelle3[[#This Row],[Score]])),ISNUMBER(FIND("RET",Tabelle3[[#This Row],[Score]])),ISNUMBER(FIND("Bye,",Tabelle3[[#This Row],[Opponent]]))),"NO","YES")</f>
        <v>YES</v>
      </c>
      <c r="C372" t="s">
        <v>518</v>
      </c>
      <c r="D372" s="158">
        <v>43500</v>
      </c>
      <c r="E372" t="s">
        <v>1314</v>
      </c>
      <c r="F372">
        <v>4</v>
      </c>
      <c r="G372" t="s">
        <v>1439</v>
      </c>
      <c r="H372" t="s">
        <v>1516</v>
      </c>
      <c r="I372" t="s">
        <v>2257</v>
      </c>
      <c r="J372">
        <f>IF('ATP Data Set 2019 Singles'!$K372&gt;1,'ATP Data Set 2019 Singles'!$K372,"")</f>
        <v>105</v>
      </c>
      <c r="K372">
        <v>105</v>
      </c>
      <c r="R372" s="132"/>
      <c r="AC372"/>
    </row>
    <row r="373" spans="1:29" x14ac:dyDescent="0.25">
      <c r="A373" t="s">
        <v>2412</v>
      </c>
      <c r="B373" t="str">
        <f>IF(OR(ISNUMBER(FIND("W/O",Tabelle3[[#This Row],[Score]])),ISNUMBER(FIND("RET",Tabelle3[[#This Row],[Score]])),ISNUMBER(FIND("Bye,",Tabelle3[[#This Row],[Opponent]]))),"NO","YES")</f>
        <v>YES</v>
      </c>
      <c r="C373" t="s">
        <v>518</v>
      </c>
      <c r="D373" s="158">
        <v>43500</v>
      </c>
      <c r="E373" t="s">
        <v>1314</v>
      </c>
      <c r="F373">
        <v>5</v>
      </c>
      <c r="G373" t="s">
        <v>1401</v>
      </c>
      <c r="H373" t="s">
        <v>1439</v>
      </c>
      <c r="I373" t="s">
        <v>1460</v>
      </c>
      <c r="J373">
        <f>IF('ATP Data Set 2019 Singles'!$K373&gt;1,'ATP Data Set 2019 Singles'!$K373,"")</f>
        <v>142</v>
      </c>
      <c r="K373">
        <v>142</v>
      </c>
      <c r="R373" s="132"/>
      <c r="AC373"/>
    </row>
    <row r="374" spans="1:29" x14ac:dyDescent="0.25">
      <c r="A374" t="s">
        <v>2412</v>
      </c>
      <c r="B374" t="str">
        <f>IF(OR(ISNUMBER(FIND("W/O",Tabelle3[[#This Row],[Score]])),ISNUMBER(FIND("RET",Tabelle3[[#This Row],[Score]])),ISNUMBER(FIND("Bye,",Tabelle3[[#This Row],[Opponent]]))),"NO","YES")</f>
        <v>NO</v>
      </c>
      <c r="C374" t="s">
        <v>518</v>
      </c>
      <c r="D374" s="158">
        <v>43500</v>
      </c>
      <c r="E374" t="s">
        <v>1314</v>
      </c>
      <c r="F374">
        <v>5</v>
      </c>
      <c r="G374" t="s">
        <v>1485</v>
      </c>
      <c r="H374" t="s">
        <v>1454</v>
      </c>
      <c r="I374" t="s">
        <v>582</v>
      </c>
      <c r="J374" t="str">
        <f>IF('ATP Data Set 2019 Singles'!$K374&gt;1,'ATP Data Set 2019 Singles'!$K374,"")</f>
        <v/>
      </c>
      <c r="K374">
        <v>0</v>
      </c>
      <c r="R374" s="132"/>
      <c r="AC374"/>
    </row>
    <row r="375" spans="1:29" x14ac:dyDescent="0.25">
      <c r="A375" t="s">
        <v>2412</v>
      </c>
      <c r="B375" t="str">
        <f>IF(OR(ISNUMBER(FIND("W/O",Tabelle3[[#This Row],[Score]])),ISNUMBER(FIND("RET",Tabelle3[[#This Row],[Score]])),ISNUMBER(FIND("Bye,",Tabelle3[[#This Row],[Opponent]]))),"NO","YES")</f>
        <v>YES</v>
      </c>
      <c r="C375" t="s">
        <v>518</v>
      </c>
      <c r="D375" s="158">
        <v>43500</v>
      </c>
      <c r="E375" t="s">
        <v>1314</v>
      </c>
      <c r="F375">
        <v>5</v>
      </c>
      <c r="G375" t="s">
        <v>1397</v>
      </c>
      <c r="H375" t="s">
        <v>1639</v>
      </c>
      <c r="I375" t="s">
        <v>542</v>
      </c>
      <c r="J375">
        <f>IF('ATP Data Set 2019 Singles'!$K375&gt;1,'ATP Data Set 2019 Singles'!$K375,"")</f>
        <v>70</v>
      </c>
      <c r="K375">
        <v>70</v>
      </c>
      <c r="R375" s="132"/>
      <c r="AC375"/>
    </row>
    <row r="376" spans="1:29" x14ac:dyDescent="0.25">
      <c r="A376" t="s">
        <v>2412</v>
      </c>
      <c r="B376" t="str">
        <f>IF(OR(ISNUMBER(FIND("W/O",Tabelle3[[#This Row],[Score]])),ISNUMBER(FIND("RET",Tabelle3[[#This Row],[Score]])),ISNUMBER(FIND("Bye,",Tabelle3[[#This Row],[Opponent]]))),"NO","YES")</f>
        <v>YES</v>
      </c>
      <c r="C376" t="s">
        <v>518</v>
      </c>
      <c r="D376" s="158">
        <v>43500</v>
      </c>
      <c r="E376" t="s">
        <v>1314</v>
      </c>
      <c r="F376">
        <v>5</v>
      </c>
      <c r="G376" t="s">
        <v>1428</v>
      </c>
      <c r="H376" t="s">
        <v>1394</v>
      </c>
      <c r="I376" t="s">
        <v>522</v>
      </c>
      <c r="J376">
        <f>IF('ATP Data Set 2019 Singles'!$K376&gt;1,'ATP Data Set 2019 Singles'!$K376,"")</f>
        <v>90</v>
      </c>
      <c r="K376">
        <v>90</v>
      </c>
      <c r="R376" s="132"/>
      <c r="AC376"/>
    </row>
    <row r="377" spans="1:29" x14ac:dyDescent="0.25">
      <c r="A377" t="s">
        <v>2412</v>
      </c>
      <c r="B377" t="str">
        <f>IF(OR(ISNUMBER(FIND("W/O",Tabelle3[[#This Row],[Score]])),ISNUMBER(FIND("RET",Tabelle3[[#This Row],[Score]])),ISNUMBER(FIND("Bye,",Tabelle3[[#This Row],[Opponent]]))),"NO","YES")</f>
        <v>YES</v>
      </c>
      <c r="C377" t="s">
        <v>518</v>
      </c>
      <c r="D377" s="158">
        <v>43500</v>
      </c>
      <c r="E377" t="s">
        <v>1314</v>
      </c>
      <c r="F377">
        <v>6</v>
      </c>
      <c r="G377" t="s">
        <v>1485</v>
      </c>
      <c r="H377" t="s">
        <v>1401</v>
      </c>
      <c r="I377" t="s">
        <v>2256</v>
      </c>
      <c r="J377">
        <f>IF('ATP Data Set 2019 Singles'!$K377&gt;1,'ATP Data Set 2019 Singles'!$K377,"")</f>
        <v>137</v>
      </c>
      <c r="K377">
        <v>137</v>
      </c>
      <c r="R377" s="132"/>
      <c r="AC377"/>
    </row>
    <row r="378" spans="1:29" x14ac:dyDescent="0.25">
      <c r="A378" t="s">
        <v>2412</v>
      </c>
      <c r="B378" t="str">
        <f>IF(OR(ISNUMBER(FIND("W/O",Tabelle3[[#This Row],[Score]])),ISNUMBER(FIND("RET",Tabelle3[[#This Row],[Score]])),ISNUMBER(FIND("Bye,",Tabelle3[[#This Row],[Opponent]]))),"NO","YES")</f>
        <v>YES</v>
      </c>
      <c r="C378" t="s">
        <v>518</v>
      </c>
      <c r="D378" s="158">
        <v>43500</v>
      </c>
      <c r="E378" t="s">
        <v>1314</v>
      </c>
      <c r="F378">
        <v>6</v>
      </c>
      <c r="G378" t="s">
        <v>1397</v>
      </c>
      <c r="H378" t="s">
        <v>1428</v>
      </c>
      <c r="I378" t="s">
        <v>629</v>
      </c>
      <c r="J378">
        <f>IF('ATP Data Set 2019 Singles'!$K378&gt;1,'ATP Data Set 2019 Singles'!$K378,"")</f>
        <v>76</v>
      </c>
      <c r="K378">
        <v>76</v>
      </c>
      <c r="R378" s="132"/>
      <c r="AC378"/>
    </row>
    <row r="379" spans="1:29" x14ac:dyDescent="0.25">
      <c r="A379" t="s">
        <v>2412</v>
      </c>
      <c r="B379" t="str">
        <f>IF(OR(ISNUMBER(FIND("W/O",Tabelle3[[#This Row],[Score]])),ISNUMBER(FIND("RET",Tabelle3[[#This Row],[Score]])),ISNUMBER(FIND("Bye,",Tabelle3[[#This Row],[Opponent]]))),"NO","YES")</f>
        <v>YES</v>
      </c>
      <c r="C379" t="s">
        <v>518</v>
      </c>
      <c r="D379" s="158">
        <v>43500</v>
      </c>
      <c r="E379" t="s">
        <v>1314</v>
      </c>
      <c r="F379">
        <v>7</v>
      </c>
      <c r="G379" t="s">
        <v>1397</v>
      </c>
      <c r="H379" t="s">
        <v>1485</v>
      </c>
      <c r="I379" t="s">
        <v>678</v>
      </c>
      <c r="J379">
        <f>IF('ATP Data Set 2019 Singles'!$K379&gt;1,'ATP Data Set 2019 Singles'!$K379,"")</f>
        <v>82</v>
      </c>
      <c r="K379">
        <v>82</v>
      </c>
      <c r="R379" s="132"/>
      <c r="AC379"/>
    </row>
    <row r="380" spans="1:29" x14ac:dyDescent="0.25">
      <c r="A380" t="s">
        <v>2412</v>
      </c>
      <c r="B380" t="str">
        <f>IF(OR(ISNUMBER(FIND("W/O",Tabelle3[[#This Row],[Score]])),ISNUMBER(FIND("RET",Tabelle3[[#This Row],[Score]])),ISNUMBER(FIND("Bye,",Tabelle3[[#This Row],[Opponent]]))),"NO","YES")</f>
        <v>YES</v>
      </c>
      <c r="C380" t="s">
        <v>518</v>
      </c>
      <c r="D380" s="158">
        <v>43507</v>
      </c>
      <c r="E380" t="s">
        <v>1311</v>
      </c>
      <c r="F380">
        <v>3</v>
      </c>
      <c r="G380" t="s">
        <v>1481</v>
      </c>
      <c r="H380" t="s">
        <v>1896</v>
      </c>
      <c r="I380" t="s">
        <v>2255</v>
      </c>
      <c r="J380">
        <f>IF('ATP Data Set 2019 Singles'!$K380&gt;1,'ATP Data Set 2019 Singles'!$K380,"")</f>
        <v>153</v>
      </c>
      <c r="K380">
        <v>153</v>
      </c>
      <c r="R380" s="132"/>
      <c r="AC380"/>
    </row>
    <row r="381" spans="1:29" x14ac:dyDescent="0.25">
      <c r="A381" t="s">
        <v>2412</v>
      </c>
      <c r="B381" t="str">
        <f>IF(OR(ISNUMBER(FIND("W/O",Tabelle3[[#This Row],[Score]])),ISNUMBER(FIND("RET",Tabelle3[[#This Row],[Score]])),ISNUMBER(FIND("Bye,",Tabelle3[[#This Row],[Opponent]]))),"NO","YES")</f>
        <v>YES</v>
      </c>
      <c r="C381" t="s">
        <v>518</v>
      </c>
      <c r="D381" s="158">
        <v>43507</v>
      </c>
      <c r="E381" t="s">
        <v>1311</v>
      </c>
      <c r="F381">
        <v>3</v>
      </c>
      <c r="G381" t="s">
        <v>1539</v>
      </c>
      <c r="H381" t="s">
        <v>1587</v>
      </c>
      <c r="I381" t="s">
        <v>2146</v>
      </c>
      <c r="J381">
        <f>IF('ATP Data Set 2019 Singles'!$K381&gt;1,'ATP Data Set 2019 Singles'!$K381,"")</f>
        <v>60</v>
      </c>
      <c r="K381">
        <v>60</v>
      </c>
      <c r="R381" s="132"/>
      <c r="AC381"/>
    </row>
    <row r="382" spans="1:29" x14ac:dyDescent="0.25">
      <c r="A382" t="s">
        <v>2412</v>
      </c>
      <c r="B382" t="str">
        <f>IF(OR(ISNUMBER(FIND("W/O",Tabelle3[[#This Row],[Score]])),ISNUMBER(FIND("RET",Tabelle3[[#This Row],[Score]])),ISNUMBER(FIND("Bye,",Tabelle3[[#This Row],[Opponent]]))),"NO","YES")</f>
        <v>NO</v>
      </c>
      <c r="C382" t="s">
        <v>518</v>
      </c>
      <c r="D382" s="158">
        <v>43507</v>
      </c>
      <c r="E382" t="s">
        <v>1311</v>
      </c>
      <c r="F382">
        <v>3</v>
      </c>
      <c r="G382" t="s">
        <v>1579</v>
      </c>
      <c r="H382" t="s">
        <v>1458</v>
      </c>
      <c r="I382" t="s">
        <v>1457</v>
      </c>
      <c r="J382" t="str">
        <f>IF('ATP Data Set 2019 Singles'!$K382&gt;1,'ATP Data Set 2019 Singles'!$K382,"")</f>
        <v/>
      </c>
      <c r="K382">
        <v>0</v>
      </c>
      <c r="R382" s="132"/>
      <c r="AC382"/>
    </row>
    <row r="383" spans="1:29" x14ac:dyDescent="0.25">
      <c r="A383" t="s">
        <v>2412</v>
      </c>
      <c r="B383" t="str">
        <f>IF(OR(ISNUMBER(FIND("W/O",Tabelle3[[#This Row],[Score]])),ISNUMBER(FIND("RET",Tabelle3[[#This Row],[Score]])),ISNUMBER(FIND("Bye,",Tabelle3[[#This Row],[Opponent]]))),"NO","YES")</f>
        <v>YES</v>
      </c>
      <c r="C383" t="s">
        <v>518</v>
      </c>
      <c r="D383" s="158">
        <v>43507</v>
      </c>
      <c r="E383" t="s">
        <v>1311</v>
      </c>
      <c r="F383">
        <v>3</v>
      </c>
      <c r="G383" t="s">
        <v>1470</v>
      </c>
      <c r="H383" t="s">
        <v>2254</v>
      </c>
      <c r="I383" t="s">
        <v>771</v>
      </c>
      <c r="J383">
        <f>IF('ATP Data Set 2019 Singles'!$K383&gt;1,'ATP Data Set 2019 Singles'!$K383,"")</f>
        <v>65</v>
      </c>
      <c r="K383">
        <v>65</v>
      </c>
      <c r="R383" s="132"/>
      <c r="AC383"/>
    </row>
    <row r="384" spans="1:29" x14ac:dyDescent="0.25">
      <c r="A384" t="s">
        <v>2412</v>
      </c>
      <c r="B384" t="str">
        <f>IF(OR(ISNUMBER(FIND("W/O",Tabelle3[[#This Row],[Score]])),ISNUMBER(FIND("RET",Tabelle3[[#This Row],[Score]])),ISNUMBER(FIND("Bye,",Tabelle3[[#This Row],[Opponent]]))),"NO","YES")</f>
        <v>YES</v>
      </c>
      <c r="C384" t="s">
        <v>518</v>
      </c>
      <c r="D384" s="158">
        <v>43507</v>
      </c>
      <c r="E384" t="s">
        <v>1311</v>
      </c>
      <c r="F384">
        <v>3</v>
      </c>
      <c r="G384" t="s">
        <v>2155</v>
      </c>
      <c r="H384" t="s">
        <v>1839</v>
      </c>
      <c r="I384" t="s">
        <v>585</v>
      </c>
      <c r="J384">
        <f>IF('ATP Data Set 2019 Singles'!$K384&gt;1,'ATP Data Set 2019 Singles'!$K384,"")</f>
        <v>111</v>
      </c>
      <c r="K384">
        <v>111</v>
      </c>
      <c r="R384" s="132"/>
      <c r="AC384"/>
    </row>
    <row r="385" spans="1:29" x14ac:dyDescent="0.25">
      <c r="A385" t="s">
        <v>2412</v>
      </c>
      <c r="B385" t="str">
        <f>IF(OR(ISNUMBER(FIND("W/O",Tabelle3[[#This Row],[Score]])),ISNUMBER(FIND("RET",Tabelle3[[#This Row],[Score]])),ISNUMBER(FIND("Bye,",Tabelle3[[#This Row],[Opponent]]))),"NO","YES")</f>
        <v>NO</v>
      </c>
      <c r="C385" t="s">
        <v>518</v>
      </c>
      <c r="D385" s="158">
        <v>43507</v>
      </c>
      <c r="E385" t="s">
        <v>1311</v>
      </c>
      <c r="F385">
        <v>3</v>
      </c>
      <c r="G385" t="s">
        <v>1447</v>
      </c>
      <c r="H385" t="s">
        <v>1458</v>
      </c>
      <c r="I385" t="s">
        <v>1457</v>
      </c>
      <c r="J385" t="str">
        <f>IF('ATP Data Set 2019 Singles'!$K385&gt;1,'ATP Data Set 2019 Singles'!$K385,"")</f>
        <v/>
      </c>
      <c r="K385">
        <v>0</v>
      </c>
      <c r="R385" s="132"/>
      <c r="AC385"/>
    </row>
    <row r="386" spans="1:29" x14ac:dyDescent="0.25">
      <c r="A386" t="s">
        <v>2412</v>
      </c>
      <c r="B386" t="str">
        <f>IF(OR(ISNUMBER(FIND("W/O",Tabelle3[[#This Row],[Score]])),ISNUMBER(FIND("RET",Tabelle3[[#This Row],[Score]])),ISNUMBER(FIND("Bye,",Tabelle3[[#This Row],[Opponent]]))),"NO","YES")</f>
        <v>YES</v>
      </c>
      <c r="C386" t="s">
        <v>518</v>
      </c>
      <c r="D386" s="158">
        <v>43507</v>
      </c>
      <c r="E386" t="s">
        <v>1311</v>
      </c>
      <c r="F386">
        <v>3</v>
      </c>
      <c r="G386" t="s">
        <v>1430</v>
      </c>
      <c r="H386" t="s">
        <v>1573</v>
      </c>
      <c r="I386" t="s">
        <v>1478</v>
      </c>
      <c r="J386">
        <f>IF('ATP Data Set 2019 Singles'!$K386&gt;1,'ATP Data Set 2019 Singles'!$K386,"")</f>
        <v>140</v>
      </c>
      <c r="K386">
        <v>140</v>
      </c>
      <c r="R386" s="132"/>
      <c r="AC386"/>
    </row>
    <row r="387" spans="1:29" x14ac:dyDescent="0.25">
      <c r="A387" t="s">
        <v>2412</v>
      </c>
      <c r="B387" t="str">
        <f>IF(OR(ISNUMBER(FIND("W/O",Tabelle3[[#This Row],[Score]])),ISNUMBER(FIND("RET",Tabelle3[[#This Row],[Score]])),ISNUMBER(FIND("Bye,",Tabelle3[[#This Row],[Opponent]]))),"NO","YES")</f>
        <v>YES</v>
      </c>
      <c r="C387" t="s">
        <v>518</v>
      </c>
      <c r="D387" s="158">
        <v>43507</v>
      </c>
      <c r="E387" t="s">
        <v>1311</v>
      </c>
      <c r="F387">
        <v>3</v>
      </c>
      <c r="G387" t="s">
        <v>2091</v>
      </c>
      <c r="H387" t="s">
        <v>1885</v>
      </c>
      <c r="I387" t="s">
        <v>653</v>
      </c>
      <c r="J387">
        <f>IF('ATP Data Set 2019 Singles'!$K387&gt;1,'ATP Data Set 2019 Singles'!$K387,"")</f>
        <v>68</v>
      </c>
      <c r="K387">
        <v>68</v>
      </c>
      <c r="R387" s="132"/>
      <c r="AC387"/>
    </row>
    <row r="388" spans="1:29" x14ac:dyDescent="0.25">
      <c r="A388" t="s">
        <v>2412</v>
      </c>
      <c r="B388" t="str">
        <f>IF(OR(ISNUMBER(FIND("W/O",Tabelle3[[#This Row],[Score]])),ISNUMBER(FIND("RET",Tabelle3[[#This Row],[Score]])),ISNUMBER(FIND("Bye,",Tabelle3[[#This Row],[Opponent]]))),"NO","YES")</f>
        <v>YES</v>
      </c>
      <c r="C388" t="s">
        <v>518</v>
      </c>
      <c r="D388" s="158">
        <v>43507</v>
      </c>
      <c r="E388" t="s">
        <v>1311</v>
      </c>
      <c r="F388">
        <v>3</v>
      </c>
      <c r="G388" t="s">
        <v>1758</v>
      </c>
      <c r="H388" t="s">
        <v>1469</v>
      </c>
      <c r="I388" t="s">
        <v>522</v>
      </c>
      <c r="J388">
        <f>IF('ATP Data Set 2019 Singles'!$K388&gt;1,'ATP Data Set 2019 Singles'!$K388,"")</f>
        <v>106</v>
      </c>
      <c r="K388">
        <v>106</v>
      </c>
      <c r="R388" s="132"/>
      <c r="AC388"/>
    </row>
    <row r="389" spans="1:29" x14ac:dyDescent="0.25">
      <c r="A389" t="s">
        <v>2412</v>
      </c>
      <c r="B389" t="str">
        <f>IF(OR(ISNUMBER(FIND("W/O",Tabelle3[[#This Row],[Score]])),ISNUMBER(FIND("RET",Tabelle3[[#This Row],[Score]])),ISNUMBER(FIND("Bye,",Tabelle3[[#This Row],[Opponent]]))),"NO","YES")</f>
        <v>YES</v>
      </c>
      <c r="C389" t="s">
        <v>518</v>
      </c>
      <c r="D389" s="158">
        <v>43507</v>
      </c>
      <c r="E389" t="s">
        <v>1311</v>
      </c>
      <c r="F389">
        <v>3</v>
      </c>
      <c r="G389" t="s">
        <v>1752</v>
      </c>
      <c r="H389" t="s">
        <v>1570</v>
      </c>
      <c r="I389" t="s">
        <v>2253</v>
      </c>
      <c r="J389">
        <f>IF('ATP Data Set 2019 Singles'!$K389&gt;1,'ATP Data Set 2019 Singles'!$K389,"")</f>
        <v>119</v>
      </c>
      <c r="K389">
        <v>119</v>
      </c>
      <c r="R389" s="132"/>
      <c r="AC389"/>
    </row>
    <row r="390" spans="1:29" x14ac:dyDescent="0.25">
      <c r="A390" t="s">
        <v>2412</v>
      </c>
      <c r="B390" t="str">
        <f>IF(OR(ISNUMBER(FIND("W/O",Tabelle3[[#This Row],[Score]])),ISNUMBER(FIND("RET",Tabelle3[[#This Row],[Score]])),ISNUMBER(FIND("Bye,",Tabelle3[[#This Row],[Opponent]]))),"NO","YES")</f>
        <v>YES</v>
      </c>
      <c r="C390" t="s">
        <v>518</v>
      </c>
      <c r="D390" s="158">
        <v>43507</v>
      </c>
      <c r="E390" t="s">
        <v>1311</v>
      </c>
      <c r="F390">
        <v>3</v>
      </c>
      <c r="G390" t="s">
        <v>1497</v>
      </c>
      <c r="H390" t="s">
        <v>2252</v>
      </c>
      <c r="I390" t="s">
        <v>1532</v>
      </c>
      <c r="J390">
        <f>IF('ATP Data Set 2019 Singles'!$K390&gt;1,'ATP Data Set 2019 Singles'!$K390,"")</f>
        <v>96</v>
      </c>
      <c r="K390">
        <v>96</v>
      </c>
      <c r="R390" s="132"/>
      <c r="AC390"/>
    </row>
    <row r="391" spans="1:29" x14ac:dyDescent="0.25">
      <c r="A391" t="s">
        <v>2412</v>
      </c>
      <c r="B391" t="str">
        <f>IF(OR(ISNUMBER(FIND("W/O",Tabelle3[[#This Row],[Score]])),ISNUMBER(FIND("RET",Tabelle3[[#This Row],[Score]])),ISNUMBER(FIND("Bye,",Tabelle3[[#This Row],[Opponent]]))),"NO","YES")</f>
        <v>YES</v>
      </c>
      <c r="C391" t="s">
        <v>518</v>
      </c>
      <c r="D391" s="158">
        <v>43507</v>
      </c>
      <c r="E391" t="s">
        <v>1311</v>
      </c>
      <c r="F391">
        <v>3</v>
      </c>
      <c r="G391" t="s">
        <v>1509</v>
      </c>
      <c r="H391" t="s">
        <v>2251</v>
      </c>
      <c r="I391" t="s">
        <v>512</v>
      </c>
      <c r="J391">
        <f>IF('ATP Data Set 2019 Singles'!$K391&gt;1,'ATP Data Set 2019 Singles'!$K391,"")</f>
        <v>97</v>
      </c>
      <c r="K391">
        <v>97</v>
      </c>
      <c r="R391" s="132"/>
      <c r="AC391"/>
    </row>
    <row r="392" spans="1:29" x14ac:dyDescent="0.25">
      <c r="A392" t="s">
        <v>2412</v>
      </c>
      <c r="B392" t="str">
        <f>IF(OR(ISNUMBER(FIND("W/O",Tabelle3[[#This Row],[Score]])),ISNUMBER(FIND("RET",Tabelle3[[#This Row],[Score]])),ISNUMBER(FIND("Bye,",Tabelle3[[#This Row],[Opponent]]))),"NO","YES")</f>
        <v>NO</v>
      </c>
      <c r="C392" t="s">
        <v>518</v>
      </c>
      <c r="D392" s="158">
        <v>43507</v>
      </c>
      <c r="E392" t="s">
        <v>1311</v>
      </c>
      <c r="F392">
        <v>3</v>
      </c>
      <c r="G392" t="s">
        <v>1451</v>
      </c>
      <c r="H392" t="s">
        <v>1458</v>
      </c>
      <c r="I392" t="s">
        <v>1457</v>
      </c>
      <c r="J392" t="str">
        <f>IF('ATP Data Set 2019 Singles'!$K392&gt;1,'ATP Data Set 2019 Singles'!$K392,"")</f>
        <v/>
      </c>
      <c r="K392">
        <v>0</v>
      </c>
      <c r="R392" s="132"/>
      <c r="AC392"/>
    </row>
    <row r="393" spans="1:29" x14ac:dyDescent="0.25">
      <c r="A393" t="s">
        <v>2412</v>
      </c>
      <c r="B393" t="str">
        <f>IF(OR(ISNUMBER(FIND("W/O",Tabelle3[[#This Row],[Score]])),ISNUMBER(FIND("RET",Tabelle3[[#This Row],[Score]])),ISNUMBER(FIND("Bye,",Tabelle3[[#This Row],[Opponent]]))),"NO","YES")</f>
        <v>YES</v>
      </c>
      <c r="C393" t="s">
        <v>518</v>
      </c>
      <c r="D393" s="158">
        <v>43507</v>
      </c>
      <c r="E393" t="s">
        <v>1311</v>
      </c>
      <c r="F393">
        <v>3</v>
      </c>
      <c r="G393" t="s">
        <v>1496</v>
      </c>
      <c r="H393" t="s">
        <v>1552</v>
      </c>
      <c r="I393" t="s">
        <v>1800</v>
      </c>
      <c r="J393">
        <f>IF('ATP Data Set 2019 Singles'!$K393&gt;1,'ATP Data Set 2019 Singles'!$K393,"")</f>
        <v>147</v>
      </c>
      <c r="K393">
        <v>147</v>
      </c>
      <c r="R393" s="132"/>
      <c r="AC393"/>
    </row>
    <row r="394" spans="1:29" x14ac:dyDescent="0.25">
      <c r="A394" t="s">
        <v>2412</v>
      </c>
      <c r="B394" t="str">
        <f>IF(OR(ISNUMBER(FIND("W/O",Tabelle3[[#This Row],[Score]])),ISNUMBER(FIND("RET",Tabelle3[[#This Row],[Score]])),ISNUMBER(FIND("Bye,",Tabelle3[[#This Row],[Opponent]]))),"NO","YES")</f>
        <v>YES</v>
      </c>
      <c r="C394" t="s">
        <v>518</v>
      </c>
      <c r="D394" s="158">
        <v>43507</v>
      </c>
      <c r="E394" t="s">
        <v>1311</v>
      </c>
      <c r="F394">
        <v>3</v>
      </c>
      <c r="G394" t="s">
        <v>1526</v>
      </c>
      <c r="H394" t="s">
        <v>1511</v>
      </c>
      <c r="I394" t="s">
        <v>512</v>
      </c>
      <c r="J394">
        <f>IF('ATP Data Set 2019 Singles'!$K394&gt;1,'ATP Data Set 2019 Singles'!$K394,"")</f>
        <v>73</v>
      </c>
      <c r="K394">
        <v>73</v>
      </c>
      <c r="R394" s="132"/>
      <c r="AC394"/>
    </row>
    <row r="395" spans="1:29" x14ac:dyDescent="0.25">
      <c r="A395" t="s">
        <v>2412</v>
      </c>
      <c r="B395" t="str">
        <f>IF(OR(ISNUMBER(FIND("W/O",Tabelle3[[#This Row],[Score]])),ISNUMBER(FIND("RET",Tabelle3[[#This Row],[Score]])),ISNUMBER(FIND("Bye,",Tabelle3[[#This Row],[Opponent]]))),"NO","YES")</f>
        <v>NO</v>
      </c>
      <c r="C395" t="s">
        <v>518</v>
      </c>
      <c r="D395" s="158">
        <v>43507</v>
      </c>
      <c r="E395" t="s">
        <v>1311</v>
      </c>
      <c r="F395">
        <v>3</v>
      </c>
      <c r="G395" t="s">
        <v>1393</v>
      </c>
      <c r="H395" t="s">
        <v>1458</v>
      </c>
      <c r="I395" t="s">
        <v>1457</v>
      </c>
      <c r="J395" t="str">
        <f>IF('ATP Data Set 2019 Singles'!$K395&gt;1,'ATP Data Set 2019 Singles'!$K395,"")</f>
        <v/>
      </c>
      <c r="K395">
        <v>0</v>
      </c>
      <c r="R395" s="132"/>
      <c r="AC395"/>
    </row>
    <row r="396" spans="1:29" x14ac:dyDescent="0.25">
      <c r="A396" t="s">
        <v>2412</v>
      </c>
      <c r="B396" t="str">
        <f>IF(OR(ISNUMBER(FIND("W/O",Tabelle3[[#This Row],[Score]])),ISNUMBER(FIND("RET",Tabelle3[[#This Row],[Score]])),ISNUMBER(FIND("Bye,",Tabelle3[[#This Row],[Opponent]]))),"NO","YES")</f>
        <v>YES</v>
      </c>
      <c r="C396" t="s">
        <v>518</v>
      </c>
      <c r="D396" s="158">
        <v>43507</v>
      </c>
      <c r="E396" t="s">
        <v>1311</v>
      </c>
      <c r="F396">
        <v>4</v>
      </c>
      <c r="G396" t="s">
        <v>1539</v>
      </c>
      <c r="H396" t="s">
        <v>1496</v>
      </c>
      <c r="I396" t="s">
        <v>690</v>
      </c>
      <c r="J396">
        <f>IF('ATP Data Set 2019 Singles'!$K396&gt;1,'ATP Data Set 2019 Singles'!$K396,"")</f>
        <v>98</v>
      </c>
      <c r="K396">
        <v>98</v>
      </c>
      <c r="R396" s="132"/>
      <c r="AC396"/>
    </row>
    <row r="397" spans="1:29" x14ac:dyDescent="0.25">
      <c r="A397" t="s">
        <v>2412</v>
      </c>
      <c r="B397" t="str">
        <f>IF(OR(ISNUMBER(FIND("W/O",Tabelle3[[#This Row],[Score]])),ISNUMBER(FIND("RET",Tabelle3[[#This Row],[Score]])),ISNUMBER(FIND("Bye,",Tabelle3[[#This Row],[Opponent]]))),"NO","YES")</f>
        <v>YES</v>
      </c>
      <c r="C397" t="s">
        <v>518</v>
      </c>
      <c r="D397" s="158">
        <v>43507</v>
      </c>
      <c r="E397" t="s">
        <v>1311</v>
      </c>
      <c r="F397">
        <v>4</v>
      </c>
      <c r="G397" t="s">
        <v>1579</v>
      </c>
      <c r="H397" t="s">
        <v>1430</v>
      </c>
      <c r="I397" t="s">
        <v>533</v>
      </c>
      <c r="J397">
        <f>IF('ATP Data Set 2019 Singles'!$K397&gt;1,'ATP Data Set 2019 Singles'!$K397,"")</f>
        <v>110</v>
      </c>
      <c r="K397">
        <v>110</v>
      </c>
      <c r="R397" s="132"/>
      <c r="AC397"/>
    </row>
    <row r="398" spans="1:29" x14ac:dyDescent="0.25">
      <c r="A398" t="s">
        <v>2412</v>
      </c>
      <c r="B398" t="str">
        <f>IF(OR(ISNUMBER(FIND("W/O",Tabelle3[[#This Row],[Score]])),ISNUMBER(FIND("RET",Tabelle3[[#This Row],[Score]])),ISNUMBER(FIND("Bye,",Tabelle3[[#This Row],[Opponent]]))),"NO","YES")</f>
        <v>YES</v>
      </c>
      <c r="C398" t="s">
        <v>518</v>
      </c>
      <c r="D398" s="158">
        <v>43507</v>
      </c>
      <c r="E398" t="s">
        <v>1311</v>
      </c>
      <c r="F398">
        <v>4</v>
      </c>
      <c r="G398" t="s">
        <v>1470</v>
      </c>
      <c r="H398" t="s">
        <v>1526</v>
      </c>
      <c r="I398" t="s">
        <v>566</v>
      </c>
      <c r="J398">
        <f>IF('ATP Data Set 2019 Singles'!$K398&gt;1,'ATP Data Set 2019 Singles'!$K398,"")</f>
        <v>100</v>
      </c>
      <c r="K398">
        <v>100</v>
      </c>
      <c r="R398" s="132"/>
      <c r="AC398"/>
    </row>
    <row r="399" spans="1:29" x14ac:dyDescent="0.25">
      <c r="A399" t="s">
        <v>2412</v>
      </c>
      <c r="B399" t="str">
        <f>IF(OR(ISNUMBER(FIND("W/O",Tabelle3[[#This Row],[Score]])),ISNUMBER(FIND("RET",Tabelle3[[#This Row],[Score]])),ISNUMBER(FIND("Bye,",Tabelle3[[#This Row],[Opponent]]))),"NO","YES")</f>
        <v>YES</v>
      </c>
      <c r="C399" t="s">
        <v>518</v>
      </c>
      <c r="D399" s="158">
        <v>43507</v>
      </c>
      <c r="E399" t="s">
        <v>1311</v>
      </c>
      <c r="F399">
        <v>4</v>
      </c>
      <c r="G399" t="s">
        <v>1752</v>
      </c>
      <c r="H399" t="s">
        <v>1447</v>
      </c>
      <c r="I399" t="s">
        <v>2147</v>
      </c>
      <c r="J399">
        <f>IF('ATP Data Set 2019 Singles'!$K399&gt;1,'ATP Data Set 2019 Singles'!$K399,"")</f>
        <v>141</v>
      </c>
      <c r="K399">
        <v>141</v>
      </c>
      <c r="R399" s="132"/>
      <c r="AC399"/>
    </row>
    <row r="400" spans="1:29" x14ac:dyDescent="0.25">
      <c r="A400" t="s">
        <v>2412</v>
      </c>
      <c r="B400" t="str">
        <f>IF(OR(ISNUMBER(FIND("W/O",Tabelle3[[#This Row],[Score]])),ISNUMBER(FIND("RET",Tabelle3[[#This Row],[Score]])),ISNUMBER(FIND("Bye,",Tabelle3[[#This Row],[Opponent]]))),"NO","YES")</f>
        <v>YES</v>
      </c>
      <c r="C400" t="s">
        <v>518</v>
      </c>
      <c r="D400" s="158">
        <v>43507</v>
      </c>
      <c r="E400" t="s">
        <v>1311</v>
      </c>
      <c r="F400">
        <v>4</v>
      </c>
      <c r="G400" t="s">
        <v>1497</v>
      </c>
      <c r="H400" t="s">
        <v>1758</v>
      </c>
      <c r="I400" t="s">
        <v>2250</v>
      </c>
      <c r="J400">
        <f>IF('ATP Data Set 2019 Singles'!$K400&gt;1,'ATP Data Set 2019 Singles'!$K400,"")</f>
        <v>132</v>
      </c>
      <c r="K400">
        <v>132</v>
      </c>
      <c r="R400" s="132"/>
      <c r="AC400"/>
    </row>
    <row r="401" spans="1:29" x14ac:dyDescent="0.25">
      <c r="A401" t="s">
        <v>2412</v>
      </c>
      <c r="B401" t="str">
        <f>IF(OR(ISNUMBER(FIND("W/O",Tabelle3[[#This Row],[Score]])),ISNUMBER(FIND("RET",Tabelle3[[#This Row],[Score]])),ISNUMBER(FIND("Bye,",Tabelle3[[#This Row],[Opponent]]))),"NO","YES")</f>
        <v>YES</v>
      </c>
      <c r="C401" t="s">
        <v>518</v>
      </c>
      <c r="D401" s="158">
        <v>43507</v>
      </c>
      <c r="E401" t="s">
        <v>1311</v>
      </c>
      <c r="F401">
        <v>4</v>
      </c>
      <c r="G401" t="s">
        <v>1509</v>
      </c>
      <c r="H401" t="s">
        <v>2155</v>
      </c>
      <c r="I401" t="s">
        <v>1795</v>
      </c>
      <c r="J401">
        <f>IF('ATP Data Set 2019 Singles'!$K401&gt;1,'ATP Data Set 2019 Singles'!$K401,"")</f>
        <v>148</v>
      </c>
      <c r="K401">
        <v>148</v>
      </c>
      <c r="R401" s="132"/>
      <c r="AC401"/>
    </row>
    <row r="402" spans="1:29" x14ac:dyDescent="0.25">
      <c r="A402" t="s">
        <v>2412</v>
      </c>
      <c r="B402" t="str">
        <f>IF(OR(ISNUMBER(FIND("W/O",Tabelle3[[#This Row],[Score]])),ISNUMBER(FIND("RET",Tabelle3[[#This Row],[Score]])),ISNUMBER(FIND("Bye,",Tabelle3[[#This Row],[Opponent]]))),"NO","YES")</f>
        <v>YES</v>
      </c>
      <c r="C402" t="s">
        <v>518</v>
      </c>
      <c r="D402" s="158">
        <v>43507</v>
      </c>
      <c r="E402" t="s">
        <v>1311</v>
      </c>
      <c r="F402">
        <v>4</v>
      </c>
      <c r="G402" t="s">
        <v>1451</v>
      </c>
      <c r="H402" t="s">
        <v>1481</v>
      </c>
      <c r="I402" t="s">
        <v>2176</v>
      </c>
      <c r="J402">
        <f>IF('ATP Data Set 2019 Singles'!$K402&gt;1,'ATP Data Set 2019 Singles'!$K402,"")</f>
        <v>120</v>
      </c>
      <c r="K402">
        <v>120</v>
      </c>
      <c r="R402" s="132"/>
      <c r="AC402"/>
    </row>
    <row r="403" spans="1:29" x14ac:dyDescent="0.25">
      <c r="A403" t="s">
        <v>2412</v>
      </c>
      <c r="B403" t="str">
        <f>IF(OR(ISNUMBER(FIND("W/O",Tabelle3[[#This Row],[Score]])),ISNUMBER(FIND("RET",Tabelle3[[#This Row],[Score]])),ISNUMBER(FIND("Bye,",Tabelle3[[#This Row],[Opponent]]))),"NO","YES")</f>
        <v>YES</v>
      </c>
      <c r="C403" t="s">
        <v>518</v>
      </c>
      <c r="D403" s="158">
        <v>43507</v>
      </c>
      <c r="E403" t="s">
        <v>1311</v>
      </c>
      <c r="F403">
        <v>4</v>
      </c>
      <c r="G403" t="s">
        <v>1393</v>
      </c>
      <c r="H403" t="s">
        <v>2091</v>
      </c>
      <c r="I403" t="s">
        <v>550</v>
      </c>
      <c r="J403">
        <f>IF('ATP Data Set 2019 Singles'!$K403&gt;1,'ATP Data Set 2019 Singles'!$K403,"")</f>
        <v>83</v>
      </c>
      <c r="K403">
        <v>83</v>
      </c>
      <c r="R403" s="132"/>
      <c r="AC403"/>
    </row>
    <row r="404" spans="1:29" x14ac:dyDescent="0.25">
      <c r="A404" t="s">
        <v>2412</v>
      </c>
      <c r="B404" t="str">
        <f>IF(OR(ISNUMBER(FIND("W/O",Tabelle3[[#This Row],[Score]])),ISNUMBER(FIND("RET",Tabelle3[[#This Row],[Score]])),ISNUMBER(FIND("Bye,",Tabelle3[[#This Row],[Opponent]]))),"NO","YES")</f>
        <v>YES</v>
      </c>
      <c r="C404" t="s">
        <v>518</v>
      </c>
      <c r="D404" s="158">
        <v>43507</v>
      </c>
      <c r="E404" t="s">
        <v>1311</v>
      </c>
      <c r="F404">
        <v>5</v>
      </c>
      <c r="G404" t="s">
        <v>1579</v>
      </c>
      <c r="H404" t="s">
        <v>1539</v>
      </c>
      <c r="I404" t="s">
        <v>533</v>
      </c>
      <c r="J404">
        <f>IF('ATP Data Set 2019 Singles'!$K404&gt;1,'ATP Data Set 2019 Singles'!$K404,"")</f>
        <v>112</v>
      </c>
      <c r="K404">
        <v>112</v>
      </c>
      <c r="R404" s="132"/>
      <c r="AC404"/>
    </row>
    <row r="405" spans="1:29" x14ac:dyDescent="0.25">
      <c r="A405" t="s">
        <v>2412</v>
      </c>
      <c r="B405" t="str">
        <f>IF(OR(ISNUMBER(FIND("W/O",Tabelle3[[#This Row],[Score]])),ISNUMBER(FIND("RET",Tabelle3[[#This Row],[Score]])),ISNUMBER(FIND("Bye,",Tabelle3[[#This Row],[Opponent]]))),"NO","YES")</f>
        <v>YES</v>
      </c>
      <c r="C405" t="s">
        <v>518</v>
      </c>
      <c r="D405" s="158">
        <v>43507</v>
      </c>
      <c r="E405" t="s">
        <v>1311</v>
      </c>
      <c r="F405">
        <v>5</v>
      </c>
      <c r="G405" t="s">
        <v>1497</v>
      </c>
      <c r="H405" t="s">
        <v>1752</v>
      </c>
      <c r="I405" t="s">
        <v>2012</v>
      </c>
      <c r="J405">
        <f>IF('ATP Data Set 2019 Singles'!$K405&gt;1,'ATP Data Set 2019 Singles'!$K405,"")</f>
        <v>185</v>
      </c>
      <c r="K405">
        <v>185</v>
      </c>
      <c r="R405" s="132"/>
      <c r="AC405"/>
    </row>
    <row r="406" spans="1:29" x14ac:dyDescent="0.25">
      <c r="A406" t="s">
        <v>2412</v>
      </c>
      <c r="B406" t="str">
        <f>IF(OR(ISNUMBER(FIND("W/O",Tabelle3[[#This Row],[Score]])),ISNUMBER(FIND("RET",Tabelle3[[#This Row],[Score]])),ISNUMBER(FIND("Bye,",Tabelle3[[#This Row],[Opponent]]))),"NO","YES")</f>
        <v>YES</v>
      </c>
      <c r="C406" t="s">
        <v>518</v>
      </c>
      <c r="D406" s="158">
        <v>43507</v>
      </c>
      <c r="E406" t="s">
        <v>1311</v>
      </c>
      <c r="F406">
        <v>5</v>
      </c>
      <c r="G406" t="s">
        <v>1451</v>
      </c>
      <c r="H406" t="s">
        <v>1509</v>
      </c>
      <c r="I406" t="s">
        <v>705</v>
      </c>
      <c r="J406">
        <f>IF('ATP Data Set 2019 Singles'!$K406&gt;1,'ATP Data Set 2019 Singles'!$K406,"")</f>
        <v>76</v>
      </c>
      <c r="K406">
        <v>76</v>
      </c>
      <c r="R406" s="132"/>
      <c r="AC406"/>
    </row>
    <row r="407" spans="1:29" x14ac:dyDescent="0.25">
      <c r="A407" t="s">
        <v>2412</v>
      </c>
      <c r="B407" t="str">
        <f>IF(OR(ISNUMBER(FIND("W/O",Tabelle3[[#This Row],[Score]])),ISNUMBER(FIND("RET",Tabelle3[[#This Row],[Score]])),ISNUMBER(FIND("Bye,",Tabelle3[[#This Row],[Opponent]]))),"NO","YES")</f>
        <v>YES</v>
      </c>
      <c r="C407" t="s">
        <v>518</v>
      </c>
      <c r="D407" s="158">
        <v>43507</v>
      </c>
      <c r="E407" t="s">
        <v>1311</v>
      </c>
      <c r="F407">
        <v>5</v>
      </c>
      <c r="G407" t="s">
        <v>1393</v>
      </c>
      <c r="H407" t="s">
        <v>1470</v>
      </c>
      <c r="I407" t="s">
        <v>1145</v>
      </c>
      <c r="J407">
        <f>IF('ATP Data Set 2019 Singles'!$K407&gt;1,'ATP Data Set 2019 Singles'!$K407,"")</f>
        <v>110</v>
      </c>
      <c r="K407">
        <v>110</v>
      </c>
      <c r="R407" s="132"/>
      <c r="AC407"/>
    </row>
    <row r="408" spans="1:29" x14ac:dyDescent="0.25">
      <c r="A408" t="s">
        <v>2412</v>
      </c>
      <c r="B408" t="str">
        <f>IF(OR(ISNUMBER(FIND("W/O",Tabelle3[[#This Row],[Score]])),ISNUMBER(FIND("RET",Tabelle3[[#This Row],[Score]])),ISNUMBER(FIND("Bye,",Tabelle3[[#This Row],[Opponent]]))),"NO","YES")</f>
        <v>YES</v>
      </c>
      <c r="C408" t="s">
        <v>518</v>
      </c>
      <c r="D408" s="158">
        <v>43507</v>
      </c>
      <c r="E408" t="s">
        <v>1311</v>
      </c>
      <c r="F408">
        <v>6</v>
      </c>
      <c r="G408" t="s">
        <v>1579</v>
      </c>
      <c r="H408" t="s">
        <v>1497</v>
      </c>
      <c r="I408" t="s">
        <v>653</v>
      </c>
      <c r="J408">
        <f>IF('ATP Data Set 2019 Singles'!$K408&gt;1,'ATP Data Set 2019 Singles'!$K408,"")</f>
        <v>70</v>
      </c>
      <c r="K408">
        <v>70</v>
      </c>
      <c r="R408" s="132"/>
      <c r="AC408"/>
    </row>
    <row r="409" spans="1:29" x14ac:dyDescent="0.25">
      <c r="A409" t="s">
        <v>2412</v>
      </c>
      <c r="B409" t="str">
        <f>IF(OR(ISNUMBER(FIND("W/O",Tabelle3[[#This Row],[Score]])),ISNUMBER(FIND("RET",Tabelle3[[#This Row],[Score]])),ISNUMBER(FIND("Bye,",Tabelle3[[#This Row],[Opponent]]))),"NO","YES")</f>
        <v>YES</v>
      </c>
      <c r="C409" t="s">
        <v>518</v>
      </c>
      <c r="D409" s="158">
        <v>43507</v>
      </c>
      <c r="E409" t="s">
        <v>1311</v>
      </c>
      <c r="F409">
        <v>6</v>
      </c>
      <c r="G409" t="s">
        <v>1451</v>
      </c>
      <c r="H409" t="s">
        <v>1393</v>
      </c>
      <c r="I409" t="s">
        <v>1431</v>
      </c>
      <c r="J409">
        <f>IF('ATP Data Set 2019 Singles'!$K409&gt;1,'ATP Data Set 2019 Singles'!$K409,"")</f>
        <v>151</v>
      </c>
      <c r="K409">
        <v>151</v>
      </c>
      <c r="R409" s="132"/>
      <c r="AC409"/>
    </row>
    <row r="410" spans="1:29" x14ac:dyDescent="0.25">
      <c r="A410" t="s">
        <v>2412</v>
      </c>
      <c r="B410" t="str">
        <f>IF(OR(ISNUMBER(FIND("W/O",Tabelle3[[#This Row],[Score]])),ISNUMBER(FIND("RET",Tabelle3[[#This Row],[Score]])),ISNUMBER(FIND("Bye,",Tabelle3[[#This Row],[Opponent]]))),"NO","YES")</f>
        <v>YES</v>
      </c>
      <c r="C410" t="s">
        <v>518</v>
      </c>
      <c r="D410" s="158">
        <v>43507</v>
      </c>
      <c r="E410" t="s">
        <v>1311</v>
      </c>
      <c r="F410">
        <v>7</v>
      </c>
      <c r="G410" t="s">
        <v>1579</v>
      </c>
      <c r="H410" t="s">
        <v>1451</v>
      </c>
      <c r="I410" t="s">
        <v>671</v>
      </c>
      <c r="J410">
        <f>IF('ATP Data Set 2019 Singles'!$K410&gt;1,'ATP Data Set 2019 Singles'!$K410,"")</f>
        <v>65</v>
      </c>
      <c r="K410">
        <v>65</v>
      </c>
      <c r="R410" s="132"/>
      <c r="AC410"/>
    </row>
    <row r="411" spans="1:29" x14ac:dyDescent="0.25">
      <c r="A411" t="s">
        <v>2412</v>
      </c>
      <c r="B411" t="str">
        <f>IF(OR(ISNUMBER(FIND("W/O",Tabelle3[[#This Row],[Score]])),ISNUMBER(FIND("RET",Tabelle3[[#This Row],[Score]])),ISNUMBER(FIND("Bye,",Tabelle3[[#This Row],[Opponent]]))),"NO","YES")</f>
        <v>YES</v>
      </c>
      <c r="C411" t="s">
        <v>518</v>
      </c>
      <c r="D411" s="158">
        <v>43507</v>
      </c>
      <c r="E411" t="s">
        <v>1304</v>
      </c>
      <c r="F411">
        <v>3</v>
      </c>
      <c r="G411" t="s">
        <v>1435</v>
      </c>
      <c r="H411" t="s">
        <v>1544</v>
      </c>
      <c r="I411" t="s">
        <v>1621</v>
      </c>
      <c r="J411">
        <f>IF('ATP Data Set 2019 Singles'!$K411&gt;1,'ATP Data Set 2019 Singles'!$K411,"")</f>
        <v>139</v>
      </c>
      <c r="K411">
        <v>139</v>
      </c>
      <c r="R411" s="132"/>
      <c r="AC411"/>
    </row>
    <row r="412" spans="1:29" x14ac:dyDescent="0.25">
      <c r="A412" t="s">
        <v>2412</v>
      </c>
      <c r="B412" t="str">
        <f>IF(OR(ISNUMBER(FIND("W/O",Tabelle3[[#This Row],[Score]])),ISNUMBER(FIND("RET",Tabelle3[[#This Row],[Score]])),ISNUMBER(FIND("Bye,",Tabelle3[[#This Row],[Opponent]]))),"NO","YES")</f>
        <v>YES</v>
      </c>
      <c r="C412" t="s">
        <v>518</v>
      </c>
      <c r="D412" s="158">
        <v>43507</v>
      </c>
      <c r="E412" t="s">
        <v>1304</v>
      </c>
      <c r="F412">
        <v>3</v>
      </c>
      <c r="G412" t="s">
        <v>1762</v>
      </c>
      <c r="H412" t="s">
        <v>2202</v>
      </c>
      <c r="I412" t="s">
        <v>610</v>
      </c>
      <c r="J412">
        <f>IF('ATP Data Set 2019 Singles'!$K412&gt;1,'ATP Data Set 2019 Singles'!$K412,"")</f>
        <v>89</v>
      </c>
      <c r="K412">
        <v>89</v>
      </c>
      <c r="R412" s="132"/>
      <c r="AC412"/>
    </row>
    <row r="413" spans="1:29" x14ac:dyDescent="0.25">
      <c r="A413" t="s">
        <v>2412</v>
      </c>
      <c r="B413" t="str">
        <f>IF(OR(ISNUMBER(FIND("W/O",Tabelle3[[#This Row],[Score]])),ISNUMBER(FIND("RET",Tabelle3[[#This Row],[Score]])),ISNUMBER(FIND("Bye,",Tabelle3[[#This Row],[Opponent]]))),"NO","YES")</f>
        <v>YES</v>
      </c>
      <c r="C413" t="s">
        <v>518</v>
      </c>
      <c r="D413" s="158">
        <v>43507</v>
      </c>
      <c r="E413" t="s">
        <v>1304</v>
      </c>
      <c r="F413">
        <v>3</v>
      </c>
      <c r="G413" t="s">
        <v>1756</v>
      </c>
      <c r="H413" t="s">
        <v>1512</v>
      </c>
      <c r="I413" t="s">
        <v>585</v>
      </c>
      <c r="J413">
        <f>IF('ATP Data Set 2019 Singles'!$K413&gt;1,'ATP Data Set 2019 Singles'!$K413,"")</f>
        <v>80</v>
      </c>
      <c r="K413">
        <v>80</v>
      </c>
      <c r="R413" s="132"/>
      <c r="AC413"/>
    </row>
    <row r="414" spans="1:29" x14ac:dyDescent="0.25">
      <c r="A414" t="s">
        <v>2412</v>
      </c>
      <c r="B414" t="str">
        <f>IF(OR(ISNUMBER(FIND("W/O",Tabelle3[[#This Row],[Score]])),ISNUMBER(FIND("RET",Tabelle3[[#This Row],[Score]])),ISNUMBER(FIND("Bye,",Tabelle3[[#This Row],[Opponent]]))),"NO","YES")</f>
        <v>YES</v>
      </c>
      <c r="C414" t="s">
        <v>518</v>
      </c>
      <c r="D414" s="158">
        <v>43507</v>
      </c>
      <c r="E414" t="s">
        <v>1304</v>
      </c>
      <c r="F414">
        <v>3</v>
      </c>
      <c r="G414" t="s">
        <v>2206</v>
      </c>
      <c r="H414" t="s">
        <v>1828</v>
      </c>
      <c r="I414" t="s">
        <v>512</v>
      </c>
      <c r="J414">
        <f>IF('ATP Data Set 2019 Singles'!$K414&gt;1,'ATP Data Set 2019 Singles'!$K414,"")</f>
        <v>66</v>
      </c>
      <c r="K414">
        <v>66</v>
      </c>
      <c r="R414" s="132"/>
      <c r="AC414"/>
    </row>
    <row r="415" spans="1:29" x14ac:dyDescent="0.25">
      <c r="A415" t="s">
        <v>2412</v>
      </c>
      <c r="B415" t="str">
        <f>IF(OR(ISNUMBER(FIND("W/O",Tabelle3[[#This Row],[Score]])),ISNUMBER(FIND("RET",Tabelle3[[#This Row],[Score]])),ISNUMBER(FIND("Bye,",Tabelle3[[#This Row],[Opponent]]))),"NO","YES")</f>
        <v>NO</v>
      </c>
      <c r="C415" t="s">
        <v>518</v>
      </c>
      <c r="D415" s="158">
        <v>43507</v>
      </c>
      <c r="E415" t="s">
        <v>1304</v>
      </c>
      <c r="F415">
        <v>3</v>
      </c>
      <c r="G415" t="s">
        <v>1450</v>
      </c>
      <c r="H415" t="s">
        <v>1458</v>
      </c>
      <c r="I415" t="s">
        <v>1457</v>
      </c>
      <c r="J415" t="str">
        <f>IF('ATP Data Set 2019 Singles'!$K415&gt;1,'ATP Data Set 2019 Singles'!$K415,"")</f>
        <v/>
      </c>
      <c r="K415">
        <v>0</v>
      </c>
      <c r="R415" s="132"/>
      <c r="AC415"/>
    </row>
    <row r="416" spans="1:29" x14ac:dyDescent="0.25">
      <c r="A416" t="s">
        <v>2412</v>
      </c>
      <c r="B416" t="str">
        <f>IF(OR(ISNUMBER(FIND("W/O",Tabelle3[[#This Row],[Score]])),ISNUMBER(FIND("RET",Tabelle3[[#This Row],[Score]])),ISNUMBER(FIND("Bye,",Tabelle3[[#This Row],[Opponent]]))),"NO","YES")</f>
        <v>YES</v>
      </c>
      <c r="C416" t="s">
        <v>518</v>
      </c>
      <c r="D416" s="158">
        <v>43507</v>
      </c>
      <c r="E416" t="s">
        <v>1304</v>
      </c>
      <c r="F416">
        <v>3</v>
      </c>
      <c r="G416" t="s">
        <v>1870</v>
      </c>
      <c r="H416" t="s">
        <v>2102</v>
      </c>
      <c r="I416" t="s">
        <v>1624</v>
      </c>
      <c r="J416">
        <f>IF('ATP Data Set 2019 Singles'!$K416&gt;1,'ATP Data Set 2019 Singles'!$K416,"")</f>
        <v>98</v>
      </c>
      <c r="K416">
        <v>98</v>
      </c>
      <c r="R416" s="132"/>
      <c r="AC416"/>
    </row>
    <row r="417" spans="1:29" x14ac:dyDescent="0.25">
      <c r="A417" t="s">
        <v>2412</v>
      </c>
      <c r="B417" t="str">
        <f>IF(OR(ISNUMBER(FIND("W/O",Tabelle3[[#This Row],[Score]])),ISNUMBER(FIND("RET",Tabelle3[[#This Row],[Score]])),ISNUMBER(FIND("Bye,",Tabelle3[[#This Row],[Opponent]]))),"NO","YES")</f>
        <v>NO</v>
      </c>
      <c r="C417" t="s">
        <v>518</v>
      </c>
      <c r="D417" s="158">
        <v>43507</v>
      </c>
      <c r="E417" t="s">
        <v>1304</v>
      </c>
      <c r="F417">
        <v>3</v>
      </c>
      <c r="G417" t="s">
        <v>1617</v>
      </c>
      <c r="H417" t="s">
        <v>1458</v>
      </c>
      <c r="I417" t="s">
        <v>1457</v>
      </c>
      <c r="J417" t="str">
        <f>IF('ATP Data Set 2019 Singles'!$K417&gt;1,'ATP Data Set 2019 Singles'!$K417,"")</f>
        <v/>
      </c>
      <c r="K417">
        <v>0</v>
      </c>
      <c r="R417" s="132"/>
      <c r="AC417"/>
    </row>
    <row r="418" spans="1:29" x14ac:dyDescent="0.25">
      <c r="A418" t="s">
        <v>2412</v>
      </c>
      <c r="B418" t="str">
        <f>IF(OR(ISNUMBER(FIND("W/O",Tabelle3[[#This Row],[Score]])),ISNUMBER(FIND("RET",Tabelle3[[#This Row],[Score]])),ISNUMBER(FIND("Bye,",Tabelle3[[#This Row],[Opponent]]))),"NO","YES")</f>
        <v>YES</v>
      </c>
      <c r="C418" t="s">
        <v>518</v>
      </c>
      <c r="D418" s="158">
        <v>43507</v>
      </c>
      <c r="E418" t="s">
        <v>1304</v>
      </c>
      <c r="F418">
        <v>3</v>
      </c>
      <c r="G418" t="s">
        <v>1623</v>
      </c>
      <c r="H418" t="s">
        <v>1897</v>
      </c>
      <c r="I418" t="s">
        <v>1814</v>
      </c>
      <c r="J418">
        <f>IF('ATP Data Set 2019 Singles'!$K418&gt;1,'ATP Data Set 2019 Singles'!$K418,"")</f>
        <v>110</v>
      </c>
      <c r="K418">
        <v>110</v>
      </c>
      <c r="R418" s="132"/>
      <c r="AC418"/>
    </row>
    <row r="419" spans="1:29" x14ac:dyDescent="0.25">
      <c r="A419" t="s">
        <v>2412</v>
      </c>
      <c r="B419" t="str">
        <f>IF(OR(ISNUMBER(FIND("W/O",Tabelle3[[#This Row],[Score]])),ISNUMBER(FIND("RET",Tabelle3[[#This Row],[Score]])),ISNUMBER(FIND("Bye,",Tabelle3[[#This Row],[Opponent]]))),"NO","YES")</f>
        <v>YES</v>
      </c>
      <c r="C419" t="s">
        <v>518</v>
      </c>
      <c r="D419" s="158">
        <v>43507</v>
      </c>
      <c r="E419" t="s">
        <v>1304</v>
      </c>
      <c r="F419">
        <v>3</v>
      </c>
      <c r="G419" t="s">
        <v>1672</v>
      </c>
      <c r="H419" t="s">
        <v>1613</v>
      </c>
      <c r="I419" t="s">
        <v>1581</v>
      </c>
      <c r="J419">
        <f>IF('ATP Data Set 2019 Singles'!$K419&gt;1,'ATP Data Set 2019 Singles'!$K419,"")</f>
        <v>153</v>
      </c>
      <c r="K419">
        <v>153</v>
      </c>
      <c r="R419" s="132"/>
      <c r="AC419"/>
    </row>
    <row r="420" spans="1:29" x14ac:dyDescent="0.25">
      <c r="A420" t="s">
        <v>2412</v>
      </c>
      <c r="B420" t="str">
        <f>IF(OR(ISNUMBER(FIND("W/O",Tabelle3[[#This Row],[Score]])),ISNUMBER(FIND("RET",Tabelle3[[#This Row],[Score]])),ISNUMBER(FIND("Bye,",Tabelle3[[#This Row],[Opponent]]))),"NO","YES")</f>
        <v>NO</v>
      </c>
      <c r="C420" t="s">
        <v>518</v>
      </c>
      <c r="D420" s="158">
        <v>43507</v>
      </c>
      <c r="E420" t="s">
        <v>1304</v>
      </c>
      <c r="F420">
        <v>3</v>
      </c>
      <c r="G420" t="s">
        <v>1535</v>
      </c>
      <c r="H420" t="s">
        <v>1458</v>
      </c>
      <c r="I420" t="s">
        <v>1457</v>
      </c>
      <c r="J420" t="str">
        <f>IF('ATP Data Set 2019 Singles'!$K420&gt;1,'ATP Data Set 2019 Singles'!$K420,"")</f>
        <v/>
      </c>
      <c r="K420">
        <v>0</v>
      </c>
      <c r="R420" s="132"/>
      <c r="AC420"/>
    </row>
    <row r="421" spans="1:29" x14ac:dyDescent="0.25">
      <c r="A421" t="s">
        <v>2412</v>
      </c>
      <c r="B421" t="str">
        <f>IF(OR(ISNUMBER(FIND("W/O",Tabelle3[[#This Row],[Score]])),ISNUMBER(FIND("RET",Tabelle3[[#This Row],[Score]])),ISNUMBER(FIND("Bye,",Tabelle3[[#This Row],[Opponent]]))),"NO","YES")</f>
        <v>YES</v>
      </c>
      <c r="C421" t="s">
        <v>518</v>
      </c>
      <c r="D421" s="158">
        <v>43507</v>
      </c>
      <c r="E421" t="s">
        <v>1304</v>
      </c>
      <c r="F421">
        <v>3</v>
      </c>
      <c r="G421" t="s">
        <v>1499</v>
      </c>
      <c r="H421" t="s">
        <v>1448</v>
      </c>
      <c r="I421" t="s">
        <v>1114</v>
      </c>
      <c r="J421">
        <f>IF('ATP Data Set 2019 Singles'!$K421&gt;1,'ATP Data Set 2019 Singles'!$K421,"")</f>
        <v>117</v>
      </c>
      <c r="K421">
        <v>117</v>
      </c>
      <c r="R421" s="132"/>
      <c r="AC421"/>
    </row>
    <row r="422" spans="1:29" x14ac:dyDescent="0.25">
      <c r="A422" t="s">
        <v>2412</v>
      </c>
      <c r="B422" t="str">
        <f>IF(OR(ISNUMBER(FIND("W/O",Tabelle3[[#This Row],[Score]])),ISNUMBER(FIND("RET",Tabelle3[[#This Row],[Score]])),ISNUMBER(FIND("Bye,",Tabelle3[[#This Row],[Opponent]]))),"NO","YES")</f>
        <v>YES</v>
      </c>
      <c r="C422" t="s">
        <v>518</v>
      </c>
      <c r="D422" s="158">
        <v>43507</v>
      </c>
      <c r="E422" t="s">
        <v>1304</v>
      </c>
      <c r="F422">
        <v>3</v>
      </c>
      <c r="G422" t="s">
        <v>1476</v>
      </c>
      <c r="H422" t="s">
        <v>1588</v>
      </c>
      <c r="I422" t="s">
        <v>527</v>
      </c>
      <c r="J422">
        <f>IF('ATP Data Set 2019 Singles'!$K422&gt;1,'ATP Data Set 2019 Singles'!$K422,"")</f>
        <v>71</v>
      </c>
      <c r="K422">
        <v>71</v>
      </c>
      <c r="R422" s="132"/>
      <c r="AC422"/>
    </row>
    <row r="423" spans="1:29" x14ac:dyDescent="0.25">
      <c r="A423" t="s">
        <v>2412</v>
      </c>
      <c r="B423" t="str">
        <f>IF(OR(ISNUMBER(FIND("W/O",Tabelle3[[#This Row],[Score]])),ISNUMBER(FIND("RET",Tabelle3[[#This Row],[Score]])),ISNUMBER(FIND("Bye,",Tabelle3[[#This Row],[Opponent]]))),"NO","YES")</f>
        <v>YES</v>
      </c>
      <c r="C423" t="s">
        <v>518</v>
      </c>
      <c r="D423" s="158">
        <v>43507</v>
      </c>
      <c r="E423" t="s">
        <v>1304</v>
      </c>
      <c r="F423">
        <v>3</v>
      </c>
      <c r="G423" t="s">
        <v>1530</v>
      </c>
      <c r="H423" t="s">
        <v>2249</v>
      </c>
      <c r="I423" t="s">
        <v>557</v>
      </c>
      <c r="J423">
        <f>IF('ATP Data Set 2019 Singles'!$K423&gt;1,'ATP Data Set 2019 Singles'!$K423,"")</f>
        <v>77</v>
      </c>
      <c r="K423">
        <v>77</v>
      </c>
      <c r="R423" s="132"/>
      <c r="AC423"/>
    </row>
    <row r="424" spans="1:29" x14ac:dyDescent="0.25">
      <c r="A424" t="s">
        <v>2412</v>
      </c>
      <c r="B424" t="str">
        <f>IF(OR(ISNUMBER(FIND("W/O",Tabelle3[[#This Row],[Score]])),ISNUMBER(FIND("RET",Tabelle3[[#This Row],[Score]])),ISNUMBER(FIND("Bye,",Tabelle3[[#This Row],[Opponent]]))),"NO","YES")</f>
        <v>YES</v>
      </c>
      <c r="C424" t="s">
        <v>518</v>
      </c>
      <c r="D424" s="158">
        <v>43507</v>
      </c>
      <c r="E424" t="s">
        <v>1304</v>
      </c>
      <c r="F424">
        <v>3</v>
      </c>
      <c r="G424" t="s">
        <v>1590</v>
      </c>
      <c r="H424" t="s">
        <v>2003</v>
      </c>
      <c r="I424" t="s">
        <v>1864</v>
      </c>
      <c r="J424">
        <f>IF('ATP Data Set 2019 Singles'!$K424&gt;1,'ATP Data Set 2019 Singles'!$K424,"")</f>
        <v>156</v>
      </c>
      <c r="K424">
        <v>156</v>
      </c>
      <c r="R424" s="132"/>
      <c r="AC424"/>
    </row>
    <row r="425" spans="1:29" x14ac:dyDescent="0.25">
      <c r="A425" t="s">
        <v>2412</v>
      </c>
      <c r="B425" t="str">
        <f>IF(OR(ISNUMBER(FIND("W/O",Tabelle3[[#This Row],[Score]])),ISNUMBER(FIND("RET",Tabelle3[[#This Row],[Score]])),ISNUMBER(FIND("Bye,",Tabelle3[[#This Row],[Opponent]]))),"NO","YES")</f>
        <v>NO</v>
      </c>
      <c r="C425" t="s">
        <v>518</v>
      </c>
      <c r="D425" s="158">
        <v>43507</v>
      </c>
      <c r="E425" t="s">
        <v>1304</v>
      </c>
      <c r="F425">
        <v>3</v>
      </c>
      <c r="G425" t="s">
        <v>1409</v>
      </c>
      <c r="H425" t="s">
        <v>1458</v>
      </c>
      <c r="I425" t="s">
        <v>1457</v>
      </c>
      <c r="J425" t="str">
        <f>IF('ATP Data Set 2019 Singles'!$K425&gt;1,'ATP Data Set 2019 Singles'!$K425,"")</f>
        <v/>
      </c>
      <c r="K425">
        <v>0</v>
      </c>
      <c r="R425" s="132"/>
      <c r="AC425"/>
    </row>
    <row r="426" spans="1:29" x14ac:dyDescent="0.25">
      <c r="A426" t="s">
        <v>2412</v>
      </c>
      <c r="B426" t="str">
        <f>IF(OR(ISNUMBER(FIND("W/O",Tabelle3[[#This Row],[Score]])),ISNUMBER(FIND("RET",Tabelle3[[#This Row],[Score]])),ISNUMBER(FIND("Bye,",Tabelle3[[#This Row],[Opponent]]))),"NO","YES")</f>
        <v>YES</v>
      </c>
      <c r="C426" t="s">
        <v>518</v>
      </c>
      <c r="D426" s="158">
        <v>43507</v>
      </c>
      <c r="E426" t="s">
        <v>1304</v>
      </c>
      <c r="F426">
        <v>3</v>
      </c>
      <c r="G426" t="s">
        <v>1534</v>
      </c>
      <c r="H426" t="s">
        <v>2215</v>
      </c>
      <c r="I426" t="s">
        <v>653</v>
      </c>
      <c r="J426">
        <f>IF('ATP Data Set 2019 Singles'!$K426&gt;1,'ATP Data Set 2019 Singles'!$K426,"")</f>
        <v>54</v>
      </c>
      <c r="K426">
        <v>54</v>
      </c>
      <c r="R426" s="132"/>
      <c r="AC426"/>
    </row>
    <row r="427" spans="1:29" x14ac:dyDescent="0.25">
      <c r="A427" t="s">
        <v>2412</v>
      </c>
      <c r="B427" t="str">
        <f>IF(OR(ISNUMBER(FIND("W/O",Tabelle3[[#This Row],[Score]])),ISNUMBER(FIND("RET",Tabelle3[[#This Row],[Score]])),ISNUMBER(FIND("Bye,",Tabelle3[[#This Row],[Opponent]]))),"NO","YES")</f>
        <v>YES</v>
      </c>
      <c r="C427" t="s">
        <v>518</v>
      </c>
      <c r="D427" s="158">
        <v>43507</v>
      </c>
      <c r="E427" t="s">
        <v>1304</v>
      </c>
      <c r="F427">
        <v>4</v>
      </c>
      <c r="G427" t="s">
        <v>1756</v>
      </c>
      <c r="H427" t="s">
        <v>1535</v>
      </c>
      <c r="I427" t="s">
        <v>2248</v>
      </c>
      <c r="J427">
        <f>IF('ATP Data Set 2019 Singles'!$K427&gt;1,'ATP Data Set 2019 Singles'!$K427,"")</f>
        <v>128</v>
      </c>
      <c r="K427">
        <v>128</v>
      </c>
      <c r="R427" s="132"/>
      <c r="AC427"/>
    </row>
    <row r="428" spans="1:29" x14ac:dyDescent="0.25">
      <c r="A428" t="s">
        <v>2412</v>
      </c>
      <c r="B428" t="str">
        <f>IF(OR(ISNUMBER(FIND("W/O",Tabelle3[[#This Row],[Score]])),ISNUMBER(FIND("RET",Tabelle3[[#This Row],[Score]])),ISNUMBER(FIND("Bye,",Tabelle3[[#This Row],[Opponent]]))),"NO","YES")</f>
        <v>YES</v>
      </c>
      <c r="C428" t="s">
        <v>518</v>
      </c>
      <c r="D428" s="158">
        <v>43507</v>
      </c>
      <c r="E428" t="s">
        <v>1304</v>
      </c>
      <c r="F428">
        <v>4</v>
      </c>
      <c r="G428" t="s">
        <v>1450</v>
      </c>
      <c r="H428" t="s">
        <v>1534</v>
      </c>
      <c r="I428" t="s">
        <v>533</v>
      </c>
      <c r="J428">
        <f>IF('ATP Data Set 2019 Singles'!$K428&gt;1,'ATP Data Set 2019 Singles'!$K428,"")</f>
        <v>74</v>
      </c>
      <c r="K428">
        <v>74</v>
      </c>
      <c r="R428" s="132"/>
      <c r="AC428"/>
    </row>
    <row r="429" spans="1:29" x14ac:dyDescent="0.25">
      <c r="A429" t="s">
        <v>2412</v>
      </c>
      <c r="B429" t="str">
        <f>IF(OR(ISNUMBER(FIND("W/O",Tabelle3[[#This Row],[Score]])),ISNUMBER(FIND("RET",Tabelle3[[#This Row],[Score]])),ISNUMBER(FIND("Bye,",Tabelle3[[#This Row],[Opponent]]))),"NO","YES")</f>
        <v>YES</v>
      </c>
      <c r="C429" t="s">
        <v>518</v>
      </c>
      <c r="D429" s="158">
        <v>43507</v>
      </c>
      <c r="E429" t="s">
        <v>1304</v>
      </c>
      <c r="F429">
        <v>4</v>
      </c>
      <c r="G429" t="s">
        <v>1623</v>
      </c>
      <c r="H429" t="s">
        <v>1409</v>
      </c>
      <c r="I429" t="s">
        <v>539</v>
      </c>
      <c r="J429">
        <f>IF('ATP Data Set 2019 Singles'!$K429&gt;1,'ATP Data Set 2019 Singles'!$K429,"")</f>
        <v>87</v>
      </c>
      <c r="K429">
        <v>87</v>
      </c>
      <c r="R429" s="132"/>
      <c r="AC429"/>
    </row>
    <row r="430" spans="1:29" x14ac:dyDescent="0.25">
      <c r="A430" t="s">
        <v>2412</v>
      </c>
      <c r="B430" t="str">
        <f>IF(OR(ISNUMBER(FIND("W/O",Tabelle3[[#This Row],[Score]])),ISNUMBER(FIND("RET",Tabelle3[[#This Row],[Score]])),ISNUMBER(FIND("Bye,",Tabelle3[[#This Row],[Opponent]]))),"NO","YES")</f>
        <v>YES</v>
      </c>
      <c r="C430" t="s">
        <v>518</v>
      </c>
      <c r="D430" s="158">
        <v>43507</v>
      </c>
      <c r="E430" t="s">
        <v>1304</v>
      </c>
      <c r="F430">
        <v>4</v>
      </c>
      <c r="G430" t="s">
        <v>1672</v>
      </c>
      <c r="H430" t="s">
        <v>2206</v>
      </c>
      <c r="I430" t="s">
        <v>2018</v>
      </c>
      <c r="J430">
        <f>IF('ATP Data Set 2019 Singles'!$K430&gt;1,'ATP Data Set 2019 Singles'!$K430,"")</f>
        <v>126</v>
      </c>
      <c r="K430">
        <v>126</v>
      </c>
      <c r="R430" s="132"/>
      <c r="AC430"/>
    </row>
    <row r="431" spans="1:29" x14ac:dyDescent="0.25">
      <c r="A431" t="s">
        <v>2412</v>
      </c>
      <c r="B431" t="str">
        <f>IF(OR(ISNUMBER(FIND("W/O",Tabelle3[[#This Row],[Score]])),ISNUMBER(FIND("RET",Tabelle3[[#This Row],[Score]])),ISNUMBER(FIND("Bye,",Tabelle3[[#This Row],[Opponent]]))),"NO","YES")</f>
        <v>NO</v>
      </c>
      <c r="C431" t="s">
        <v>518</v>
      </c>
      <c r="D431" s="158">
        <v>43507</v>
      </c>
      <c r="E431" t="s">
        <v>1304</v>
      </c>
      <c r="F431">
        <v>4</v>
      </c>
      <c r="G431" t="s">
        <v>1499</v>
      </c>
      <c r="H431" t="s">
        <v>1870</v>
      </c>
      <c r="I431" t="s">
        <v>2247</v>
      </c>
      <c r="J431">
        <f>IF('ATP Data Set 2019 Singles'!$K431&gt;1,'ATP Data Set 2019 Singles'!$K431,"")</f>
        <v>103</v>
      </c>
      <c r="K431">
        <v>103</v>
      </c>
      <c r="R431" s="132"/>
      <c r="AC431"/>
    </row>
    <row r="432" spans="1:29" x14ac:dyDescent="0.25">
      <c r="A432" t="s">
        <v>2412</v>
      </c>
      <c r="B432" t="str">
        <f>IF(OR(ISNUMBER(FIND("W/O",Tabelle3[[#This Row],[Score]])),ISNUMBER(FIND("RET",Tabelle3[[#This Row],[Score]])),ISNUMBER(FIND("Bye,",Tabelle3[[#This Row],[Opponent]]))),"NO","YES")</f>
        <v>YES</v>
      </c>
      <c r="C432" t="s">
        <v>518</v>
      </c>
      <c r="D432" s="158">
        <v>43507</v>
      </c>
      <c r="E432" t="s">
        <v>1304</v>
      </c>
      <c r="F432">
        <v>4</v>
      </c>
      <c r="G432" t="s">
        <v>1476</v>
      </c>
      <c r="H432" t="s">
        <v>1435</v>
      </c>
      <c r="I432" t="s">
        <v>512</v>
      </c>
      <c r="J432">
        <f>IF('ATP Data Set 2019 Singles'!$K432&gt;1,'ATP Data Set 2019 Singles'!$K432,"")</f>
        <v>70</v>
      </c>
      <c r="K432">
        <v>70</v>
      </c>
      <c r="R432" s="132"/>
      <c r="AC432"/>
    </row>
    <row r="433" spans="1:29" x14ac:dyDescent="0.25">
      <c r="A433" t="s">
        <v>2412</v>
      </c>
      <c r="B433" t="str">
        <f>IF(OR(ISNUMBER(FIND("W/O",Tabelle3[[#This Row],[Score]])),ISNUMBER(FIND("RET",Tabelle3[[#This Row],[Score]])),ISNUMBER(FIND("Bye,",Tabelle3[[#This Row],[Opponent]]))),"NO","YES")</f>
        <v>YES</v>
      </c>
      <c r="C433" t="s">
        <v>518</v>
      </c>
      <c r="D433" s="158">
        <v>43507</v>
      </c>
      <c r="E433" t="s">
        <v>1304</v>
      </c>
      <c r="F433">
        <v>4</v>
      </c>
      <c r="G433" t="s">
        <v>1530</v>
      </c>
      <c r="H433" t="s">
        <v>1617</v>
      </c>
      <c r="I433" t="s">
        <v>1537</v>
      </c>
      <c r="J433">
        <f>IF('ATP Data Set 2019 Singles'!$K433&gt;1,'ATP Data Set 2019 Singles'!$K433,"")</f>
        <v>127</v>
      </c>
      <c r="K433">
        <v>127</v>
      </c>
      <c r="R433" s="132"/>
      <c r="AC433"/>
    </row>
    <row r="434" spans="1:29" x14ac:dyDescent="0.25">
      <c r="A434" t="s">
        <v>2412</v>
      </c>
      <c r="B434" t="str">
        <f>IF(OR(ISNUMBER(FIND("W/O",Tabelle3[[#This Row],[Score]])),ISNUMBER(FIND("RET",Tabelle3[[#This Row],[Score]])),ISNUMBER(FIND("Bye,",Tabelle3[[#This Row],[Opponent]]))),"NO","YES")</f>
        <v>YES</v>
      </c>
      <c r="C434" t="s">
        <v>518</v>
      </c>
      <c r="D434" s="158">
        <v>43507</v>
      </c>
      <c r="E434" t="s">
        <v>1304</v>
      </c>
      <c r="F434">
        <v>4</v>
      </c>
      <c r="G434" t="s">
        <v>1590</v>
      </c>
      <c r="H434" t="s">
        <v>1762</v>
      </c>
      <c r="I434" t="s">
        <v>1522</v>
      </c>
      <c r="J434">
        <f>IF('ATP Data Set 2019 Singles'!$K434&gt;1,'ATP Data Set 2019 Singles'!$K434,"")</f>
        <v>90</v>
      </c>
      <c r="K434">
        <v>90</v>
      </c>
      <c r="R434" s="132"/>
      <c r="AC434"/>
    </row>
    <row r="435" spans="1:29" x14ac:dyDescent="0.25">
      <c r="A435" t="s">
        <v>2412</v>
      </c>
      <c r="B435" t="str">
        <f>IF(OR(ISNUMBER(FIND("W/O",Tabelle3[[#This Row],[Score]])),ISNUMBER(FIND("RET",Tabelle3[[#This Row],[Score]])),ISNUMBER(FIND("Bye,",Tabelle3[[#This Row],[Opponent]]))),"NO","YES")</f>
        <v>YES</v>
      </c>
      <c r="C435" t="s">
        <v>518</v>
      </c>
      <c r="D435" s="158">
        <v>43507</v>
      </c>
      <c r="E435" t="s">
        <v>1304</v>
      </c>
      <c r="F435">
        <v>5</v>
      </c>
      <c r="G435" t="s">
        <v>1450</v>
      </c>
      <c r="H435" t="s">
        <v>1590</v>
      </c>
      <c r="I435" t="s">
        <v>542</v>
      </c>
      <c r="J435">
        <f>IF('ATP Data Set 2019 Singles'!$K435&gt;1,'ATP Data Set 2019 Singles'!$K435,"")</f>
        <v>64</v>
      </c>
      <c r="K435">
        <v>64</v>
      </c>
      <c r="R435" s="132"/>
      <c r="AC435"/>
    </row>
    <row r="436" spans="1:29" x14ac:dyDescent="0.25">
      <c r="A436" t="s">
        <v>2412</v>
      </c>
      <c r="B436" t="str">
        <f>IF(OR(ISNUMBER(FIND("W/O",Tabelle3[[#This Row],[Score]])),ISNUMBER(FIND("RET",Tabelle3[[#This Row],[Score]])),ISNUMBER(FIND("Bye,",Tabelle3[[#This Row],[Opponent]]))),"NO","YES")</f>
        <v>YES</v>
      </c>
      <c r="C436" t="s">
        <v>518</v>
      </c>
      <c r="D436" s="158">
        <v>43507</v>
      </c>
      <c r="E436" t="s">
        <v>1304</v>
      </c>
      <c r="F436">
        <v>5</v>
      </c>
      <c r="G436" t="s">
        <v>1499</v>
      </c>
      <c r="H436" t="s">
        <v>1756</v>
      </c>
      <c r="I436" t="s">
        <v>512</v>
      </c>
      <c r="J436">
        <f>IF('ATP Data Set 2019 Singles'!$K436&gt;1,'ATP Data Set 2019 Singles'!$K436,"")</f>
        <v>74</v>
      </c>
      <c r="K436">
        <v>74</v>
      </c>
      <c r="R436" s="132"/>
      <c r="AC436"/>
    </row>
    <row r="437" spans="1:29" x14ac:dyDescent="0.25">
      <c r="A437" t="s">
        <v>2412</v>
      </c>
      <c r="B437" t="str">
        <f>IF(OR(ISNUMBER(FIND("W/O",Tabelle3[[#This Row],[Score]])),ISNUMBER(FIND("RET",Tabelle3[[#This Row],[Score]])),ISNUMBER(FIND("Bye,",Tabelle3[[#This Row],[Opponent]]))),"NO","YES")</f>
        <v>YES</v>
      </c>
      <c r="C437" t="s">
        <v>518</v>
      </c>
      <c r="D437" s="158">
        <v>43507</v>
      </c>
      <c r="E437" t="s">
        <v>1304</v>
      </c>
      <c r="F437">
        <v>5</v>
      </c>
      <c r="G437" t="s">
        <v>1476</v>
      </c>
      <c r="H437" t="s">
        <v>1623</v>
      </c>
      <c r="I437" t="s">
        <v>1502</v>
      </c>
      <c r="J437">
        <f>IF('ATP Data Set 2019 Singles'!$K437&gt;1,'ATP Data Set 2019 Singles'!$K437,"")</f>
        <v>89</v>
      </c>
      <c r="K437">
        <v>89</v>
      </c>
      <c r="R437" s="132"/>
      <c r="AC437"/>
    </row>
    <row r="438" spans="1:29" x14ac:dyDescent="0.25">
      <c r="A438" t="s">
        <v>2412</v>
      </c>
      <c r="B438" t="str">
        <f>IF(OR(ISNUMBER(FIND("W/O",Tabelle3[[#This Row],[Score]])),ISNUMBER(FIND("RET",Tabelle3[[#This Row],[Score]])),ISNUMBER(FIND("Bye,",Tabelle3[[#This Row],[Opponent]]))),"NO","YES")</f>
        <v>YES</v>
      </c>
      <c r="C438" t="s">
        <v>518</v>
      </c>
      <c r="D438" s="158">
        <v>43507</v>
      </c>
      <c r="E438" t="s">
        <v>1304</v>
      </c>
      <c r="F438">
        <v>5</v>
      </c>
      <c r="G438" t="s">
        <v>1530</v>
      </c>
      <c r="H438" t="s">
        <v>1672</v>
      </c>
      <c r="I438" t="s">
        <v>1506</v>
      </c>
      <c r="J438">
        <f>IF('ATP Data Set 2019 Singles'!$K438&gt;1,'ATP Data Set 2019 Singles'!$K438,"")</f>
        <v>159</v>
      </c>
      <c r="K438">
        <v>159</v>
      </c>
      <c r="R438" s="132"/>
      <c r="AC438"/>
    </row>
    <row r="439" spans="1:29" x14ac:dyDescent="0.25">
      <c r="A439" t="s">
        <v>2412</v>
      </c>
      <c r="B439" t="str">
        <f>IF(OR(ISNUMBER(FIND("W/O",Tabelle3[[#This Row],[Score]])),ISNUMBER(FIND("RET",Tabelle3[[#This Row],[Score]])),ISNUMBER(FIND("Bye,",Tabelle3[[#This Row],[Opponent]]))),"NO","YES")</f>
        <v>YES</v>
      </c>
      <c r="C439" t="s">
        <v>518</v>
      </c>
      <c r="D439" s="158">
        <v>43507</v>
      </c>
      <c r="E439" t="s">
        <v>1304</v>
      </c>
      <c r="F439">
        <v>6</v>
      </c>
      <c r="G439" t="s">
        <v>1499</v>
      </c>
      <c r="H439" t="s">
        <v>1450</v>
      </c>
      <c r="I439" t="s">
        <v>1621</v>
      </c>
      <c r="J439">
        <f>IF('ATP Data Set 2019 Singles'!$K439&gt;1,'ATP Data Set 2019 Singles'!$K439,"")</f>
        <v>151</v>
      </c>
      <c r="K439">
        <v>151</v>
      </c>
      <c r="R439" s="132"/>
      <c r="AC439"/>
    </row>
    <row r="440" spans="1:29" x14ac:dyDescent="0.25">
      <c r="A440" t="s">
        <v>2412</v>
      </c>
      <c r="B440" t="str">
        <f>IF(OR(ISNUMBER(FIND("W/O",Tabelle3[[#This Row],[Score]])),ISNUMBER(FIND("RET",Tabelle3[[#This Row],[Score]])),ISNUMBER(FIND("Bye,",Tabelle3[[#This Row],[Opponent]]))),"NO","YES")</f>
        <v>YES</v>
      </c>
      <c r="C440" t="s">
        <v>518</v>
      </c>
      <c r="D440" s="158">
        <v>43507</v>
      </c>
      <c r="E440" t="s">
        <v>1304</v>
      </c>
      <c r="F440">
        <v>6</v>
      </c>
      <c r="G440" t="s">
        <v>1530</v>
      </c>
      <c r="H440" t="s">
        <v>1476</v>
      </c>
      <c r="I440" t="s">
        <v>1149</v>
      </c>
      <c r="J440">
        <f>IF('ATP Data Set 2019 Singles'!$K440&gt;1,'ATP Data Set 2019 Singles'!$K440,"")</f>
        <v>115</v>
      </c>
      <c r="K440">
        <v>115</v>
      </c>
      <c r="R440" s="132"/>
      <c r="AC440"/>
    </row>
    <row r="441" spans="1:29" x14ac:dyDescent="0.25">
      <c r="A441" t="s">
        <v>2412</v>
      </c>
      <c r="B441" t="str">
        <f>IF(OR(ISNUMBER(FIND("W/O",Tabelle3[[#This Row],[Score]])),ISNUMBER(FIND("RET",Tabelle3[[#This Row],[Score]])),ISNUMBER(FIND("Bye,",Tabelle3[[#This Row],[Opponent]]))),"NO","YES")</f>
        <v>YES</v>
      </c>
      <c r="C441" t="s">
        <v>518</v>
      </c>
      <c r="D441" s="158">
        <v>43507</v>
      </c>
      <c r="E441" t="s">
        <v>1304</v>
      </c>
      <c r="F441">
        <v>7</v>
      </c>
      <c r="G441" t="s">
        <v>1499</v>
      </c>
      <c r="H441" t="s">
        <v>1530</v>
      </c>
      <c r="I441" t="s">
        <v>1113</v>
      </c>
      <c r="J441">
        <f>IF('ATP Data Set 2019 Singles'!$K441&gt;1,'ATP Data Set 2019 Singles'!$K441,"")</f>
        <v>122</v>
      </c>
      <c r="K441">
        <v>122</v>
      </c>
      <c r="R441" s="132"/>
      <c r="AC441"/>
    </row>
    <row r="442" spans="1:29" x14ac:dyDescent="0.25">
      <c r="A442" t="s">
        <v>2412</v>
      </c>
      <c r="B442" t="str">
        <f>IF(OR(ISNUMBER(FIND("W/O",Tabelle3[[#This Row],[Score]])),ISNUMBER(FIND("RET",Tabelle3[[#This Row],[Score]])),ISNUMBER(FIND("Bye,",Tabelle3[[#This Row],[Opponent]]))),"NO","YES")</f>
        <v>YES</v>
      </c>
      <c r="C442" t="s">
        <v>518</v>
      </c>
      <c r="D442" s="158">
        <v>43507</v>
      </c>
      <c r="E442" t="s">
        <v>1299</v>
      </c>
      <c r="F442">
        <v>3</v>
      </c>
      <c r="G442" t="s">
        <v>1477</v>
      </c>
      <c r="H442" t="s">
        <v>1483</v>
      </c>
      <c r="I442" t="s">
        <v>2170</v>
      </c>
      <c r="J442">
        <f>IF('ATP Data Set 2019 Singles'!$K442&gt;1,'ATP Data Set 2019 Singles'!$K442,"")</f>
        <v>137</v>
      </c>
      <c r="K442">
        <v>137</v>
      </c>
      <c r="R442" s="132"/>
      <c r="AC442"/>
    </row>
    <row r="443" spans="1:29" x14ac:dyDescent="0.25">
      <c r="A443" t="s">
        <v>2412</v>
      </c>
      <c r="B443" t="str">
        <f>IF(OR(ISNUMBER(FIND("W/O",Tabelle3[[#This Row],[Score]])),ISNUMBER(FIND("RET",Tabelle3[[#This Row],[Score]])),ISNUMBER(FIND("Bye,",Tabelle3[[#This Row],[Opponent]]))),"NO","YES")</f>
        <v>YES</v>
      </c>
      <c r="C443" t="s">
        <v>518</v>
      </c>
      <c r="D443" s="158">
        <v>43507</v>
      </c>
      <c r="E443" t="s">
        <v>1299</v>
      </c>
      <c r="F443">
        <v>3</v>
      </c>
      <c r="G443" t="s">
        <v>1784</v>
      </c>
      <c r="H443" t="s">
        <v>1465</v>
      </c>
      <c r="I443" t="s">
        <v>533</v>
      </c>
      <c r="J443">
        <f>IF('ATP Data Set 2019 Singles'!$K443&gt;1,'ATP Data Set 2019 Singles'!$K443,"")</f>
        <v>131</v>
      </c>
      <c r="K443">
        <v>131</v>
      </c>
      <c r="R443" s="132"/>
      <c r="AC443"/>
    </row>
    <row r="444" spans="1:29" x14ac:dyDescent="0.25">
      <c r="A444" t="s">
        <v>2412</v>
      </c>
      <c r="B444" t="str">
        <f>IF(OR(ISNUMBER(FIND("W/O",Tabelle3[[#This Row],[Score]])),ISNUMBER(FIND("RET",Tabelle3[[#This Row],[Score]])),ISNUMBER(FIND("Bye,",Tabelle3[[#This Row],[Opponent]]))),"NO","YES")</f>
        <v>YES</v>
      </c>
      <c r="C444" t="s">
        <v>518</v>
      </c>
      <c r="D444" s="158">
        <v>43507</v>
      </c>
      <c r="E444" t="s">
        <v>1299</v>
      </c>
      <c r="F444">
        <v>3</v>
      </c>
      <c r="G444" t="s">
        <v>1467</v>
      </c>
      <c r="H444" t="s">
        <v>1394</v>
      </c>
      <c r="I444" t="s">
        <v>1801</v>
      </c>
      <c r="J444">
        <f>IF('ATP Data Set 2019 Singles'!$K444&gt;1,'ATP Data Set 2019 Singles'!$K444,"")</f>
        <v>114</v>
      </c>
      <c r="K444">
        <v>114</v>
      </c>
      <c r="R444" s="132"/>
      <c r="AC444"/>
    </row>
    <row r="445" spans="1:29" x14ac:dyDescent="0.25">
      <c r="A445" t="s">
        <v>2412</v>
      </c>
      <c r="B445" t="str">
        <f>IF(OR(ISNUMBER(FIND("W/O",Tabelle3[[#This Row],[Score]])),ISNUMBER(FIND("RET",Tabelle3[[#This Row],[Score]])),ISNUMBER(FIND("Bye,",Tabelle3[[#This Row],[Opponent]]))),"NO","YES")</f>
        <v>YES</v>
      </c>
      <c r="C445" t="s">
        <v>518</v>
      </c>
      <c r="D445" s="158">
        <v>43507</v>
      </c>
      <c r="E445" t="s">
        <v>1299</v>
      </c>
      <c r="F445">
        <v>3</v>
      </c>
      <c r="G445" t="s">
        <v>1485</v>
      </c>
      <c r="H445" t="s">
        <v>1639</v>
      </c>
      <c r="I445" t="s">
        <v>533</v>
      </c>
      <c r="J445">
        <f>IF('ATP Data Set 2019 Singles'!$K445&gt;1,'ATP Data Set 2019 Singles'!$K445,"")</f>
        <v>100</v>
      </c>
      <c r="K445">
        <v>100</v>
      </c>
      <c r="R445" s="132"/>
      <c r="AC445"/>
    </row>
    <row r="446" spans="1:29" x14ac:dyDescent="0.25">
      <c r="A446" t="s">
        <v>2412</v>
      </c>
      <c r="B446" t="str">
        <f>IF(OR(ISNUMBER(FIND("W/O",Tabelle3[[#This Row],[Score]])),ISNUMBER(FIND("RET",Tabelle3[[#This Row],[Score]])),ISNUMBER(FIND("Bye,",Tabelle3[[#This Row],[Opponent]]))),"NO","YES")</f>
        <v>YES</v>
      </c>
      <c r="C446" t="s">
        <v>518</v>
      </c>
      <c r="D446" s="158">
        <v>43507</v>
      </c>
      <c r="E446" t="s">
        <v>1299</v>
      </c>
      <c r="F446">
        <v>3</v>
      </c>
      <c r="G446" t="s">
        <v>2245</v>
      </c>
      <c r="H446" t="s">
        <v>1445</v>
      </c>
      <c r="I446" t="s">
        <v>1482</v>
      </c>
      <c r="J446">
        <f>IF('ATP Data Set 2019 Singles'!$K446&gt;1,'ATP Data Set 2019 Singles'!$K446,"")</f>
        <v>100</v>
      </c>
      <c r="K446">
        <v>100</v>
      </c>
      <c r="R446" s="132"/>
      <c r="AC446"/>
    </row>
    <row r="447" spans="1:29" x14ac:dyDescent="0.25">
      <c r="A447" t="s">
        <v>2412</v>
      </c>
      <c r="B447" t="str">
        <f>IF(OR(ISNUMBER(FIND("W/O",Tabelle3[[#This Row],[Score]])),ISNUMBER(FIND("RET",Tabelle3[[#This Row],[Score]])),ISNUMBER(FIND("Bye,",Tabelle3[[#This Row],[Opponent]]))),"NO","YES")</f>
        <v>YES</v>
      </c>
      <c r="C447" t="s">
        <v>518</v>
      </c>
      <c r="D447" s="158">
        <v>43507</v>
      </c>
      <c r="E447" t="s">
        <v>1299</v>
      </c>
      <c r="F447">
        <v>3</v>
      </c>
      <c r="G447" t="s">
        <v>1845</v>
      </c>
      <c r="H447" t="s">
        <v>1516</v>
      </c>
      <c r="I447" t="s">
        <v>629</v>
      </c>
      <c r="J447">
        <f>IF('ATP Data Set 2019 Singles'!$K447&gt;1,'ATP Data Set 2019 Singles'!$K447,"")</f>
        <v>72</v>
      </c>
      <c r="K447">
        <v>72</v>
      </c>
      <c r="R447" s="132"/>
      <c r="AC447"/>
    </row>
    <row r="448" spans="1:29" x14ac:dyDescent="0.25">
      <c r="A448" t="s">
        <v>2412</v>
      </c>
      <c r="B448" t="str">
        <f>IF(OR(ISNUMBER(FIND("W/O",Tabelle3[[#This Row],[Score]])),ISNUMBER(FIND("RET",Tabelle3[[#This Row],[Score]])),ISNUMBER(FIND("Bye,",Tabelle3[[#This Row],[Opponent]]))),"NO","YES")</f>
        <v>YES</v>
      </c>
      <c r="C448" t="s">
        <v>518</v>
      </c>
      <c r="D448" s="158">
        <v>43507</v>
      </c>
      <c r="E448" t="s">
        <v>1299</v>
      </c>
      <c r="F448">
        <v>3</v>
      </c>
      <c r="G448" t="s">
        <v>1487</v>
      </c>
      <c r="H448" t="s">
        <v>1726</v>
      </c>
      <c r="I448" t="s">
        <v>854</v>
      </c>
      <c r="J448">
        <f>IF('ATP Data Set 2019 Singles'!$K448&gt;1,'ATP Data Set 2019 Singles'!$K448,"")</f>
        <v>90</v>
      </c>
      <c r="K448">
        <v>90</v>
      </c>
      <c r="R448" s="132"/>
      <c r="AC448"/>
    </row>
    <row r="449" spans="1:29" x14ac:dyDescent="0.25">
      <c r="A449" t="s">
        <v>2412</v>
      </c>
      <c r="B449" t="str">
        <f>IF(OR(ISNUMBER(FIND("W/O",Tabelle3[[#This Row],[Score]])),ISNUMBER(FIND("RET",Tabelle3[[#This Row],[Score]])),ISNUMBER(FIND("Bye,",Tabelle3[[#This Row],[Opponent]]))),"NO","YES")</f>
        <v>YES</v>
      </c>
      <c r="C449" t="s">
        <v>518</v>
      </c>
      <c r="D449" s="158">
        <v>43507</v>
      </c>
      <c r="E449" t="s">
        <v>1299</v>
      </c>
      <c r="F449">
        <v>3</v>
      </c>
      <c r="G449" t="s">
        <v>1397</v>
      </c>
      <c r="H449" t="s">
        <v>1437</v>
      </c>
      <c r="I449" t="s">
        <v>527</v>
      </c>
      <c r="J449">
        <f>IF('ATP Data Set 2019 Singles'!$K449&gt;1,'ATP Data Set 2019 Singles'!$K449,"")</f>
        <v>94</v>
      </c>
      <c r="K449">
        <v>94</v>
      </c>
      <c r="R449" s="132"/>
      <c r="AC449"/>
    </row>
    <row r="450" spans="1:29" x14ac:dyDescent="0.25">
      <c r="A450" t="s">
        <v>2412</v>
      </c>
      <c r="B450" t="str">
        <f>IF(OR(ISNUMBER(FIND("W/O",Tabelle3[[#This Row],[Score]])),ISNUMBER(FIND("RET",Tabelle3[[#This Row],[Score]])),ISNUMBER(FIND("Bye,",Tabelle3[[#This Row],[Opponent]]))),"NO","YES")</f>
        <v>YES</v>
      </c>
      <c r="C450" t="s">
        <v>518</v>
      </c>
      <c r="D450" s="158">
        <v>43507</v>
      </c>
      <c r="E450" t="s">
        <v>1299</v>
      </c>
      <c r="F450">
        <v>3</v>
      </c>
      <c r="G450" t="s">
        <v>1428</v>
      </c>
      <c r="H450" t="s">
        <v>1453</v>
      </c>
      <c r="I450" t="s">
        <v>643</v>
      </c>
      <c r="J450">
        <f>IF('ATP Data Set 2019 Singles'!$K450&gt;1,'ATP Data Set 2019 Singles'!$K450,"")</f>
        <v>106</v>
      </c>
      <c r="K450">
        <v>106</v>
      </c>
      <c r="R450" s="132"/>
      <c r="AC450"/>
    </row>
    <row r="451" spans="1:29" x14ac:dyDescent="0.25">
      <c r="A451" t="s">
        <v>2412</v>
      </c>
      <c r="B451" t="str">
        <f>IF(OR(ISNUMBER(FIND("W/O",Tabelle3[[#This Row],[Score]])),ISNUMBER(FIND("RET",Tabelle3[[#This Row],[Score]])),ISNUMBER(FIND("Bye,",Tabelle3[[#This Row],[Opponent]]))),"NO","YES")</f>
        <v>YES</v>
      </c>
      <c r="C451" t="s">
        <v>518</v>
      </c>
      <c r="D451" s="158">
        <v>43507</v>
      </c>
      <c r="E451" t="s">
        <v>1299</v>
      </c>
      <c r="F451">
        <v>3</v>
      </c>
      <c r="G451" t="s">
        <v>1682</v>
      </c>
      <c r="H451" t="s">
        <v>1492</v>
      </c>
      <c r="I451" t="s">
        <v>1349</v>
      </c>
      <c r="J451">
        <f>IF('ATP Data Set 2019 Singles'!$K451&gt;1,'ATP Data Set 2019 Singles'!$K451,"")</f>
        <v>132</v>
      </c>
      <c r="K451">
        <v>132</v>
      </c>
      <c r="R451" s="132"/>
      <c r="AC451"/>
    </row>
    <row r="452" spans="1:29" x14ac:dyDescent="0.25">
      <c r="A452" t="s">
        <v>2412</v>
      </c>
      <c r="B452" t="str">
        <f>IF(OR(ISNUMBER(FIND("W/O",Tabelle3[[#This Row],[Score]])),ISNUMBER(FIND("RET",Tabelle3[[#This Row],[Score]])),ISNUMBER(FIND("Bye,",Tabelle3[[#This Row],[Opponent]]))),"NO","YES")</f>
        <v>YES</v>
      </c>
      <c r="C452" t="s">
        <v>518</v>
      </c>
      <c r="D452" s="158">
        <v>43507</v>
      </c>
      <c r="E452" t="s">
        <v>1299</v>
      </c>
      <c r="F452">
        <v>3</v>
      </c>
      <c r="G452" t="s">
        <v>1443</v>
      </c>
      <c r="H452" t="s">
        <v>1490</v>
      </c>
      <c r="I452" t="s">
        <v>643</v>
      </c>
      <c r="J452">
        <f>IF('ATP Data Set 2019 Singles'!$K452&gt;1,'ATP Data Set 2019 Singles'!$K452,"")</f>
        <v>101</v>
      </c>
      <c r="K452">
        <v>101</v>
      </c>
      <c r="R452" s="132"/>
      <c r="AC452"/>
    </row>
    <row r="453" spans="1:29" x14ac:dyDescent="0.25">
      <c r="A453" t="s">
        <v>2412</v>
      </c>
      <c r="B453" t="str">
        <f>IF(OR(ISNUMBER(FIND("W/O",Tabelle3[[#This Row],[Score]])),ISNUMBER(FIND("RET",Tabelle3[[#This Row],[Score]])),ISNUMBER(FIND("Bye,",Tabelle3[[#This Row],[Opponent]]))),"NO","YES")</f>
        <v>YES</v>
      </c>
      <c r="C453" t="s">
        <v>518</v>
      </c>
      <c r="D453" s="158">
        <v>43507</v>
      </c>
      <c r="E453" t="s">
        <v>1299</v>
      </c>
      <c r="F453">
        <v>3</v>
      </c>
      <c r="G453" t="s">
        <v>1456</v>
      </c>
      <c r="H453" t="s">
        <v>1513</v>
      </c>
      <c r="I453" t="s">
        <v>1812</v>
      </c>
      <c r="J453">
        <f>IF('ATP Data Set 2019 Singles'!$K453&gt;1,'ATP Data Set 2019 Singles'!$K453,"")</f>
        <v>115</v>
      </c>
      <c r="K453">
        <v>115</v>
      </c>
      <c r="R453" s="132"/>
      <c r="AC453"/>
    </row>
    <row r="454" spans="1:29" x14ac:dyDescent="0.25">
      <c r="A454" t="s">
        <v>2412</v>
      </c>
      <c r="B454" t="str">
        <f>IF(OR(ISNUMBER(FIND("W/O",Tabelle3[[#This Row],[Score]])),ISNUMBER(FIND("RET",Tabelle3[[#This Row],[Score]])),ISNUMBER(FIND("Bye,",Tabelle3[[#This Row],[Opponent]]))),"NO","YES")</f>
        <v>YES</v>
      </c>
      <c r="C454" t="s">
        <v>518</v>
      </c>
      <c r="D454" s="158">
        <v>43507</v>
      </c>
      <c r="E454" t="s">
        <v>1299</v>
      </c>
      <c r="F454">
        <v>3</v>
      </c>
      <c r="G454" t="s">
        <v>1426</v>
      </c>
      <c r="H454" t="s">
        <v>2246</v>
      </c>
      <c r="I454" t="s">
        <v>637</v>
      </c>
      <c r="J454">
        <f>IF('ATP Data Set 2019 Singles'!$K454&gt;1,'ATP Data Set 2019 Singles'!$K454,"")</f>
        <v>84</v>
      </c>
      <c r="K454">
        <v>84</v>
      </c>
      <c r="R454" s="132"/>
      <c r="AC454"/>
    </row>
    <row r="455" spans="1:29" x14ac:dyDescent="0.25">
      <c r="A455" t="s">
        <v>2412</v>
      </c>
      <c r="B455" t="str">
        <f>IF(OR(ISNUMBER(FIND("W/O",Tabelle3[[#This Row],[Score]])),ISNUMBER(FIND("RET",Tabelle3[[#This Row],[Score]])),ISNUMBER(FIND("Bye,",Tabelle3[[#This Row],[Opponent]]))),"NO","YES")</f>
        <v>YES</v>
      </c>
      <c r="C455" t="s">
        <v>518</v>
      </c>
      <c r="D455" s="158">
        <v>43507</v>
      </c>
      <c r="E455" t="s">
        <v>1299</v>
      </c>
      <c r="F455">
        <v>3</v>
      </c>
      <c r="G455" t="s">
        <v>1429</v>
      </c>
      <c r="H455" t="s">
        <v>1551</v>
      </c>
      <c r="I455" t="s">
        <v>626</v>
      </c>
      <c r="J455">
        <f>IF('ATP Data Set 2019 Singles'!$K455&gt;1,'ATP Data Set 2019 Singles'!$K455,"")</f>
        <v>67</v>
      </c>
      <c r="K455">
        <v>67</v>
      </c>
      <c r="R455" s="132"/>
      <c r="AC455"/>
    </row>
    <row r="456" spans="1:29" x14ac:dyDescent="0.25">
      <c r="A456" t="s">
        <v>2412</v>
      </c>
      <c r="B456" t="str">
        <f>IF(OR(ISNUMBER(FIND("W/O",Tabelle3[[#This Row],[Score]])),ISNUMBER(FIND("RET",Tabelle3[[#This Row],[Score]])),ISNUMBER(FIND("Bye,",Tabelle3[[#This Row],[Opponent]]))),"NO","YES")</f>
        <v>YES</v>
      </c>
      <c r="C456" t="s">
        <v>518</v>
      </c>
      <c r="D456" s="158">
        <v>43507</v>
      </c>
      <c r="E456" t="s">
        <v>1299</v>
      </c>
      <c r="F456">
        <v>3</v>
      </c>
      <c r="G456" t="s">
        <v>1439</v>
      </c>
      <c r="H456" t="s">
        <v>1838</v>
      </c>
      <c r="I456" t="s">
        <v>598</v>
      </c>
      <c r="J456">
        <f>IF('ATP Data Set 2019 Singles'!$K456&gt;1,'ATP Data Set 2019 Singles'!$K456,"")</f>
        <v>86</v>
      </c>
      <c r="K456">
        <v>86</v>
      </c>
      <c r="R456" s="132"/>
      <c r="AC456"/>
    </row>
    <row r="457" spans="1:29" x14ac:dyDescent="0.25">
      <c r="A457" t="s">
        <v>2412</v>
      </c>
      <c r="B457" t="str">
        <f>IF(OR(ISNUMBER(FIND("W/O",Tabelle3[[#This Row],[Score]])),ISNUMBER(FIND("RET",Tabelle3[[#This Row],[Score]])),ISNUMBER(FIND("Bye,",Tabelle3[[#This Row],[Opponent]]))),"NO","YES")</f>
        <v>YES</v>
      </c>
      <c r="C457" t="s">
        <v>518</v>
      </c>
      <c r="D457" s="158">
        <v>43507</v>
      </c>
      <c r="E457" t="s">
        <v>1299</v>
      </c>
      <c r="F457">
        <v>3</v>
      </c>
      <c r="G457" t="s">
        <v>1434</v>
      </c>
      <c r="H457" t="s">
        <v>1449</v>
      </c>
      <c r="I457" t="s">
        <v>563</v>
      </c>
      <c r="J457">
        <f>IF('ATP Data Set 2019 Singles'!$K457&gt;1,'ATP Data Set 2019 Singles'!$K457,"")</f>
        <v>72</v>
      </c>
      <c r="K457">
        <v>72</v>
      </c>
      <c r="R457" s="132"/>
      <c r="AC457"/>
    </row>
    <row r="458" spans="1:29" x14ac:dyDescent="0.25">
      <c r="A458" t="s">
        <v>2412</v>
      </c>
      <c r="B458" t="str">
        <f>IF(OR(ISNUMBER(FIND("W/O",Tabelle3[[#This Row],[Score]])),ISNUMBER(FIND("RET",Tabelle3[[#This Row],[Score]])),ISNUMBER(FIND("Bye,",Tabelle3[[#This Row],[Opponent]]))),"NO","YES")</f>
        <v>YES</v>
      </c>
      <c r="C458" t="s">
        <v>518</v>
      </c>
      <c r="D458" s="158">
        <v>43507</v>
      </c>
      <c r="E458" t="s">
        <v>1299</v>
      </c>
      <c r="F458">
        <v>4</v>
      </c>
      <c r="G458" t="s">
        <v>1467</v>
      </c>
      <c r="H458" t="s">
        <v>1487</v>
      </c>
      <c r="I458" t="s">
        <v>610</v>
      </c>
      <c r="J458">
        <f>IF('ATP Data Set 2019 Singles'!$K458&gt;1,'ATP Data Set 2019 Singles'!$K458,"")</f>
        <v>103</v>
      </c>
      <c r="K458">
        <v>103</v>
      </c>
      <c r="R458" s="132"/>
      <c r="AC458"/>
    </row>
    <row r="459" spans="1:29" x14ac:dyDescent="0.25">
      <c r="A459" t="s">
        <v>2412</v>
      </c>
      <c r="B459" t="str">
        <f>IF(OR(ISNUMBER(FIND("W/O",Tabelle3[[#This Row],[Score]])),ISNUMBER(FIND("RET",Tabelle3[[#This Row],[Score]])),ISNUMBER(FIND("Bye,",Tabelle3[[#This Row],[Opponent]]))),"NO","YES")</f>
        <v>YES</v>
      </c>
      <c r="C459" t="s">
        <v>518</v>
      </c>
      <c r="D459" s="158">
        <v>43507</v>
      </c>
      <c r="E459" t="s">
        <v>1299</v>
      </c>
      <c r="F459">
        <v>4</v>
      </c>
      <c r="G459" t="s">
        <v>1485</v>
      </c>
      <c r="H459" t="s">
        <v>1477</v>
      </c>
      <c r="I459" t="s">
        <v>563</v>
      </c>
      <c r="J459">
        <f>IF('ATP Data Set 2019 Singles'!$K459&gt;1,'ATP Data Set 2019 Singles'!$K459,"")</f>
        <v>79</v>
      </c>
      <c r="K459">
        <v>79</v>
      </c>
      <c r="R459" s="132"/>
      <c r="AC459"/>
    </row>
    <row r="460" spans="1:29" x14ac:dyDescent="0.25">
      <c r="A460" t="s">
        <v>2412</v>
      </c>
      <c r="B460" t="str">
        <f>IF(OR(ISNUMBER(FIND("W/O",Tabelle3[[#This Row],[Score]])),ISNUMBER(FIND("RET",Tabelle3[[#This Row],[Score]])),ISNUMBER(FIND("Bye,",Tabelle3[[#This Row],[Opponent]]))),"NO","YES")</f>
        <v>YES</v>
      </c>
      <c r="C460" t="s">
        <v>518</v>
      </c>
      <c r="D460" s="158">
        <v>43507</v>
      </c>
      <c r="E460" t="s">
        <v>1299</v>
      </c>
      <c r="F460">
        <v>4</v>
      </c>
      <c r="G460" t="s">
        <v>1397</v>
      </c>
      <c r="H460" t="s">
        <v>1439</v>
      </c>
      <c r="I460" t="s">
        <v>655</v>
      </c>
      <c r="J460">
        <f>IF('ATP Data Set 2019 Singles'!$K460&gt;1,'ATP Data Set 2019 Singles'!$K460,"")</f>
        <v>94</v>
      </c>
      <c r="K460">
        <v>94</v>
      </c>
      <c r="R460" s="132"/>
      <c r="AC460"/>
    </row>
    <row r="461" spans="1:29" x14ac:dyDescent="0.25">
      <c r="A461" t="s">
        <v>2412</v>
      </c>
      <c r="B461" t="str">
        <f>IF(OR(ISNUMBER(FIND("W/O",Tabelle3[[#This Row],[Score]])),ISNUMBER(FIND("RET",Tabelle3[[#This Row],[Score]])),ISNUMBER(FIND("Bye,",Tabelle3[[#This Row],[Opponent]]))),"NO","YES")</f>
        <v>YES</v>
      </c>
      <c r="C461" t="s">
        <v>518</v>
      </c>
      <c r="D461" s="158">
        <v>43507</v>
      </c>
      <c r="E461" t="s">
        <v>1299</v>
      </c>
      <c r="F461">
        <v>4</v>
      </c>
      <c r="G461" t="s">
        <v>1428</v>
      </c>
      <c r="H461" t="s">
        <v>1456</v>
      </c>
      <c r="I461" t="s">
        <v>1584</v>
      </c>
      <c r="J461">
        <f>IF('ATP Data Set 2019 Singles'!$K461&gt;1,'ATP Data Set 2019 Singles'!$K461,"")</f>
        <v>96</v>
      </c>
      <c r="K461">
        <v>96</v>
      </c>
      <c r="R461" s="132"/>
      <c r="AC461"/>
    </row>
    <row r="462" spans="1:29" x14ac:dyDescent="0.25">
      <c r="A462" t="s">
        <v>2412</v>
      </c>
      <c r="B462" t="str">
        <f>IF(OR(ISNUMBER(FIND("W/O",Tabelle3[[#This Row],[Score]])),ISNUMBER(FIND("RET",Tabelle3[[#This Row],[Score]])),ISNUMBER(FIND("Bye,",Tabelle3[[#This Row],[Opponent]]))),"NO","YES")</f>
        <v>YES</v>
      </c>
      <c r="C462" t="s">
        <v>518</v>
      </c>
      <c r="D462" s="158">
        <v>43507</v>
      </c>
      <c r="E462" t="s">
        <v>1299</v>
      </c>
      <c r="F462">
        <v>4</v>
      </c>
      <c r="G462" t="s">
        <v>1682</v>
      </c>
      <c r="H462" t="s">
        <v>1845</v>
      </c>
      <c r="I462" t="s">
        <v>626</v>
      </c>
      <c r="J462">
        <f>IF('ATP Data Set 2019 Singles'!$K462&gt;1,'ATP Data Set 2019 Singles'!$K462,"")</f>
        <v>75</v>
      </c>
      <c r="K462">
        <v>75</v>
      </c>
      <c r="R462" s="132"/>
      <c r="AC462"/>
    </row>
    <row r="463" spans="1:29" x14ac:dyDescent="0.25">
      <c r="A463" t="s">
        <v>2412</v>
      </c>
      <c r="B463" t="str">
        <f>IF(OR(ISNUMBER(FIND("W/O",Tabelle3[[#This Row],[Score]])),ISNUMBER(FIND("RET",Tabelle3[[#This Row],[Score]])),ISNUMBER(FIND("Bye,",Tabelle3[[#This Row],[Opponent]]))),"NO","YES")</f>
        <v>YES</v>
      </c>
      <c r="C463" t="s">
        <v>518</v>
      </c>
      <c r="D463" s="158">
        <v>43507</v>
      </c>
      <c r="E463" t="s">
        <v>1299</v>
      </c>
      <c r="F463">
        <v>4</v>
      </c>
      <c r="G463" t="s">
        <v>1426</v>
      </c>
      <c r="H463" t="s">
        <v>1784</v>
      </c>
      <c r="I463" t="s">
        <v>678</v>
      </c>
      <c r="J463">
        <f>IF('ATP Data Set 2019 Singles'!$K463&gt;1,'ATP Data Set 2019 Singles'!$K463,"")</f>
        <v>77</v>
      </c>
      <c r="K463">
        <v>77</v>
      </c>
      <c r="R463" s="132"/>
      <c r="AC463"/>
    </row>
    <row r="464" spans="1:29" x14ac:dyDescent="0.25">
      <c r="A464" t="s">
        <v>2412</v>
      </c>
      <c r="B464" t="str">
        <f>IF(OR(ISNUMBER(FIND("W/O",Tabelle3[[#This Row],[Score]])),ISNUMBER(FIND("RET",Tabelle3[[#This Row],[Score]])),ISNUMBER(FIND("Bye,",Tabelle3[[#This Row],[Opponent]]))),"NO","YES")</f>
        <v>YES</v>
      </c>
      <c r="C464" t="s">
        <v>518</v>
      </c>
      <c r="D464" s="158">
        <v>43507</v>
      </c>
      <c r="E464" t="s">
        <v>1299</v>
      </c>
      <c r="F464">
        <v>4</v>
      </c>
      <c r="G464" t="s">
        <v>1429</v>
      </c>
      <c r="H464" t="s">
        <v>2245</v>
      </c>
      <c r="I464" t="s">
        <v>563</v>
      </c>
      <c r="J464">
        <f>IF('ATP Data Set 2019 Singles'!$K464&gt;1,'ATP Data Set 2019 Singles'!$K464,"")</f>
        <v>76</v>
      </c>
      <c r="K464">
        <v>76</v>
      </c>
      <c r="R464" s="132"/>
      <c r="AC464"/>
    </row>
    <row r="465" spans="1:29" x14ac:dyDescent="0.25">
      <c r="A465" t="s">
        <v>2412</v>
      </c>
      <c r="B465" t="str">
        <f>IF(OR(ISNUMBER(FIND("W/O",Tabelle3[[#This Row],[Score]])),ISNUMBER(FIND("RET",Tabelle3[[#This Row],[Score]])),ISNUMBER(FIND("Bye,",Tabelle3[[#This Row],[Opponent]]))),"NO","YES")</f>
        <v>YES</v>
      </c>
      <c r="C465" t="s">
        <v>518</v>
      </c>
      <c r="D465" s="158">
        <v>43507</v>
      </c>
      <c r="E465" t="s">
        <v>1299</v>
      </c>
      <c r="F465">
        <v>4</v>
      </c>
      <c r="G465" t="s">
        <v>1434</v>
      </c>
      <c r="H465" t="s">
        <v>1443</v>
      </c>
      <c r="I465" t="s">
        <v>610</v>
      </c>
      <c r="J465">
        <f>IF('ATP Data Set 2019 Singles'!$K465&gt;1,'ATP Data Set 2019 Singles'!$K465,"")</f>
        <v>98</v>
      </c>
      <c r="K465">
        <v>98</v>
      </c>
      <c r="R465" s="132"/>
      <c r="AC465"/>
    </row>
    <row r="466" spans="1:29" x14ac:dyDescent="0.25">
      <c r="A466" t="s">
        <v>2412</v>
      </c>
      <c r="B466" t="str">
        <f>IF(OR(ISNUMBER(FIND("W/O",Tabelle3[[#This Row],[Score]])),ISNUMBER(FIND("RET",Tabelle3[[#This Row],[Score]])),ISNUMBER(FIND("Bye,",Tabelle3[[#This Row],[Opponent]]))),"NO","YES")</f>
        <v>YES</v>
      </c>
      <c r="C466" t="s">
        <v>518</v>
      </c>
      <c r="D466" s="158">
        <v>43507</v>
      </c>
      <c r="E466" t="s">
        <v>1299</v>
      </c>
      <c r="F466">
        <v>5</v>
      </c>
      <c r="G466" t="s">
        <v>1397</v>
      </c>
      <c r="H466" t="s">
        <v>1429</v>
      </c>
      <c r="I466" t="s">
        <v>653</v>
      </c>
      <c r="J466">
        <f>IF('ATP Data Set 2019 Singles'!$K466&gt;1,'ATP Data Set 2019 Singles'!$K466,"")</f>
        <v>92</v>
      </c>
      <c r="K466">
        <v>92</v>
      </c>
      <c r="R466" s="132"/>
      <c r="AC466"/>
    </row>
    <row r="467" spans="1:29" x14ac:dyDescent="0.25">
      <c r="A467" t="s">
        <v>2412</v>
      </c>
      <c r="B467" t="str">
        <f>IF(OR(ISNUMBER(FIND("W/O",Tabelle3[[#This Row],[Score]])),ISNUMBER(FIND("RET",Tabelle3[[#This Row],[Score]])),ISNUMBER(FIND("Bye,",Tabelle3[[#This Row],[Opponent]]))),"NO","YES")</f>
        <v>YES</v>
      </c>
      <c r="C467" t="s">
        <v>518</v>
      </c>
      <c r="D467" s="158">
        <v>43507</v>
      </c>
      <c r="E467" t="s">
        <v>1299</v>
      </c>
      <c r="F467">
        <v>5</v>
      </c>
      <c r="G467" t="s">
        <v>1428</v>
      </c>
      <c r="H467" t="s">
        <v>1467</v>
      </c>
      <c r="I467" t="s">
        <v>671</v>
      </c>
      <c r="J467">
        <f>IF('ATP Data Set 2019 Singles'!$K467&gt;1,'ATP Data Set 2019 Singles'!$K467,"")</f>
        <v>70</v>
      </c>
      <c r="K467">
        <v>70</v>
      </c>
      <c r="R467" s="132"/>
      <c r="AC467"/>
    </row>
    <row r="468" spans="1:29" x14ac:dyDescent="0.25">
      <c r="A468" t="s">
        <v>2412</v>
      </c>
      <c r="B468" t="str">
        <f>IF(OR(ISNUMBER(FIND("W/O",Tabelle3[[#This Row],[Score]])),ISNUMBER(FIND("RET",Tabelle3[[#This Row],[Score]])),ISNUMBER(FIND("Bye,",Tabelle3[[#This Row],[Opponent]]))),"NO","YES")</f>
        <v>YES</v>
      </c>
      <c r="C468" t="s">
        <v>518</v>
      </c>
      <c r="D468" s="158">
        <v>43507</v>
      </c>
      <c r="E468" t="s">
        <v>1299</v>
      </c>
      <c r="F468">
        <v>5</v>
      </c>
      <c r="G468" t="s">
        <v>1682</v>
      </c>
      <c r="H468" t="s">
        <v>1485</v>
      </c>
      <c r="I468" t="s">
        <v>621</v>
      </c>
      <c r="J468">
        <f>IF('ATP Data Set 2019 Singles'!$K468&gt;1,'ATP Data Set 2019 Singles'!$K468,"")</f>
        <v>78</v>
      </c>
      <c r="K468">
        <v>78</v>
      </c>
      <c r="R468" s="132"/>
      <c r="AC468"/>
    </row>
    <row r="469" spans="1:29" x14ac:dyDescent="0.25">
      <c r="A469" t="s">
        <v>2412</v>
      </c>
      <c r="B469" t="str">
        <f>IF(OR(ISNUMBER(FIND("W/O",Tabelle3[[#This Row],[Score]])),ISNUMBER(FIND("RET",Tabelle3[[#This Row],[Score]])),ISNUMBER(FIND("Bye,",Tabelle3[[#This Row],[Opponent]]))),"NO","YES")</f>
        <v>YES</v>
      </c>
      <c r="C469" t="s">
        <v>518</v>
      </c>
      <c r="D469" s="158">
        <v>43507</v>
      </c>
      <c r="E469" t="s">
        <v>1299</v>
      </c>
      <c r="F469">
        <v>5</v>
      </c>
      <c r="G469" t="s">
        <v>1434</v>
      </c>
      <c r="H469" t="s">
        <v>1426</v>
      </c>
      <c r="I469" t="s">
        <v>610</v>
      </c>
      <c r="J469">
        <f>IF('ATP Data Set 2019 Singles'!$K469&gt;1,'ATP Data Set 2019 Singles'!$K469,"")</f>
        <v>89</v>
      </c>
      <c r="K469">
        <v>89</v>
      </c>
      <c r="R469" s="132"/>
      <c r="AC469"/>
    </row>
    <row r="470" spans="1:29" x14ac:dyDescent="0.25">
      <c r="A470" t="s">
        <v>2412</v>
      </c>
      <c r="B470" t="str">
        <f>IF(OR(ISNUMBER(FIND("W/O",Tabelle3[[#This Row],[Score]])),ISNUMBER(FIND("RET",Tabelle3[[#This Row],[Score]])),ISNUMBER(FIND("Bye,",Tabelle3[[#This Row],[Opponent]]))),"NO","YES")</f>
        <v>YES</v>
      </c>
      <c r="C470" t="s">
        <v>518</v>
      </c>
      <c r="D470" s="158">
        <v>43507</v>
      </c>
      <c r="E470" t="s">
        <v>1299</v>
      </c>
      <c r="F470">
        <v>6</v>
      </c>
      <c r="G470" t="s">
        <v>1428</v>
      </c>
      <c r="H470" t="s">
        <v>1397</v>
      </c>
      <c r="I470" t="s">
        <v>1593</v>
      </c>
      <c r="J470">
        <f>IF('ATP Data Set 2019 Singles'!$K470&gt;1,'ATP Data Set 2019 Singles'!$K470,"")</f>
        <v>129</v>
      </c>
      <c r="K470">
        <v>129</v>
      </c>
      <c r="R470" s="132"/>
      <c r="AC470"/>
    </row>
    <row r="471" spans="1:29" x14ac:dyDescent="0.25">
      <c r="A471" t="s">
        <v>2412</v>
      </c>
      <c r="B471" t="str">
        <f>IF(OR(ISNUMBER(FIND("W/O",Tabelle3[[#This Row],[Score]])),ISNUMBER(FIND("RET",Tabelle3[[#This Row],[Score]])),ISNUMBER(FIND("Bye,",Tabelle3[[#This Row],[Opponent]]))),"NO","YES")</f>
        <v>YES</v>
      </c>
      <c r="C471" t="s">
        <v>518</v>
      </c>
      <c r="D471" s="158">
        <v>43507</v>
      </c>
      <c r="E471" t="s">
        <v>1299</v>
      </c>
      <c r="F471">
        <v>6</v>
      </c>
      <c r="G471" t="s">
        <v>1434</v>
      </c>
      <c r="H471" t="s">
        <v>1682</v>
      </c>
      <c r="I471" t="s">
        <v>1604</v>
      </c>
      <c r="J471">
        <f>IF('ATP Data Set 2019 Singles'!$K471&gt;1,'ATP Data Set 2019 Singles'!$K471,"")</f>
        <v>133</v>
      </c>
      <c r="K471">
        <v>133</v>
      </c>
      <c r="R471" s="132"/>
      <c r="AC471"/>
    </row>
    <row r="472" spans="1:29" x14ac:dyDescent="0.25">
      <c r="A472" t="s">
        <v>2412</v>
      </c>
      <c r="B472" t="str">
        <f>IF(OR(ISNUMBER(FIND("W/O",Tabelle3[[#This Row],[Score]])),ISNUMBER(FIND("RET",Tabelle3[[#This Row],[Score]])),ISNUMBER(FIND("Bye,",Tabelle3[[#This Row],[Opponent]]))),"NO","YES")</f>
        <v>YES</v>
      </c>
      <c r="C472" t="s">
        <v>518</v>
      </c>
      <c r="D472" s="158">
        <v>43507</v>
      </c>
      <c r="E472" t="s">
        <v>1299</v>
      </c>
      <c r="F472">
        <v>7</v>
      </c>
      <c r="G472" t="s">
        <v>1428</v>
      </c>
      <c r="H472" t="s">
        <v>1434</v>
      </c>
      <c r="I472" t="s">
        <v>2244</v>
      </c>
      <c r="J472">
        <f>IF('ATP Data Set 2019 Singles'!$K472&gt;1,'ATP Data Set 2019 Singles'!$K472,"")</f>
        <v>104</v>
      </c>
      <c r="K472">
        <v>104</v>
      </c>
      <c r="R472" s="132"/>
      <c r="AC472"/>
    </row>
    <row r="473" spans="1:29" x14ac:dyDescent="0.25">
      <c r="A473" t="s">
        <v>2412</v>
      </c>
      <c r="B473" t="str">
        <f>IF(OR(ISNUMBER(FIND("W/O",Tabelle3[[#This Row],[Score]])),ISNUMBER(FIND("RET",Tabelle3[[#This Row],[Score]])),ISNUMBER(FIND("Bye,",Tabelle3[[#This Row],[Opponent]]))),"NO","YES")</f>
        <v>YES</v>
      </c>
      <c r="C473" t="s">
        <v>518</v>
      </c>
      <c r="D473" s="158">
        <v>43514</v>
      </c>
      <c r="E473" t="s">
        <v>1294</v>
      </c>
      <c r="F473">
        <v>3</v>
      </c>
      <c r="G473" t="s">
        <v>1435</v>
      </c>
      <c r="H473" t="s">
        <v>1544</v>
      </c>
      <c r="I473" t="s">
        <v>533</v>
      </c>
      <c r="J473">
        <f>IF('ATP Data Set 2019 Singles'!$K473&gt;1,'ATP Data Set 2019 Singles'!$K473,"")</f>
        <v>98</v>
      </c>
      <c r="K473">
        <v>98</v>
      </c>
      <c r="R473" s="132"/>
      <c r="AC473"/>
    </row>
    <row r="474" spans="1:29" x14ac:dyDescent="0.25">
      <c r="A474" t="s">
        <v>2412</v>
      </c>
      <c r="B474" t="str">
        <f>IF(OR(ISNUMBER(FIND("W/O",Tabelle3[[#This Row],[Score]])),ISNUMBER(FIND("RET",Tabelle3[[#This Row],[Score]])),ISNUMBER(FIND("Bye,",Tabelle3[[#This Row],[Opponent]]))),"NO","YES")</f>
        <v>YES</v>
      </c>
      <c r="C474" t="s">
        <v>518</v>
      </c>
      <c r="D474" s="158">
        <v>43514</v>
      </c>
      <c r="E474" t="s">
        <v>1294</v>
      </c>
      <c r="F474">
        <v>3</v>
      </c>
      <c r="G474" t="s">
        <v>2028</v>
      </c>
      <c r="H474" t="s">
        <v>1463</v>
      </c>
      <c r="I474" t="s">
        <v>539</v>
      </c>
      <c r="J474">
        <f>IF('ATP Data Set 2019 Singles'!$K474&gt;1,'ATP Data Set 2019 Singles'!$K474,"")</f>
        <v>111</v>
      </c>
      <c r="K474">
        <v>111</v>
      </c>
      <c r="R474" s="132"/>
      <c r="AC474"/>
    </row>
    <row r="475" spans="1:29" x14ac:dyDescent="0.25">
      <c r="A475" t="s">
        <v>2412</v>
      </c>
      <c r="B475" t="str">
        <f>IF(OR(ISNUMBER(FIND("W/O",Tabelle3[[#This Row],[Score]])),ISNUMBER(FIND("RET",Tabelle3[[#This Row],[Score]])),ISNUMBER(FIND("Bye,",Tabelle3[[#This Row],[Opponent]]))),"NO","YES")</f>
        <v>YES</v>
      </c>
      <c r="C475" t="s">
        <v>518</v>
      </c>
      <c r="D475" s="158">
        <v>43514</v>
      </c>
      <c r="E475" t="s">
        <v>1294</v>
      </c>
      <c r="F475">
        <v>3</v>
      </c>
      <c r="G475" t="s">
        <v>1510</v>
      </c>
      <c r="H475" t="s">
        <v>1409</v>
      </c>
      <c r="I475" t="s">
        <v>2243</v>
      </c>
      <c r="J475">
        <f>IF('ATP Data Set 2019 Singles'!$K475&gt;1,'ATP Data Set 2019 Singles'!$K475,"")</f>
        <v>137</v>
      </c>
      <c r="K475">
        <v>137</v>
      </c>
      <c r="R475" s="132"/>
      <c r="AC475"/>
    </row>
    <row r="476" spans="1:29" x14ac:dyDescent="0.25">
      <c r="A476" t="s">
        <v>2412</v>
      </c>
      <c r="B476" t="str">
        <f>IF(OR(ISNUMBER(FIND("W/O",Tabelle3[[#This Row],[Score]])),ISNUMBER(FIND("RET",Tabelle3[[#This Row],[Score]])),ISNUMBER(FIND("Bye,",Tabelle3[[#This Row],[Opponent]]))),"NO","YES")</f>
        <v>YES</v>
      </c>
      <c r="C476" t="s">
        <v>518</v>
      </c>
      <c r="D476" s="158">
        <v>43514</v>
      </c>
      <c r="E476" t="s">
        <v>1294</v>
      </c>
      <c r="F476">
        <v>3</v>
      </c>
      <c r="G476" t="s">
        <v>1756</v>
      </c>
      <c r="H476" t="s">
        <v>2219</v>
      </c>
      <c r="I476" t="s">
        <v>1638</v>
      </c>
      <c r="J476">
        <f>IF('ATP Data Set 2019 Singles'!$K476&gt;1,'ATP Data Set 2019 Singles'!$K476,"")</f>
        <v>133</v>
      </c>
      <c r="K476">
        <v>133</v>
      </c>
      <c r="R476" s="132"/>
      <c r="AC476"/>
    </row>
    <row r="477" spans="1:29" x14ac:dyDescent="0.25">
      <c r="A477" t="s">
        <v>2412</v>
      </c>
      <c r="B477" t="str">
        <f>IF(OR(ISNUMBER(FIND("W/O",Tabelle3[[#This Row],[Score]])),ISNUMBER(FIND("RET",Tabelle3[[#This Row],[Score]])),ISNUMBER(FIND("Bye,",Tabelle3[[#This Row],[Opponent]]))),"NO","YES")</f>
        <v>YES</v>
      </c>
      <c r="C477" t="s">
        <v>518</v>
      </c>
      <c r="D477" s="158">
        <v>43514</v>
      </c>
      <c r="E477" t="s">
        <v>1294</v>
      </c>
      <c r="F477">
        <v>3</v>
      </c>
      <c r="G477" t="s">
        <v>1588</v>
      </c>
      <c r="H477" t="s">
        <v>2242</v>
      </c>
      <c r="I477" t="s">
        <v>585</v>
      </c>
      <c r="J477">
        <f>IF('ATP Data Set 2019 Singles'!$K477&gt;1,'ATP Data Set 2019 Singles'!$K477,"")</f>
        <v>96</v>
      </c>
      <c r="K477">
        <v>96</v>
      </c>
      <c r="R477" s="132"/>
      <c r="AC477"/>
    </row>
    <row r="478" spans="1:29" x14ac:dyDescent="0.25">
      <c r="A478" t="s">
        <v>2412</v>
      </c>
      <c r="B478" t="str">
        <f>IF(OR(ISNUMBER(FIND("W/O",Tabelle3[[#This Row],[Score]])),ISNUMBER(FIND("RET",Tabelle3[[#This Row],[Score]])),ISNUMBER(FIND("Bye,",Tabelle3[[#This Row],[Opponent]]))),"NO","YES")</f>
        <v>YES</v>
      </c>
      <c r="C478" t="s">
        <v>518</v>
      </c>
      <c r="D478" s="158">
        <v>43514</v>
      </c>
      <c r="E478" t="s">
        <v>1294</v>
      </c>
      <c r="F478">
        <v>3</v>
      </c>
      <c r="G478" t="s">
        <v>1450</v>
      </c>
      <c r="H478" t="s">
        <v>1828</v>
      </c>
      <c r="I478" t="s">
        <v>522</v>
      </c>
      <c r="J478">
        <f>IF('ATP Data Set 2019 Singles'!$K478&gt;1,'ATP Data Set 2019 Singles'!$K478,"")</f>
        <v>92</v>
      </c>
      <c r="K478">
        <v>92</v>
      </c>
      <c r="R478" s="132"/>
      <c r="AC478"/>
    </row>
    <row r="479" spans="1:29" x14ac:dyDescent="0.25">
      <c r="A479" t="s">
        <v>2412</v>
      </c>
      <c r="B479" t="str">
        <f>IF(OR(ISNUMBER(FIND("W/O",Tabelle3[[#This Row],[Score]])),ISNUMBER(FIND("RET",Tabelle3[[#This Row],[Score]])),ISNUMBER(FIND("Bye,",Tabelle3[[#This Row],[Opponent]]))),"NO","YES")</f>
        <v>YES</v>
      </c>
      <c r="C479" t="s">
        <v>518</v>
      </c>
      <c r="D479" s="158">
        <v>43514</v>
      </c>
      <c r="E479" t="s">
        <v>1294</v>
      </c>
      <c r="F479">
        <v>3</v>
      </c>
      <c r="G479" t="s">
        <v>1870</v>
      </c>
      <c r="H479" t="s">
        <v>1491</v>
      </c>
      <c r="I479" t="s">
        <v>527</v>
      </c>
      <c r="J479">
        <f>IF('ATP Data Set 2019 Singles'!$K479&gt;1,'ATP Data Set 2019 Singles'!$K479,"")</f>
        <v>100</v>
      </c>
      <c r="K479">
        <v>100</v>
      </c>
      <c r="R479" s="132"/>
      <c r="AC479"/>
    </row>
    <row r="480" spans="1:29" x14ac:dyDescent="0.25">
      <c r="A480" t="s">
        <v>2412</v>
      </c>
      <c r="B480" t="str">
        <f>IF(OR(ISNUMBER(FIND("W/O",Tabelle3[[#This Row],[Score]])),ISNUMBER(FIND("RET",Tabelle3[[#This Row],[Score]])),ISNUMBER(FIND("Bye,",Tabelle3[[#This Row],[Opponent]]))),"NO","YES")</f>
        <v>YES</v>
      </c>
      <c r="C480" t="s">
        <v>518</v>
      </c>
      <c r="D480" s="158">
        <v>43514</v>
      </c>
      <c r="E480" t="s">
        <v>1294</v>
      </c>
      <c r="F480">
        <v>3</v>
      </c>
      <c r="G480" t="s">
        <v>1617</v>
      </c>
      <c r="H480" t="s">
        <v>1623</v>
      </c>
      <c r="I480" t="s">
        <v>533</v>
      </c>
      <c r="J480">
        <f>IF('ATP Data Set 2019 Singles'!$K480&gt;1,'ATP Data Set 2019 Singles'!$K480,"")</f>
        <v>111</v>
      </c>
      <c r="K480">
        <v>111</v>
      </c>
      <c r="R480" s="132"/>
      <c r="AC480"/>
    </row>
    <row r="481" spans="1:29" x14ac:dyDescent="0.25">
      <c r="A481" t="s">
        <v>2412</v>
      </c>
      <c r="B481" t="str">
        <f>IF(OR(ISNUMBER(FIND("W/O",Tabelle3[[#This Row],[Score]])),ISNUMBER(FIND("RET",Tabelle3[[#This Row],[Score]])),ISNUMBER(FIND("Bye,",Tabelle3[[#This Row],[Opponent]]))),"NO","YES")</f>
        <v>YES</v>
      </c>
      <c r="C481" t="s">
        <v>518</v>
      </c>
      <c r="D481" s="158">
        <v>43514</v>
      </c>
      <c r="E481" t="s">
        <v>1294</v>
      </c>
      <c r="F481">
        <v>3</v>
      </c>
      <c r="G481" t="s">
        <v>1611</v>
      </c>
      <c r="H481" t="s">
        <v>1535</v>
      </c>
      <c r="I481" t="s">
        <v>1550</v>
      </c>
      <c r="J481">
        <f>IF('ATP Data Set 2019 Singles'!$K481&gt;1,'ATP Data Set 2019 Singles'!$K481,"")</f>
        <v>125</v>
      </c>
      <c r="K481">
        <v>125</v>
      </c>
      <c r="R481" s="132"/>
      <c r="AC481"/>
    </row>
    <row r="482" spans="1:29" x14ac:dyDescent="0.25">
      <c r="A482" t="s">
        <v>2412</v>
      </c>
      <c r="B482" t="str">
        <f>IF(OR(ISNUMBER(FIND("W/O",Tabelle3[[#This Row],[Score]])),ISNUMBER(FIND("RET",Tabelle3[[#This Row],[Score]])),ISNUMBER(FIND("Bye,",Tabelle3[[#This Row],[Opponent]]))),"NO","YES")</f>
        <v>YES</v>
      </c>
      <c r="C482" t="s">
        <v>518</v>
      </c>
      <c r="D482" s="158">
        <v>43514</v>
      </c>
      <c r="E482" t="s">
        <v>1294</v>
      </c>
      <c r="F482">
        <v>3</v>
      </c>
      <c r="G482" t="s">
        <v>2215</v>
      </c>
      <c r="H482" t="s">
        <v>2241</v>
      </c>
      <c r="I482" t="s">
        <v>550</v>
      </c>
      <c r="J482">
        <f>IF('ATP Data Set 2019 Singles'!$K482&gt;1,'ATP Data Set 2019 Singles'!$K482,"")</f>
        <v>94</v>
      </c>
      <c r="K482">
        <v>94</v>
      </c>
      <c r="R482" s="132"/>
      <c r="AC482"/>
    </row>
    <row r="483" spans="1:29" x14ac:dyDescent="0.25">
      <c r="A483" t="s">
        <v>2412</v>
      </c>
      <c r="B483" t="str">
        <f>IF(OR(ISNUMBER(FIND("W/O",Tabelle3[[#This Row],[Score]])),ISNUMBER(FIND("RET",Tabelle3[[#This Row],[Score]])),ISNUMBER(FIND("Bye,",Tabelle3[[#This Row],[Opponent]]))),"NO","YES")</f>
        <v>YES</v>
      </c>
      <c r="C483" t="s">
        <v>518</v>
      </c>
      <c r="D483" s="158">
        <v>43514</v>
      </c>
      <c r="E483" t="s">
        <v>1294</v>
      </c>
      <c r="F483">
        <v>3</v>
      </c>
      <c r="G483" t="s">
        <v>1672</v>
      </c>
      <c r="H483" t="s">
        <v>1835</v>
      </c>
      <c r="I483" t="s">
        <v>637</v>
      </c>
      <c r="J483">
        <f>IF('ATP Data Set 2019 Singles'!$K483&gt;1,'ATP Data Set 2019 Singles'!$K483,"")</f>
        <v>90</v>
      </c>
      <c r="K483">
        <v>90</v>
      </c>
      <c r="R483" s="132"/>
      <c r="AC483"/>
    </row>
    <row r="484" spans="1:29" x14ac:dyDescent="0.25">
      <c r="A484" t="s">
        <v>2412</v>
      </c>
      <c r="B484" t="str">
        <f>IF(OR(ISNUMBER(FIND("W/O",Tabelle3[[#This Row],[Score]])),ISNUMBER(FIND("RET",Tabelle3[[#This Row],[Score]])),ISNUMBER(FIND("Bye,",Tabelle3[[#This Row],[Opponent]]))),"NO","YES")</f>
        <v>YES</v>
      </c>
      <c r="C484" t="s">
        <v>518</v>
      </c>
      <c r="D484" s="158">
        <v>43514</v>
      </c>
      <c r="E484" t="s">
        <v>1294</v>
      </c>
      <c r="F484">
        <v>3</v>
      </c>
      <c r="G484" t="s">
        <v>1448</v>
      </c>
      <c r="H484" t="s">
        <v>1530</v>
      </c>
      <c r="I484" t="s">
        <v>667</v>
      </c>
      <c r="J484">
        <f>IF('ATP Data Set 2019 Singles'!$K484&gt;1,'ATP Data Set 2019 Singles'!$K484,"")</f>
        <v>52</v>
      </c>
      <c r="K484">
        <v>52</v>
      </c>
      <c r="R484" s="132"/>
      <c r="AC484"/>
    </row>
    <row r="485" spans="1:29" x14ac:dyDescent="0.25">
      <c r="A485" t="s">
        <v>2412</v>
      </c>
      <c r="B485" t="str">
        <f>IF(OR(ISNUMBER(FIND("W/O",Tabelle3[[#This Row],[Score]])),ISNUMBER(FIND("RET",Tabelle3[[#This Row],[Score]])),ISNUMBER(FIND("Bye,",Tabelle3[[#This Row],[Opponent]]))),"NO","YES")</f>
        <v>YES</v>
      </c>
      <c r="C485" t="s">
        <v>518</v>
      </c>
      <c r="D485" s="158">
        <v>43514</v>
      </c>
      <c r="E485" t="s">
        <v>1294</v>
      </c>
      <c r="F485">
        <v>3</v>
      </c>
      <c r="G485" t="s">
        <v>2102</v>
      </c>
      <c r="H485" t="s">
        <v>1441</v>
      </c>
      <c r="I485" t="s">
        <v>1348</v>
      </c>
      <c r="J485">
        <f>IF('ATP Data Set 2019 Singles'!$K485&gt;1,'ATP Data Set 2019 Singles'!$K485,"")</f>
        <v>95</v>
      </c>
      <c r="K485">
        <v>95</v>
      </c>
      <c r="R485" s="132"/>
      <c r="AC485"/>
    </row>
    <row r="486" spans="1:29" x14ac:dyDescent="0.25">
      <c r="A486" t="s">
        <v>2412</v>
      </c>
      <c r="B486" t="str">
        <f>IF(OR(ISNUMBER(FIND("W/O",Tabelle3[[#This Row],[Score]])),ISNUMBER(FIND("RET",Tabelle3[[#This Row],[Score]])),ISNUMBER(FIND("Bye,",Tabelle3[[#This Row],[Opponent]]))),"NO","YES")</f>
        <v>YES</v>
      </c>
      <c r="C486" t="s">
        <v>518</v>
      </c>
      <c r="D486" s="158">
        <v>43514</v>
      </c>
      <c r="E486" t="s">
        <v>1294</v>
      </c>
      <c r="F486">
        <v>3</v>
      </c>
      <c r="G486" t="s">
        <v>1499</v>
      </c>
      <c r="H486" t="s">
        <v>1613</v>
      </c>
      <c r="I486" t="s">
        <v>1265</v>
      </c>
      <c r="J486">
        <f>IF('ATP Data Set 2019 Singles'!$K486&gt;1,'ATP Data Set 2019 Singles'!$K486,"")</f>
        <v>55</v>
      </c>
      <c r="K486">
        <v>55</v>
      </c>
      <c r="R486" s="132"/>
      <c r="AC486"/>
    </row>
    <row r="487" spans="1:29" x14ac:dyDescent="0.25">
      <c r="A487" t="s">
        <v>2412</v>
      </c>
      <c r="B487" t="str">
        <f>IF(OR(ISNUMBER(FIND("W/O",Tabelle3[[#This Row],[Score]])),ISNUMBER(FIND("RET",Tabelle3[[#This Row],[Score]])),ISNUMBER(FIND("Bye,",Tabelle3[[#This Row],[Opponent]]))),"NO","YES")</f>
        <v>YES</v>
      </c>
      <c r="C487" t="s">
        <v>518</v>
      </c>
      <c r="D487" s="158">
        <v>43514</v>
      </c>
      <c r="E487" t="s">
        <v>1294</v>
      </c>
      <c r="F487">
        <v>3</v>
      </c>
      <c r="G487" t="s">
        <v>1456</v>
      </c>
      <c r="H487" t="s">
        <v>1534</v>
      </c>
      <c r="I487" t="s">
        <v>566</v>
      </c>
      <c r="J487">
        <f>IF('ATP Data Set 2019 Singles'!$K487&gt;1,'ATP Data Set 2019 Singles'!$K487,"")</f>
        <v>77</v>
      </c>
      <c r="K487">
        <v>77</v>
      </c>
      <c r="R487" s="132"/>
      <c r="AC487"/>
    </row>
    <row r="488" spans="1:29" x14ac:dyDescent="0.25">
      <c r="A488" t="s">
        <v>2412</v>
      </c>
      <c r="B488" t="str">
        <f>IF(OR(ISNUMBER(FIND("W/O",Tabelle3[[#This Row],[Score]])),ISNUMBER(FIND("RET",Tabelle3[[#This Row],[Score]])),ISNUMBER(FIND("Bye,",Tabelle3[[#This Row],[Opponent]]))),"NO","YES")</f>
        <v>YES</v>
      </c>
      <c r="C488" t="s">
        <v>518</v>
      </c>
      <c r="D488" s="158">
        <v>43514</v>
      </c>
      <c r="E488" t="s">
        <v>1294</v>
      </c>
      <c r="F488">
        <v>3</v>
      </c>
      <c r="G488" t="s">
        <v>1590</v>
      </c>
      <c r="H488" t="s">
        <v>1646</v>
      </c>
      <c r="I488" t="s">
        <v>690</v>
      </c>
      <c r="J488">
        <f>IF('ATP Data Set 2019 Singles'!$K488&gt;1,'ATP Data Set 2019 Singles'!$K488,"")</f>
        <v>82</v>
      </c>
      <c r="K488">
        <v>82</v>
      </c>
      <c r="R488" s="132"/>
      <c r="AC488"/>
    </row>
    <row r="489" spans="1:29" x14ac:dyDescent="0.25">
      <c r="A489" t="s">
        <v>2412</v>
      </c>
      <c r="B489" t="str">
        <f>IF(OR(ISNUMBER(FIND("W/O",Tabelle3[[#This Row],[Score]])),ISNUMBER(FIND("RET",Tabelle3[[#This Row],[Score]])),ISNUMBER(FIND("Bye,",Tabelle3[[#This Row],[Opponent]]))),"NO","YES")</f>
        <v>YES</v>
      </c>
      <c r="C489" t="s">
        <v>518</v>
      </c>
      <c r="D489" s="158">
        <v>43514</v>
      </c>
      <c r="E489" t="s">
        <v>1294</v>
      </c>
      <c r="F489">
        <v>4</v>
      </c>
      <c r="G489" t="s">
        <v>1435</v>
      </c>
      <c r="H489" t="s">
        <v>1611</v>
      </c>
      <c r="I489" t="s">
        <v>1488</v>
      </c>
      <c r="J489">
        <f>IF('ATP Data Set 2019 Singles'!$K489&gt;1,'ATP Data Set 2019 Singles'!$K489,"")</f>
        <v>84</v>
      </c>
      <c r="K489">
        <v>84</v>
      </c>
      <c r="R489" s="132"/>
      <c r="AC489"/>
    </row>
    <row r="490" spans="1:29" x14ac:dyDescent="0.25">
      <c r="A490" t="s">
        <v>2412</v>
      </c>
      <c r="B490" t="str">
        <f>IF(OR(ISNUMBER(FIND("W/O",Tabelle3[[#This Row],[Score]])),ISNUMBER(FIND("RET",Tabelle3[[#This Row],[Score]])),ISNUMBER(FIND("Bye,",Tabelle3[[#This Row],[Opponent]]))),"NO","YES")</f>
        <v>YES</v>
      </c>
      <c r="C490" t="s">
        <v>518</v>
      </c>
      <c r="D490" s="158">
        <v>43514</v>
      </c>
      <c r="E490" t="s">
        <v>1294</v>
      </c>
      <c r="F490">
        <v>4</v>
      </c>
      <c r="G490" t="s">
        <v>2028</v>
      </c>
      <c r="H490" t="s">
        <v>1499</v>
      </c>
      <c r="I490" t="s">
        <v>550</v>
      </c>
      <c r="J490">
        <f>IF('ATP Data Set 2019 Singles'!$K490&gt;1,'ATP Data Set 2019 Singles'!$K490,"")</f>
        <v>74</v>
      </c>
      <c r="K490">
        <v>74</v>
      </c>
      <c r="R490" s="132"/>
      <c r="AC490"/>
    </row>
    <row r="491" spans="1:29" x14ac:dyDescent="0.25">
      <c r="A491" t="s">
        <v>2412</v>
      </c>
      <c r="B491" t="str">
        <f>IF(OR(ISNUMBER(FIND("W/O",Tabelle3[[#This Row],[Score]])),ISNUMBER(FIND("RET",Tabelle3[[#This Row],[Score]])),ISNUMBER(FIND("Bye,",Tabelle3[[#This Row],[Opponent]]))),"NO","YES")</f>
        <v>YES</v>
      </c>
      <c r="C491" t="s">
        <v>518</v>
      </c>
      <c r="D491" s="158">
        <v>43514</v>
      </c>
      <c r="E491" t="s">
        <v>1294</v>
      </c>
      <c r="F491">
        <v>4</v>
      </c>
      <c r="G491" t="s">
        <v>1510</v>
      </c>
      <c r="H491" t="s">
        <v>1588</v>
      </c>
      <c r="I491" t="s">
        <v>2038</v>
      </c>
      <c r="J491">
        <f>IF('ATP Data Set 2019 Singles'!$K491&gt;1,'ATP Data Set 2019 Singles'!$K491,"")</f>
        <v>69</v>
      </c>
      <c r="K491">
        <v>69</v>
      </c>
      <c r="R491" s="132"/>
      <c r="AC491"/>
    </row>
    <row r="492" spans="1:29" x14ac:dyDescent="0.25">
      <c r="A492" t="s">
        <v>2412</v>
      </c>
      <c r="B492" t="str">
        <f>IF(OR(ISNUMBER(FIND("W/O",Tabelle3[[#This Row],[Score]])),ISNUMBER(FIND("RET",Tabelle3[[#This Row],[Score]])),ISNUMBER(FIND("Bye,",Tabelle3[[#This Row],[Opponent]]))),"NO","YES")</f>
        <v>YES</v>
      </c>
      <c r="C492" t="s">
        <v>518</v>
      </c>
      <c r="D492" s="158">
        <v>43514</v>
      </c>
      <c r="E492" t="s">
        <v>1294</v>
      </c>
      <c r="F492">
        <v>4</v>
      </c>
      <c r="G492" t="s">
        <v>1450</v>
      </c>
      <c r="H492" t="s">
        <v>2215</v>
      </c>
      <c r="I492" t="s">
        <v>678</v>
      </c>
      <c r="J492">
        <f>IF('ATP Data Set 2019 Singles'!$K492&gt;1,'ATP Data Set 2019 Singles'!$K492,"")</f>
        <v>71</v>
      </c>
      <c r="K492">
        <v>71</v>
      </c>
      <c r="R492" s="132"/>
      <c r="AC492"/>
    </row>
    <row r="493" spans="1:29" x14ac:dyDescent="0.25">
      <c r="A493" t="s">
        <v>2412</v>
      </c>
      <c r="B493" t="str">
        <f>IF(OR(ISNUMBER(FIND("W/O",Tabelle3[[#This Row],[Score]])),ISNUMBER(FIND("RET",Tabelle3[[#This Row],[Score]])),ISNUMBER(FIND("Bye,",Tabelle3[[#This Row],[Opponent]]))),"NO","YES")</f>
        <v>YES</v>
      </c>
      <c r="C493" t="s">
        <v>518</v>
      </c>
      <c r="D493" s="158">
        <v>43514</v>
      </c>
      <c r="E493" t="s">
        <v>1294</v>
      </c>
      <c r="F493">
        <v>4</v>
      </c>
      <c r="G493" t="s">
        <v>1617</v>
      </c>
      <c r="H493" t="s">
        <v>1672</v>
      </c>
      <c r="I493" t="s">
        <v>753</v>
      </c>
      <c r="J493">
        <f>IF('ATP Data Set 2019 Singles'!$K493&gt;1,'ATP Data Set 2019 Singles'!$K493,"")</f>
        <v>118</v>
      </c>
      <c r="K493">
        <v>118</v>
      </c>
      <c r="R493" s="132"/>
      <c r="AC493"/>
    </row>
    <row r="494" spans="1:29" x14ac:dyDescent="0.25">
      <c r="A494" t="s">
        <v>2412</v>
      </c>
      <c r="B494" t="str">
        <f>IF(OR(ISNUMBER(FIND("W/O",Tabelle3[[#This Row],[Score]])),ISNUMBER(FIND("RET",Tabelle3[[#This Row],[Score]])),ISNUMBER(FIND("Bye,",Tabelle3[[#This Row],[Opponent]]))),"NO","YES")</f>
        <v>YES</v>
      </c>
      <c r="C494" t="s">
        <v>518</v>
      </c>
      <c r="D494" s="158">
        <v>43514</v>
      </c>
      <c r="E494" t="s">
        <v>1294</v>
      </c>
      <c r="F494">
        <v>4</v>
      </c>
      <c r="G494" t="s">
        <v>1448</v>
      </c>
      <c r="H494" t="s">
        <v>1870</v>
      </c>
      <c r="I494" t="s">
        <v>854</v>
      </c>
      <c r="J494">
        <f>IF('ATP Data Set 2019 Singles'!$K494&gt;1,'ATP Data Set 2019 Singles'!$K494,"")</f>
        <v>79</v>
      </c>
      <c r="K494">
        <v>79</v>
      </c>
      <c r="R494" s="132"/>
      <c r="AC494"/>
    </row>
    <row r="495" spans="1:29" x14ac:dyDescent="0.25">
      <c r="A495" t="s">
        <v>2412</v>
      </c>
      <c r="B495" t="str">
        <f>IF(OR(ISNUMBER(FIND("W/O",Tabelle3[[#This Row],[Score]])),ISNUMBER(FIND("RET",Tabelle3[[#This Row],[Score]])),ISNUMBER(FIND("Bye,",Tabelle3[[#This Row],[Opponent]]))),"NO","YES")</f>
        <v>YES</v>
      </c>
      <c r="C495" t="s">
        <v>518</v>
      </c>
      <c r="D495" s="158">
        <v>43514</v>
      </c>
      <c r="E495" t="s">
        <v>1294</v>
      </c>
      <c r="F495">
        <v>4</v>
      </c>
      <c r="G495" t="s">
        <v>2102</v>
      </c>
      <c r="H495" t="s">
        <v>1756</v>
      </c>
      <c r="I495" t="s">
        <v>598</v>
      </c>
      <c r="J495">
        <f>IF('ATP Data Set 2019 Singles'!$K495&gt;1,'ATP Data Set 2019 Singles'!$K495,"")</f>
        <v>90</v>
      </c>
      <c r="K495">
        <v>90</v>
      </c>
      <c r="R495" s="132"/>
      <c r="AC495"/>
    </row>
    <row r="496" spans="1:29" x14ac:dyDescent="0.25">
      <c r="A496" t="s">
        <v>2412</v>
      </c>
      <c r="B496" t="str">
        <f>IF(OR(ISNUMBER(FIND("W/O",Tabelle3[[#This Row],[Score]])),ISNUMBER(FIND("RET",Tabelle3[[#This Row],[Score]])),ISNUMBER(FIND("Bye,",Tabelle3[[#This Row],[Opponent]]))),"NO","YES")</f>
        <v>YES</v>
      </c>
      <c r="C496" t="s">
        <v>518</v>
      </c>
      <c r="D496" s="158">
        <v>43514</v>
      </c>
      <c r="E496" t="s">
        <v>1294</v>
      </c>
      <c r="F496">
        <v>4</v>
      </c>
      <c r="G496" t="s">
        <v>1456</v>
      </c>
      <c r="H496" t="s">
        <v>1590</v>
      </c>
      <c r="I496" t="s">
        <v>2235</v>
      </c>
      <c r="J496">
        <f>IF('ATP Data Set 2019 Singles'!$K496&gt;1,'ATP Data Set 2019 Singles'!$K496,"")</f>
        <v>105</v>
      </c>
      <c r="K496">
        <v>105</v>
      </c>
      <c r="R496" s="132"/>
      <c r="AC496"/>
    </row>
    <row r="497" spans="1:29" x14ac:dyDescent="0.25">
      <c r="A497" t="s">
        <v>2412</v>
      </c>
      <c r="B497" t="str">
        <f>IF(OR(ISNUMBER(FIND("W/O",Tabelle3[[#This Row],[Score]])),ISNUMBER(FIND("RET",Tabelle3[[#This Row],[Score]])),ISNUMBER(FIND("Bye,",Tabelle3[[#This Row],[Opponent]]))),"NO","YES")</f>
        <v>YES</v>
      </c>
      <c r="C497" t="s">
        <v>518</v>
      </c>
      <c r="D497" s="158">
        <v>43514</v>
      </c>
      <c r="E497" t="s">
        <v>1294</v>
      </c>
      <c r="F497">
        <v>5</v>
      </c>
      <c r="G497" t="s">
        <v>1435</v>
      </c>
      <c r="H497" t="s">
        <v>1617</v>
      </c>
      <c r="I497" t="s">
        <v>1833</v>
      </c>
      <c r="J497">
        <f>IF('ATP Data Set 2019 Singles'!$K497&gt;1,'ATP Data Set 2019 Singles'!$K497,"")</f>
        <v>127</v>
      </c>
      <c r="K497">
        <v>127</v>
      </c>
      <c r="R497" s="132"/>
      <c r="AC497"/>
    </row>
    <row r="498" spans="1:29" x14ac:dyDescent="0.25">
      <c r="A498" t="s">
        <v>2412</v>
      </c>
      <c r="B498" t="str">
        <f>IF(OR(ISNUMBER(FIND("W/O",Tabelle3[[#This Row],[Score]])),ISNUMBER(FIND("RET",Tabelle3[[#This Row],[Score]])),ISNUMBER(FIND("Bye,",Tabelle3[[#This Row],[Opponent]]))),"NO","YES")</f>
        <v>YES</v>
      </c>
      <c r="C498" t="s">
        <v>518</v>
      </c>
      <c r="D498" s="158">
        <v>43514</v>
      </c>
      <c r="E498" t="s">
        <v>1294</v>
      </c>
      <c r="F498">
        <v>5</v>
      </c>
      <c r="G498" t="s">
        <v>1510</v>
      </c>
      <c r="H498" t="s">
        <v>1456</v>
      </c>
      <c r="I498" t="s">
        <v>550</v>
      </c>
      <c r="J498">
        <f>IF('ATP Data Set 2019 Singles'!$K498&gt;1,'ATP Data Set 2019 Singles'!$K498,"")</f>
        <v>88</v>
      </c>
      <c r="K498">
        <v>88</v>
      </c>
      <c r="R498" s="132"/>
      <c r="AC498"/>
    </row>
    <row r="499" spans="1:29" x14ac:dyDescent="0.25">
      <c r="A499" t="s">
        <v>2412</v>
      </c>
      <c r="B499" t="str">
        <f>IF(OR(ISNUMBER(FIND("W/O",Tabelle3[[#This Row],[Score]])),ISNUMBER(FIND("RET",Tabelle3[[#This Row],[Score]])),ISNUMBER(FIND("Bye,",Tabelle3[[#This Row],[Opponent]]))),"NO","YES")</f>
        <v>YES</v>
      </c>
      <c r="C499" t="s">
        <v>518</v>
      </c>
      <c r="D499" s="158">
        <v>43514</v>
      </c>
      <c r="E499" t="s">
        <v>1294</v>
      </c>
      <c r="F499">
        <v>5</v>
      </c>
      <c r="G499" t="s">
        <v>1450</v>
      </c>
      <c r="H499" t="s">
        <v>1448</v>
      </c>
      <c r="I499" t="s">
        <v>533</v>
      </c>
      <c r="J499">
        <f>IF('ATP Data Set 2019 Singles'!$K499&gt;1,'ATP Data Set 2019 Singles'!$K499,"")</f>
        <v>93</v>
      </c>
      <c r="K499">
        <v>93</v>
      </c>
      <c r="R499" s="132"/>
      <c r="AC499"/>
    </row>
    <row r="500" spans="1:29" x14ac:dyDescent="0.25">
      <c r="A500" t="s">
        <v>2412</v>
      </c>
      <c r="B500" t="str">
        <f>IF(OR(ISNUMBER(FIND("W/O",Tabelle3[[#This Row],[Score]])),ISNUMBER(FIND("RET",Tabelle3[[#This Row],[Score]])),ISNUMBER(FIND("Bye,",Tabelle3[[#This Row],[Opponent]]))),"NO","YES")</f>
        <v>YES</v>
      </c>
      <c r="C500" t="s">
        <v>518</v>
      </c>
      <c r="D500" s="158">
        <v>43514</v>
      </c>
      <c r="E500" t="s">
        <v>1294</v>
      </c>
      <c r="F500">
        <v>5</v>
      </c>
      <c r="G500" t="s">
        <v>2102</v>
      </c>
      <c r="H500" t="s">
        <v>2028</v>
      </c>
      <c r="I500" t="s">
        <v>1600</v>
      </c>
      <c r="J500">
        <f>IF('ATP Data Set 2019 Singles'!$K500&gt;1,'ATP Data Set 2019 Singles'!$K500,"")</f>
        <v>139</v>
      </c>
      <c r="K500">
        <v>139</v>
      </c>
      <c r="R500" s="132"/>
      <c r="AC500"/>
    </row>
    <row r="501" spans="1:29" x14ac:dyDescent="0.25">
      <c r="A501" t="s">
        <v>2412</v>
      </c>
      <c r="B501" t="str">
        <f>IF(OR(ISNUMBER(FIND("W/O",Tabelle3[[#This Row],[Score]])),ISNUMBER(FIND("RET",Tabelle3[[#This Row],[Score]])),ISNUMBER(FIND("Bye,",Tabelle3[[#This Row],[Opponent]]))),"NO","YES")</f>
        <v>YES</v>
      </c>
      <c r="C501" t="s">
        <v>518</v>
      </c>
      <c r="D501" s="158">
        <v>43514</v>
      </c>
      <c r="E501" t="s">
        <v>1294</v>
      </c>
      <c r="F501">
        <v>6</v>
      </c>
      <c r="G501" t="s">
        <v>1435</v>
      </c>
      <c r="H501" t="s">
        <v>2102</v>
      </c>
      <c r="I501" t="s">
        <v>2240</v>
      </c>
      <c r="J501">
        <f>IF('ATP Data Set 2019 Singles'!$K501&gt;1,'ATP Data Set 2019 Singles'!$K501,"")</f>
        <v>91</v>
      </c>
      <c r="K501">
        <v>91</v>
      </c>
      <c r="R501" s="132"/>
      <c r="AC501"/>
    </row>
    <row r="502" spans="1:29" x14ac:dyDescent="0.25">
      <c r="A502" t="s">
        <v>2412</v>
      </c>
      <c r="B502" t="str">
        <f>IF(OR(ISNUMBER(FIND("W/O",Tabelle3[[#This Row],[Score]])),ISNUMBER(FIND("RET",Tabelle3[[#This Row],[Score]])),ISNUMBER(FIND("Bye,",Tabelle3[[#This Row],[Opponent]]))),"NO","YES")</f>
        <v>YES</v>
      </c>
      <c r="C502" t="s">
        <v>518</v>
      </c>
      <c r="D502" s="158">
        <v>43514</v>
      </c>
      <c r="E502" t="s">
        <v>1294</v>
      </c>
      <c r="F502">
        <v>6</v>
      </c>
      <c r="G502" t="s">
        <v>1510</v>
      </c>
      <c r="H502" t="s">
        <v>1450</v>
      </c>
      <c r="I502" t="s">
        <v>1847</v>
      </c>
      <c r="J502">
        <f>IF('ATP Data Set 2019 Singles'!$K502&gt;1,'ATP Data Set 2019 Singles'!$K502,"")</f>
        <v>93</v>
      </c>
      <c r="K502">
        <v>93</v>
      </c>
      <c r="R502" s="132"/>
      <c r="AC502"/>
    </row>
    <row r="503" spans="1:29" x14ac:dyDescent="0.25">
      <c r="A503" t="s">
        <v>2412</v>
      </c>
      <c r="B503" t="str">
        <f>IF(OR(ISNUMBER(FIND("W/O",Tabelle3[[#This Row],[Score]])),ISNUMBER(FIND("RET",Tabelle3[[#This Row],[Score]])),ISNUMBER(FIND("Bye,",Tabelle3[[#This Row],[Opponent]]))),"NO","YES")</f>
        <v>YES</v>
      </c>
      <c r="C503" t="s">
        <v>518</v>
      </c>
      <c r="D503" s="158">
        <v>43514</v>
      </c>
      <c r="E503" t="s">
        <v>1294</v>
      </c>
      <c r="F503">
        <v>7</v>
      </c>
      <c r="G503" t="s">
        <v>1435</v>
      </c>
      <c r="H503" t="s">
        <v>1510</v>
      </c>
      <c r="I503" t="s">
        <v>840</v>
      </c>
      <c r="J503">
        <f>IF('ATP Data Set 2019 Singles'!$K503&gt;1,'ATP Data Set 2019 Singles'!$K503,"")</f>
        <v>171</v>
      </c>
      <c r="K503">
        <v>171</v>
      </c>
      <c r="R503" s="132"/>
      <c r="AC503"/>
    </row>
    <row r="504" spans="1:29" x14ac:dyDescent="0.25">
      <c r="A504" t="s">
        <v>2412</v>
      </c>
      <c r="B504" t="str">
        <f>IF(OR(ISNUMBER(FIND("W/O",Tabelle3[[#This Row],[Score]])),ISNUMBER(FIND("RET",Tabelle3[[#This Row],[Score]])),ISNUMBER(FIND("Bye,",Tabelle3[[#This Row],[Opponent]]))),"NO","YES")</f>
        <v>YES</v>
      </c>
      <c r="C504" t="s">
        <v>518</v>
      </c>
      <c r="D504" s="158">
        <v>43514</v>
      </c>
      <c r="E504" t="s">
        <v>1290</v>
      </c>
      <c r="F504">
        <v>3</v>
      </c>
      <c r="G504" t="s">
        <v>1855</v>
      </c>
      <c r="H504" t="s">
        <v>1565</v>
      </c>
      <c r="I504" t="s">
        <v>1593</v>
      </c>
      <c r="J504">
        <f>IF('ATP Data Set 2019 Singles'!$K504&gt;1,'ATP Data Set 2019 Singles'!$K504,"")</f>
        <v>123</v>
      </c>
      <c r="K504">
        <v>123</v>
      </c>
      <c r="R504" s="132"/>
      <c r="AC504"/>
    </row>
    <row r="505" spans="1:29" x14ac:dyDescent="0.25">
      <c r="A505" t="s">
        <v>2412</v>
      </c>
      <c r="B505" t="str">
        <f>IF(OR(ISNUMBER(FIND("W/O",Tabelle3[[#This Row],[Score]])),ISNUMBER(FIND("RET",Tabelle3[[#This Row],[Score]])),ISNUMBER(FIND("Bye,",Tabelle3[[#This Row],[Opponent]]))),"NO","YES")</f>
        <v>YES</v>
      </c>
      <c r="C505" t="s">
        <v>518</v>
      </c>
      <c r="D505" s="158">
        <v>43514</v>
      </c>
      <c r="E505" t="s">
        <v>1290</v>
      </c>
      <c r="F505">
        <v>3</v>
      </c>
      <c r="G505" t="s">
        <v>1563</v>
      </c>
      <c r="H505" t="s">
        <v>1787</v>
      </c>
      <c r="I505" t="s">
        <v>585</v>
      </c>
      <c r="J505">
        <f>IF('ATP Data Set 2019 Singles'!$K505&gt;1,'ATP Data Set 2019 Singles'!$K505,"")</f>
        <v>88</v>
      </c>
      <c r="K505">
        <v>88</v>
      </c>
      <c r="R505" s="132"/>
      <c r="AC505"/>
    </row>
    <row r="506" spans="1:29" x14ac:dyDescent="0.25">
      <c r="A506" t="s">
        <v>2412</v>
      </c>
      <c r="B506" t="str">
        <f>IF(OR(ISNUMBER(FIND("W/O",Tabelle3[[#This Row],[Score]])),ISNUMBER(FIND("RET",Tabelle3[[#This Row],[Score]])),ISNUMBER(FIND("Bye,",Tabelle3[[#This Row],[Opponent]]))),"NO","YES")</f>
        <v>YES</v>
      </c>
      <c r="C506" t="s">
        <v>518</v>
      </c>
      <c r="D506" s="158">
        <v>43514</v>
      </c>
      <c r="E506" t="s">
        <v>1290</v>
      </c>
      <c r="F506">
        <v>3</v>
      </c>
      <c r="G506" t="s">
        <v>1401</v>
      </c>
      <c r="H506" t="s">
        <v>1437</v>
      </c>
      <c r="I506" t="s">
        <v>607</v>
      </c>
      <c r="J506">
        <f>IF('ATP Data Set 2019 Singles'!$K506&gt;1,'ATP Data Set 2019 Singles'!$K506,"")</f>
        <v>130</v>
      </c>
      <c r="K506">
        <v>130</v>
      </c>
      <c r="R506" s="132"/>
      <c r="AC506"/>
    </row>
    <row r="507" spans="1:29" x14ac:dyDescent="0.25">
      <c r="A507" t="s">
        <v>2412</v>
      </c>
      <c r="B507" t="str">
        <f>IF(OR(ISNUMBER(FIND("W/O",Tabelle3[[#This Row],[Score]])),ISNUMBER(FIND("RET",Tabelle3[[#This Row],[Score]])),ISNUMBER(FIND("Bye,",Tabelle3[[#This Row],[Opponent]]))),"NO","YES")</f>
        <v>NO</v>
      </c>
      <c r="C507" t="s">
        <v>518</v>
      </c>
      <c r="D507" s="158">
        <v>43514</v>
      </c>
      <c r="E507" t="s">
        <v>1290</v>
      </c>
      <c r="F507">
        <v>3</v>
      </c>
      <c r="G507" t="s">
        <v>1459</v>
      </c>
      <c r="H507" t="s">
        <v>1458</v>
      </c>
      <c r="I507" t="s">
        <v>1457</v>
      </c>
      <c r="J507" t="str">
        <f>IF('ATP Data Set 2019 Singles'!$K507&gt;1,'ATP Data Set 2019 Singles'!$K507,"")</f>
        <v/>
      </c>
      <c r="K507">
        <v>0</v>
      </c>
      <c r="R507" s="132"/>
      <c r="AC507"/>
    </row>
    <row r="508" spans="1:29" x14ac:dyDescent="0.25">
      <c r="A508" t="s">
        <v>2412</v>
      </c>
      <c r="B508" t="str">
        <f>IF(OR(ISNUMBER(FIND("W/O",Tabelle3[[#This Row],[Score]])),ISNUMBER(FIND("RET",Tabelle3[[#This Row],[Score]])),ISNUMBER(FIND("Bye,",Tabelle3[[#This Row],[Opponent]]))),"NO","YES")</f>
        <v>NO</v>
      </c>
      <c r="C508" t="s">
        <v>518</v>
      </c>
      <c r="D508" s="158">
        <v>43514</v>
      </c>
      <c r="E508" t="s">
        <v>1290</v>
      </c>
      <c r="F508">
        <v>3</v>
      </c>
      <c r="G508" t="s">
        <v>1453</v>
      </c>
      <c r="H508" t="s">
        <v>1458</v>
      </c>
      <c r="I508" t="s">
        <v>1457</v>
      </c>
      <c r="J508" t="str">
        <f>IF('ATP Data Set 2019 Singles'!$K508&gt;1,'ATP Data Set 2019 Singles'!$K508,"")</f>
        <v/>
      </c>
      <c r="K508">
        <v>0</v>
      </c>
      <c r="R508" s="132"/>
      <c r="AC508"/>
    </row>
    <row r="509" spans="1:29" x14ac:dyDescent="0.25">
      <c r="A509" t="s">
        <v>2412</v>
      </c>
      <c r="B509" t="str">
        <f>IF(OR(ISNUMBER(FIND("W/O",Tabelle3[[#This Row],[Score]])),ISNUMBER(FIND("RET",Tabelle3[[#This Row],[Score]])),ISNUMBER(FIND("Bye,",Tabelle3[[#This Row],[Opponent]]))),"NO","YES")</f>
        <v>YES</v>
      </c>
      <c r="C509" t="s">
        <v>518</v>
      </c>
      <c r="D509" s="158">
        <v>43514</v>
      </c>
      <c r="E509" t="s">
        <v>1290</v>
      </c>
      <c r="F509">
        <v>3</v>
      </c>
      <c r="G509" t="s">
        <v>1513</v>
      </c>
      <c r="H509" t="s">
        <v>1467</v>
      </c>
      <c r="I509" t="s">
        <v>629</v>
      </c>
      <c r="J509">
        <f>IF('ATP Data Set 2019 Singles'!$K509&gt;1,'ATP Data Set 2019 Singles'!$K509,"")</f>
        <v>79</v>
      </c>
      <c r="K509">
        <v>79</v>
      </c>
      <c r="R509" s="132"/>
      <c r="AC509"/>
    </row>
    <row r="510" spans="1:29" x14ac:dyDescent="0.25">
      <c r="A510" t="s">
        <v>2412</v>
      </c>
      <c r="B510" t="str">
        <f>IF(OR(ISNUMBER(FIND("W/O",Tabelle3[[#This Row],[Score]])),ISNUMBER(FIND("RET",Tabelle3[[#This Row],[Score]])),ISNUMBER(FIND("Bye,",Tabelle3[[#This Row],[Opponent]]))),"NO","YES")</f>
        <v>YES</v>
      </c>
      <c r="C510" t="s">
        <v>518</v>
      </c>
      <c r="D510" s="158">
        <v>43514</v>
      </c>
      <c r="E510" t="s">
        <v>1290</v>
      </c>
      <c r="F510">
        <v>3</v>
      </c>
      <c r="G510" t="s">
        <v>1413</v>
      </c>
      <c r="H510" t="s">
        <v>1845</v>
      </c>
      <c r="I510" t="s">
        <v>522</v>
      </c>
      <c r="J510">
        <f>IF('ATP Data Set 2019 Singles'!$K510&gt;1,'ATP Data Set 2019 Singles'!$K510,"")</f>
        <v>95</v>
      </c>
      <c r="K510">
        <v>95</v>
      </c>
      <c r="R510" s="132"/>
      <c r="AC510"/>
    </row>
    <row r="511" spans="1:29" x14ac:dyDescent="0.25">
      <c r="A511" t="s">
        <v>2412</v>
      </c>
      <c r="B511" t="str">
        <f>IF(OR(ISNUMBER(FIND("W/O",Tabelle3[[#This Row],[Score]])),ISNUMBER(FIND("RET",Tabelle3[[#This Row],[Score]])),ISNUMBER(FIND("Bye,",Tabelle3[[#This Row],[Opponent]]))),"NO","YES")</f>
        <v>YES</v>
      </c>
      <c r="C511" t="s">
        <v>518</v>
      </c>
      <c r="D511" s="158">
        <v>43514</v>
      </c>
      <c r="E511" t="s">
        <v>1290</v>
      </c>
      <c r="F511">
        <v>3</v>
      </c>
      <c r="G511" t="s">
        <v>1475</v>
      </c>
      <c r="H511" t="s">
        <v>1501</v>
      </c>
      <c r="I511" t="s">
        <v>621</v>
      </c>
      <c r="J511">
        <f>IF('ATP Data Set 2019 Singles'!$K511&gt;1,'ATP Data Set 2019 Singles'!$K511,"")</f>
        <v>65</v>
      </c>
      <c r="K511">
        <v>65</v>
      </c>
      <c r="R511" s="132"/>
      <c r="AC511"/>
    </row>
    <row r="512" spans="1:29" x14ac:dyDescent="0.25">
      <c r="A512" t="s">
        <v>2412</v>
      </c>
      <c r="B512" t="str">
        <f>IF(OR(ISNUMBER(FIND("W/O",Tabelle3[[#This Row],[Score]])),ISNUMBER(FIND("RET",Tabelle3[[#This Row],[Score]])),ISNUMBER(FIND("Bye,",Tabelle3[[#This Row],[Opponent]]))),"NO","YES")</f>
        <v>YES</v>
      </c>
      <c r="C512" t="s">
        <v>518</v>
      </c>
      <c r="D512" s="158">
        <v>43514</v>
      </c>
      <c r="E512" t="s">
        <v>1290</v>
      </c>
      <c r="F512">
        <v>3</v>
      </c>
      <c r="G512" t="s">
        <v>1487</v>
      </c>
      <c r="H512" t="s">
        <v>1679</v>
      </c>
      <c r="I512" t="s">
        <v>646</v>
      </c>
      <c r="J512">
        <f>IF('ATP Data Set 2019 Singles'!$K512&gt;1,'ATP Data Set 2019 Singles'!$K512,"")</f>
        <v>81</v>
      </c>
      <c r="K512">
        <v>81</v>
      </c>
      <c r="R512" s="132"/>
      <c r="AC512"/>
    </row>
    <row r="513" spans="1:29" x14ac:dyDescent="0.25">
      <c r="A513" t="s">
        <v>2412</v>
      </c>
      <c r="B513" t="str">
        <f>IF(OR(ISNUMBER(FIND("W/O",Tabelle3[[#This Row],[Score]])),ISNUMBER(FIND("RET",Tabelle3[[#This Row],[Score]])),ISNUMBER(FIND("Bye,",Tabelle3[[#This Row],[Opponent]]))),"NO","YES")</f>
        <v>YES</v>
      </c>
      <c r="C513" t="s">
        <v>518</v>
      </c>
      <c r="D513" s="158">
        <v>43514</v>
      </c>
      <c r="E513" t="s">
        <v>1290</v>
      </c>
      <c r="F513">
        <v>3</v>
      </c>
      <c r="G513" t="s">
        <v>1449</v>
      </c>
      <c r="H513" t="s">
        <v>2096</v>
      </c>
      <c r="I513" t="s">
        <v>610</v>
      </c>
      <c r="J513">
        <f>IF('ATP Data Set 2019 Singles'!$K513&gt;1,'ATP Data Set 2019 Singles'!$K513,"")</f>
        <v>82</v>
      </c>
      <c r="K513">
        <v>82</v>
      </c>
      <c r="R513" s="132"/>
      <c r="AC513"/>
    </row>
    <row r="514" spans="1:29" x14ac:dyDescent="0.25">
      <c r="A514" t="s">
        <v>2412</v>
      </c>
      <c r="B514" t="str">
        <f>IF(OR(ISNUMBER(FIND("W/O",Tabelle3[[#This Row],[Score]])),ISNUMBER(FIND("RET",Tabelle3[[#This Row],[Score]])),ISNUMBER(FIND("Bye,",Tabelle3[[#This Row],[Opponent]]))),"NO","YES")</f>
        <v>YES</v>
      </c>
      <c r="C514" t="s">
        <v>518</v>
      </c>
      <c r="D514" s="158">
        <v>43514</v>
      </c>
      <c r="E514" t="s">
        <v>1290</v>
      </c>
      <c r="F514">
        <v>3</v>
      </c>
      <c r="G514" t="s">
        <v>1461</v>
      </c>
      <c r="H514" t="s">
        <v>1429</v>
      </c>
      <c r="I514" t="s">
        <v>2239</v>
      </c>
      <c r="J514">
        <f>IF('ATP Data Set 2019 Singles'!$K514&gt;1,'ATP Data Set 2019 Singles'!$K514,"")</f>
        <v>93</v>
      </c>
      <c r="K514">
        <v>93</v>
      </c>
      <c r="R514" s="132"/>
      <c r="AC514"/>
    </row>
    <row r="515" spans="1:29" x14ac:dyDescent="0.25">
      <c r="A515" t="s">
        <v>2412</v>
      </c>
      <c r="B515" t="str">
        <f>IF(OR(ISNUMBER(FIND("W/O",Tabelle3[[#This Row],[Score]])),ISNUMBER(FIND("RET",Tabelle3[[#This Row],[Score]])),ISNUMBER(FIND("Bye,",Tabelle3[[#This Row],[Opponent]]))),"NO","YES")</f>
        <v>NO</v>
      </c>
      <c r="C515" t="s">
        <v>518</v>
      </c>
      <c r="D515" s="158">
        <v>43514</v>
      </c>
      <c r="E515" t="s">
        <v>1290</v>
      </c>
      <c r="F515">
        <v>3</v>
      </c>
      <c r="G515" t="s">
        <v>1426</v>
      </c>
      <c r="H515" t="s">
        <v>1458</v>
      </c>
      <c r="I515" t="s">
        <v>1457</v>
      </c>
      <c r="J515" t="str">
        <f>IF('ATP Data Set 2019 Singles'!$K515&gt;1,'ATP Data Set 2019 Singles'!$K515,"")</f>
        <v/>
      </c>
      <c r="K515">
        <v>0</v>
      </c>
      <c r="R515" s="132"/>
      <c r="AC515"/>
    </row>
    <row r="516" spans="1:29" x14ac:dyDescent="0.25">
      <c r="A516" t="s">
        <v>2412</v>
      </c>
      <c r="B516" t="str">
        <f>IF(OR(ISNUMBER(FIND("W/O",Tabelle3[[#This Row],[Score]])),ISNUMBER(FIND("RET",Tabelle3[[#This Row],[Score]])),ISNUMBER(FIND("Bye,",Tabelle3[[#This Row],[Opponent]]))),"NO","YES")</f>
        <v>YES</v>
      </c>
      <c r="C516" t="s">
        <v>518</v>
      </c>
      <c r="D516" s="158">
        <v>43514</v>
      </c>
      <c r="E516" t="s">
        <v>1290</v>
      </c>
      <c r="F516">
        <v>3</v>
      </c>
      <c r="G516" t="s">
        <v>1465</v>
      </c>
      <c r="H516" t="s">
        <v>1644</v>
      </c>
      <c r="I516" t="s">
        <v>1884</v>
      </c>
      <c r="J516">
        <f>IF('ATP Data Set 2019 Singles'!$K516&gt;1,'ATP Data Set 2019 Singles'!$K516,"")</f>
        <v>134</v>
      </c>
      <c r="K516">
        <v>134</v>
      </c>
      <c r="R516" s="132"/>
      <c r="AC516"/>
    </row>
    <row r="517" spans="1:29" x14ac:dyDescent="0.25">
      <c r="A517" t="s">
        <v>2412</v>
      </c>
      <c r="B517" t="str">
        <f>IF(OR(ISNUMBER(FIND("W/O",Tabelle3[[#This Row],[Score]])),ISNUMBER(FIND("RET",Tabelle3[[#This Row],[Score]])),ISNUMBER(FIND("Bye,",Tabelle3[[#This Row],[Opponent]]))),"NO","YES")</f>
        <v>YES</v>
      </c>
      <c r="C517" t="s">
        <v>518</v>
      </c>
      <c r="D517" s="158">
        <v>43514</v>
      </c>
      <c r="E517" t="s">
        <v>1290</v>
      </c>
      <c r="F517">
        <v>3</v>
      </c>
      <c r="G517" t="s">
        <v>1902</v>
      </c>
      <c r="H517" t="s">
        <v>1909</v>
      </c>
      <c r="I517" t="s">
        <v>1793</v>
      </c>
      <c r="J517">
        <f>IF('ATP Data Set 2019 Singles'!$K517&gt;1,'ATP Data Set 2019 Singles'!$K517,"")</f>
        <v>114</v>
      </c>
      <c r="K517">
        <v>114</v>
      </c>
      <c r="R517" s="132"/>
      <c r="AC517"/>
    </row>
    <row r="518" spans="1:29" x14ac:dyDescent="0.25">
      <c r="A518" t="s">
        <v>2412</v>
      </c>
      <c r="B518" t="str">
        <f>IF(OR(ISNUMBER(FIND("W/O",Tabelle3[[#This Row],[Score]])),ISNUMBER(FIND("RET",Tabelle3[[#This Row],[Score]])),ISNUMBER(FIND("Bye,",Tabelle3[[#This Row],[Opponent]]))),"NO","YES")</f>
        <v>NO</v>
      </c>
      <c r="C518" t="s">
        <v>518</v>
      </c>
      <c r="D518" s="158">
        <v>43514</v>
      </c>
      <c r="E518" t="s">
        <v>1290</v>
      </c>
      <c r="F518">
        <v>3</v>
      </c>
      <c r="G518" t="s">
        <v>1394</v>
      </c>
      <c r="H518" t="s">
        <v>1458</v>
      </c>
      <c r="I518" t="s">
        <v>1457</v>
      </c>
      <c r="J518" t="str">
        <f>IF('ATP Data Set 2019 Singles'!$K518&gt;1,'ATP Data Set 2019 Singles'!$K518,"")</f>
        <v/>
      </c>
      <c r="K518">
        <v>0</v>
      </c>
      <c r="R518" s="132"/>
      <c r="AC518"/>
    </row>
    <row r="519" spans="1:29" x14ac:dyDescent="0.25">
      <c r="A519" t="s">
        <v>2412</v>
      </c>
      <c r="B519" t="str">
        <f>IF(OR(ISNUMBER(FIND("W/O",Tabelle3[[#This Row],[Score]])),ISNUMBER(FIND("RET",Tabelle3[[#This Row],[Score]])),ISNUMBER(FIND("Bye,",Tabelle3[[#This Row],[Opponent]]))),"NO","YES")</f>
        <v>YES</v>
      </c>
      <c r="C519" t="s">
        <v>518</v>
      </c>
      <c r="D519" s="158">
        <v>43514</v>
      </c>
      <c r="E519" t="s">
        <v>1290</v>
      </c>
      <c r="F519">
        <v>3</v>
      </c>
      <c r="G519" t="s">
        <v>1439</v>
      </c>
      <c r="H519" t="s">
        <v>1541</v>
      </c>
      <c r="I519" t="s">
        <v>1142</v>
      </c>
      <c r="J519">
        <f>IF('ATP Data Set 2019 Singles'!$K519&gt;1,'ATP Data Set 2019 Singles'!$K519,"")</f>
        <v>132</v>
      </c>
      <c r="K519">
        <v>132</v>
      </c>
      <c r="R519" s="132"/>
      <c r="AC519"/>
    </row>
    <row r="520" spans="1:29" x14ac:dyDescent="0.25">
      <c r="A520" t="s">
        <v>2412</v>
      </c>
      <c r="B520" t="str">
        <f>IF(OR(ISNUMBER(FIND("W/O",Tabelle3[[#This Row],[Score]])),ISNUMBER(FIND("RET",Tabelle3[[#This Row],[Score]])),ISNUMBER(FIND("Bye,",Tabelle3[[#This Row],[Opponent]]))),"NO","YES")</f>
        <v>YES</v>
      </c>
      <c r="C520" t="s">
        <v>518</v>
      </c>
      <c r="D520" s="158">
        <v>43514</v>
      </c>
      <c r="E520" t="s">
        <v>1290</v>
      </c>
      <c r="F520">
        <v>4</v>
      </c>
      <c r="G520" t="s">
        <v>1855</v>
      </c>
      <c r="H520" t="s">
        <v>1439</v>
      </c>
      <c r="I520" t="s">
        <v>678</v>
      </c>
      <c r="J520">
        <f>IF('ATP Data Set 2019 Singles'!$K520&gt;1,'ATP Data Set 2019 Singles'!$K520,"")</f>
        <v>77</v>
      </c>
      <c r="K520">
        <v>77</v>
      </c>
      <c r="R520" s="132"/>
      <c r="AC520"/>
    </row>
    <row r="521" spans="1:29" x14ac:dyDescent="0.25">
      <c r="A521" t="s">
        <v>2412</v>
      </c>
      <c r="B521" t="str">
        <f>IF(OR(ISNUMBER(FIND("W/O",Tabelle3[[#This Row],[Score]])),ISNUMBER(FIND("RET",Tabelle3[[#This Row],[Score]])),ISNUMBER(FIND("Bye,",Tabelle3[[#This Row],[Opponent]]))),"NO","YES")</f>
        <v>YES</v>
      </c>
      <c r="C521" t="s">
        <v>518</v>
      </c>
      <c r="D521" s="158">
        <v>43514</v>
      </c>
      <c r="E521" t="s">
        <v>1290</v>
      </c>
      <c r="F521">
        <v>4</v>
      </c>
      <c r="G521" t="s">
        <v>1453</v>
      </c>
      <c r="H521" t="s">
        <v>1449</v>
      </c>
      <c r="I521" t="s">
        <v>569</v>
      </c>
      <c r="J521">
        <f>IF('ATP Data Set 2019 Singles'!$K521&gt;1,'ATP Data Set 2019 Singles'!$K521,"")</f>
        <v>64</v>
      </c>
      <c r="K521">
        <v>64</v>
      </c>
      <c r="R521" s="132"/>
      <c r="AC521"/>
    </row>
    <row r="522" spans="1:29" x14ac:dyDescent="0.25">
      <c r="A522" t="s">
        <v>2412</v>
      </c>
      <c r="B522" t="str">
        <f>IF(OR(ISNUMBER(FIND("W/O",Tabelle3[[#This Row],[Score]])),ISNUMBER(FIND("RET",Tabelle3[[#This Row],[Score]])),ISNUMBER(FIND("Bye,",Tabelle3[[#This Row],[Opponent]]))),"NO","YES")</f>
        <v>YES</v>
      </c>
      <c r="C522" t="s">
        <v>518</v>
      </c>
      <c r="D522" s="158">
        <v>43514</v>
      </c>
      <c r="E522" t="s">
        <v>1290</v>
      </c>
      <c r="F522">
        <v>4</v>
      </c>
      <c r="G522" t="s">
        <v>1413</v>
      </c>
      <c r="H522" t="s">
        <v>1459</v>
      </c>
      <c r="I522" t="s">
        <v>646</v>
      </c>
      <c r="J522">
        <f>IF('ATP Data Set 2019 Singles'!$K522&gt;1,'ATP Data Set 2019 Singles'!$K522,"")</f>
        <v>80</v>
      </c>
      <c r="K522">
        <v>80</v>
      </c>
      <c r="R522" s="132"/>
      <c r="AC522"/>
    </row>
    <row r="523" spans="1:29" x14ac:dyDescent="0.25">
      <c r="A523" t="s">
        <v>2412</v>
      </c>
      <c r="B523" t="str">
        <f>IF(OR(ISNUMBER(FIND("W/O",Tabelle3[[#This Row],[Score]])),ISNUMBER(FIND("RET",Tabelle3[[#This Row],[Score]])),ISNUMBER(FIND("Bye,",Tabelle3[[#This Row],[Opponent]]))),"NO","YES")</f>
        <v>YES</v>
      </c>
      <c r="C523" t="s">
        <v>518</v>
      </c>
      <c r="D523" s="158">
        <v>43514</v>
      </c>
      <c r="E523" t="s">
        <v>1290</v>
      </c>
      <c r="F523">
        <v>4</v>
      </c>
      <c r="G523" t="s">
        <v>1487</v>
      </c>
      <c r="H523" t="s">
        <v>1426</v>
      </c>
      <c r="I523" t="s">
        <v>610</v>
      </c>
      <c r="J523">
        <f>IF('ATP Data Set 2019 Singles'!$K523&gt;1,'ATP Data Set 2019 Singles'!$K523,"")</f>
        <v>83</v>
      </c>
      <c r="K523">
        <v>83</v>
      </c>
      <c r="R523" s="132"/>
      <c r="AC523"/>
    </row>
    <row r="524" spans="1:29" x14ac:dyDescent="0.25">
      <c r="A524" t="s">
        <v>2412</v>
      </c>
      <c r="B524" t="str">
        <f>IF(OR(ISNUMBER(FIND("W/O",Tabelle3[[#This Row],[Score]])),ISNUMBER(FIND("RET",Tabelle3[[#This Row],[Score]])),ISNUMBER(FIND("Bye,",Tabelle3[[#This Row],[Opponent]]))),"NO","YES")</f>
        <v>YES</v>
      </c>
      <c r="C524" t="s">
        <v>518</v>
      </c>
      <c r="D524" s="158">
        <v>43514</v>
      </c>
      <c r="E524" t="s">
        <v>1290</v>
      </c>
      <c r="F524">
        <v>4</v>
      </c>
      <c r="G524" t="s">
        <v>1461</v>
      </c>
      <c r="H524" t="s">
        <v>1401</v>
      </c>
      <c r="I524" t="s">
        <v>522</v>
      </c>
      <c r="J524">
        <f>IF('ATP Data Set 2019 Singles'!$K524&gt;1,'ATP Data Set 2019 Singles'!$K524,"")</f>
        <v>97</v>
      </c>
      <c r="K524">
        <v>97</v>
      </c>
      <c r="R524" s="132"/>
      <c r="AC524"/>
    </row>
    <row r="525" spans="1:29" x14ac:dyDescent="0.25">
      <c r="A525" t="s">
        <v>2412</v>
      </c>
      <c r="B525" t="str">
        <f>IF(OR(ISNUMBER(FIND("W/O",Tabelle3[[#This Row],[Score]])),ISNUMBER(FIND("RET",Tabelle3[[#This Row],[Score]])),ISNUMBER(FIND("Bye,",Tabelle3[[#This Row],[Opponent]]))),"NO","YES")</f>
        <v>YES</v>
      </c>
      <c r="C525" t="s">
        <v>518</v>
      </c>
      <c r="D525" s="158">
        <v>43514</v>
      </c>
      <c r="E525" t="s">
        <v>1290</v>
      </c>
      <c r="F525">
        <v>4</v>
      </c>
      <c r="G525" t="s">
        <v>1465</v>
      </c>
      <c r="H525" t="s">
        <v>1513</v>
      </c>
      <c r="I525" t="s">
        <v>1350</v>
      </c>
      <c r="J525">
        <f>IF('ATP Data Set 2019 Singles'!$K525&gt;1,'ATP Data Set 2019 Singles'!$K525,"")</f>
        <v>99</v>
      </c>
      <c r="K525">
        <v>99</v>
      </c>
      <c r="R525" s="132"/>
      <c r="AC525"/>
    </row>
    <row r="526" spans="1:29" x14ac:dyDescent="0.25">
      <c r="A526" t="s">
        <v>2412</v>
      </c>
      <c r="B526" t="str">
        <f>IF(OR(ISNUMBER(FIND("W/O",Tabelle3[[#This Row],[Score]])),ISNUMBER(FIND("RET",Tabelle3[[#This Row],[Score]])),ISNUMBER(FIND("Bye,",Tabelle3[[#This Row],[Opponent]]))),"NO","YES")</f>
        <v>YES</v>
      </c>
      <c r="C526" t="s">
        <v>518</v>
      </c>
      <c r="D526" s="158">
        <v>43514</v>
      </c>
      <c r="E526" t="s">
        <v>1290</v>
      </c>
      <c r="F526">
        <v>4</v>
      </c>
      <c r="G526" t="s">
        <v>1902</v>
      </c>
      <c r="H526" t="s">
        <v>1563</v>
      </c>
      <c r="I526" t="s">
        <v>512</v>
      </c>
      <c r="J526">
        <f>IF('ATP Data Set 2019 Singles'!$K526&gt;1,'ATP Data Set 2019 Singles'!$K526,"")</f>
        <v>74</v>
      </c>
      <c r="K526">
        <v>74</v>
      </c>
      <c r="R526" s="132"/>
      <c r="AC526"/>
    </row>
    <row r="527" spans="1:29" x14ac:dyDescent="0.25">
      <c r="A527" t="s">
        <v>2412</v>
      </c>
      <c r="B527" t="str">
        <f>IF(OR(ISNUMBER(FIND("W/O",Tabelle3[[#This Row],[Score]])),ISNUMBER(FIND("RET",Tabelle3[[#This Row],[Score]])),ISNUMBER(FIND("Bye,",Tabelle3[[#This Row],[Opponent]]))),"NO","YES")</f>
        <v>YES</v>
      </c>
      <c r="C527" t="s">
        <v>518</v>
      </c>
      <c r="D527" s="158">
        <v>43514</v>
      </c>
      <c r="E527" t="s">
        <v>1290</v>
      </c>
      <c r="F527">
        <v>4</v>
      </c>
      <c r="G527" t="s">
        <v>1394</v>
      </c>
      <c r="H527" t="s">
        <v>1475</v>
      </c>
      <c r="I527" t="s">
        <v>653</v>
      </c>
      <c r="J527">
        <f>IF('ATP Data Set 2019 Singles'!$K527&gt;1,'ATP Data Set 2019 Singles'!$K527,"")</f>
        <v>60</v>
      </c>
      <c r="K527">
        <v>60</v>
      </c>
      <c r="R527" s="132"/>
      <c r="AC527"/>
    </row>
    <row r="528" spans="1:29" x14ac:dyDescent="0.25">
      <c r="A528" t="s">
        <v>2412</v>
      </c>
      <c r="B528" t="str">
        <f>IF(OR(ISNUMBER(FIND("W/O",Tabelle3[[#This Row],[Score]])),ISNUMBER(FIND("RET",Tabelle3[[#This Row],[Score]])),ISNUMBER(FIND("Bye,",Tabelle3[[#This Row],[Opponent]]))),"NO","YES")</f>
        <v>YES</v>
      </c>
      <c r="C528" t="s">
        <v>518</v>
      </c>
      <c r="D528" s="158">
        <v>43514</v>
      </c>
      <c r="E528" t="s">
        <v>1290</v>
      </c>
      <c r="F528">
        <v>5</v>
      </c>
      <c r="G528" t="s">
        <v>1453</v>
      </c>
      <c r="H528" t="s">
        <v>1465</v>
      </c>
      <c r="I528" t="s">
        <v>629</v>
      </c>
      <c r="J528">
        <f>IF('ATP Data Set 2019 Singles'!$K528&gt;1,'ATP Data Set 2019 Singles'!$K528,"")</f>
        <v>88</v>
      </c>
      <c r="K528">
        <v>88</v>
      </c>
      <c r="R528" s="132"/>
      <c r="AC528"/>
    </row>
    <row r="529" spans="1:29" x14ac:dyDescent="0.25">
      <c r="A529" t="s">
        <v>2412</v>
      </c>
      <c r="B529" t="str">
        <f>IF(OR(ISNUMBER(FIND("W/O",Tabelle3[[#This Row],[Score]])),ISNUMBER(FIND("RET",Tabelle3[[#This Row],[Score]])),ISNUMBER(FIND("Bye,",Tabelle3[[#This Row],[Opponent]]))),"NO","YES")</f>
        <v>YES</v>
      </c>
      <c r="C529" t="s">
        <v>518</v>
      </c>
      <c r="D529" s="158">
        <v>43514</v>
      </c>
      <c r="E529" t="s">
        <v>1290</v>
      </c>
      <c r="F529">
        <v>5</v>
      </c>
      <c r="G529" t="s">
        <v>1413</v>
      </c>
      <c r="H529" t="s">
        <v>1855</v>
      </c>
      <c r="I529" t="s">
        <v>646</v>
      </c>
      <c r="J529">
        <f>IF('ATP Data Set 2019 Singles'!$K529&gt;1,'ATP Data Set 2019 Singles'!$K529,"")</f>
        <v>80</v>
      </c>
      <c r="K529">
        <v>80</v>
      </c>
      <c r="R529" s="132"/>
      <c r="AC529"/>
    </row>
    <row r="530" spans="1:29" x14ac:dyDescent="0.25">
      <c r="A530" t="s">
        <v>2412</v>
      </c>
      <c r="B530" t="str">
        <f>IF(OR(ISNUMBER(FIND("W/O",Tabelle3[[#This Row],[Score]])),ISNUMBER(FIND("RET",Tabelle3[[#This Row],[Score]])),ISNUMBER(FIND("Bye,",Tabelle3[[#This Row],[Opponent]]))),"NO","YES")</f>
        <v>YES</v>
      </c>
      <c r="C530" t="s">
        <v>518</v>
      </c>
      <c r="D530" s="158">
        <v>43514</v>
      </c>
      <c r="E530" t="s">
        <v>1290</v>
      </c>
      <c r="F530">
        <v>5</v>
      </c>
      <c r="G530" t="s">
        <v>1487</v>
      </c>
      <c r="H530" t="s">
        <v>1461</v>
      </c>
      <c r="I530" t="s">
        <v>542</v>
      </c>
      <c r="J530">
        <f>IF('ATP Data Set 2019 Singles'!$K530&gt;1,'ATP Data Set 2019 Singles'!$K530,"")</f>
        <v>65</v>
      </c>
      <c r="K530">
        <v>65</v>
      </c>
      <c r="R530" s="132"/>
      <c r="AC530"/>
    </row>
    <row r="531" spans="1:29" x14ac:dyDescent="0.25">
      <c r="A531" t="s">
        <v>2412</v>
      </c>
      <c r="B531" t="str">
        <f>IF(OR(ISNUMBER(FIND("W/O",Tabelle3[[#This Row],[Score]])),ISNUMBER(FIND("RET",Tabelle3[[#This Row],[Score]])),ISNUMBER(FIND("Bye,",Tabelle3[[#This Row],[Opponent]]))),"NO","YES")</f>
        <v>YES</v>
      </c>
      <c r="C531" t="s">
        <v>518</v>
      </c>
      <c r="D531" s="158">
        <v>43514</v>
      </c>
      <c r="E531" t="s">
        <v>1290</v>
      </c>
      <c r="F531">
        <v>5</v>
      </c>
      <c r="G531" t="s">
        <v>1394</v>
      </c>
      <c r="H531" t="s">
        <v>1902</v>
      </c>
      <c r="I531" t="s">
        <v>678</v>
      </c>
      <c r="J531">
        <f>IF('ATP Data Set 2019 Singles'!$K531&gt;1,'ATP Data Set 2019 Singles'!$K531,"")</f>
        <v>68</v>
      </c>
      <c r="K531">
        <v>68</v>
      </c>
      <c r="R531" s="132"/>
      <c r="AC531"/>
    </row>
    <row r="532" spans="1:29" x14ac:dyDescent="0.25">
      <c r="A532" t="s">
        <v>2412</v>
      </c>
      <c r="B532" t="str">
        <f>IF(OR(ISNUMBER(FIND("W/O",Tabelle3[[#This Row],[Score]])),ISNUMBER(FIND("RET",Tabelle3[[#This Row],[Score]])),ISNUMBER(FIND("Bye,",Tabelle3[[#This Row],[Opponent]]))),"NO","YES")</f>
        <v>YES</v>
      </c>
      <c r="C532" t="s">
        <v>518</v>
      </c>
      <c r="D532" s="158">
        <v>43514</v>
      </c>
      <c r="E532" t="s">
        <v>1290</v>
      </c>
      <c r="F532">
        <v>6</v>
      </c>
      <c r="G532" t="s">
        <v>1487</v>
      </c>
      <c r="H532" t="s">
        <v>1413</v>
      </c>
      <c r="I532" t="s">
        <v>550</v>
      </c>
      <c r="J532">
        <f>IF('ATP Data Set 2019 Singles'!$K532&gt;1,'ATP Data Set 2019 Singles'!$K532,"")</f>
        <v>94</v>
      </c>
      <c r="K532">
        <v>94</v>
      </c>
      <c r="R532" s="132"/>
      <c r="AC532"/>
    </row>
    <row r="533" spans="1:29" x14ac:dyDescent="0.25">
      <c r="A533" t="s">
        <v>2412</v>
      </c>
      <c r="B533" t="str">
        <f>IF(OR(ISNUMBER(FIND("W/O",Tabelle3[[#This Row],[Score]])),ISNUMBER(FIND("RET",Tabelle3[[#This Row],[Score]])),ISNUMBER(FIND("Bye,",Tabelle3[[#This Row],[Opponent]]))),"NO","YES")</f>
        <v>YES</v>
      </c>
      <c r="C533" t="s">
        <v>518</v>
      </c>
      <c r="D533" s="158">
        <v>43514</v>
      </c>
      <c r="E533" t="s">
        <v>1290</v>
      </c>
      <c r="F533">
        <v>6</v>
      </c>
      <c r="G533" t="s">
        <v>1394</v>
      </c>
      <c r="H533" t="s">
        <v>1453</v>
      </c>
      <c r="I533" t="s">
        <v>527</v>
      </c>
      <c r="J533">
        <f>IF('ATP Data Set 2019 Singles'!$K533&gt;1,'ATP Data Set 2019 Singles'!$K533,"")</f>
        <v>70</v>
      </c>
      <c r="K533">
        <v>70</v>
      </c>
      <c r="R533" s="132"/>
      <c r="AC533"/>
    </row>
    <row r="534" spans="1:29" x14ac:dyDescent="0.25">
      <c r="A534" t="s">
        <v>2412</v>
      </c>
      <c r="B534" t="str">
        <f>IF(OR(ISNUMBER(FIND("W/O",Tabelle3[[#This Row],[Score]])),ISNUMBER(FIND("RET",Tabelle3[[#This Row],[Score]])),ISNUMBER(FIND("Bye,",Tabelle3[[#This Row],[Opponent]]))),"NO","YES")</f>
        <v>YES</v>
      </c>
      <c r="C534" t="s">
        <v>518</v>
      </c>
      <c r="D534" s="158">
        <v>43514</v>
      </c>
      <c r="E534" t="s">
        <v>1290</v>
      </c>
      <c r="F534">
        <v>7</v>
      </c>
      <c r="G534" t="s">
        <v>1394</v>
      </c>
      <c r="H534" t="s">
        <v>1487</v>
      </c>
      <c r="I534" t="s">
        <v>536</v>
      </c>
      <c r="J534">
        <f>IF('ATP Data Set 2019 Singles'!$K534&gt;1,'ATP Data Set 2019 Singles'!$K534,"")</f>
        <v>119</v>
      </c>
      <c r="K534">
        <v>119</v>
      </c>
      <c r="R534" s="132"/>
      <c r="AC534"/>
    </row>
    <row r="535" spans="1:29" x14ac:dyDescent="0.25">
      <c r="A535" t="s">
        <v>2412</v>
      </c>
      <c r="B535" t="str">
        <f>IF(OR(ISNUMBER(FIND("W/O",Tabelle3[[#This Row],[Score]])),ISNUMBER(FIND("RET",Tabelle3[[#This Row],[Score]])),ISNUMBER(FIND("Bye,",Tabelle3[[#This Row],[Opponent]]))),"NO","YES")</f>
        <v>YES</v>
      </c>
      <c r="C535" t="s">
        <v>518</v>
      </c>
      <c r="D535" s="158">
        <v>43514</v>
      </c>
      <c r="E535" t="s">
        <v>1282</v>
      </c>
      <c r="F535">
        <v>3</v>
      </c>
      <c r="G535" t="s">
        <v>1573</v>
      </c>
      <c r="H535" t="s">
        <v>1447</v>
      </c>
      <c r="I535" t="s">
        <v>569</v>
      </c>
      <c r="J535">
        <f>IF('ATP Data Set 2019 Singles'!$K535&gt;1,'ATP Data Set 2019 Singles'!$K535,"")</f>
        <v>90</v>
      </c>
      <c r="K535">
        <v>90</v>
      </c>
      <c r="R535" s="132"/>
      <c r="AC535"/>
    </row>
    <row r="536" spans="1:29" x14ac:dyDescent="0.25">
      <c r="A536" t="s">
        <v>2412</v>
      </c>
      <c r="B536" t="str">
        <f>IF(OR(ISNUMBER(FIND("W/O",Tabelle3[[#This Row],[Score]])),ISNUMBER(FIND("RET",Tabelle3[[#This Row],[Score]])),ISNUMBER(FIND("Bye,",Tabelle3[[#This Row],[Opponent]]))),"NO","YES")</f>
        <v>YES</v>
      </c>
      <c r="C536" t="s">
        <v>518</v>
      </c>
      <c r="D536" s="158">
        <v>43514</v>
      </c>
      <c r="E536" t="s">
        <v>1282</v>
      </c>
      <c r="F536">
        <v>3</v>
      </c>
      <c r="G536" t="s">
        <v>1481</v>
      </c>
      <c r="H536" t="s">
        <v>1579</v>
      </c>
      <c r="I536" t="s">
        <v>536</v>
      </c>
      <c r="J536">
        <f>IF('ATP Data Set 2019 Singles'!$K536&gt;1,'ATP Data Set 2019 Singles'!$K536,"")</f>
        <v>112</v>
      </c>
      <c r="K536">
        <v>112</v>
      </c>
      <c r="R536" s="132"/>
      <c r="AC536"/>
    </row>
    <row r="537" spans="1:29" x14ac:dyDescent="0.25">
      <c r="A537" t="s">
        <v>2412</v>
      </c>
      <c r="B537" t="str">
        <f>IF(OR(ISNUMBER(FIND("W/O",Tabelle3[[#This Row],[Score]])),ISNUMBER(FIND("RET",Tabelle3[[#This Row],[Score]])),ISNUMBER(FIND("Bye,",Tabelle3[[#This Row],[Opponent]]))),"NO","YES")</f>
        <v>YES</v>
      </c>
      <c r="C537" t="s">
        <v>518</v>
      </c>
      <c r="D537" s="158">
        <v>43514</v>
      </c>
      <c r="E537" t="s">
        <v>1282</v>
      </c>
      <c r="F537">
        <v>3</v>
      </c>
      <c r="G537" t="s">
        <v>1539</v>
      </c>
      <c r="H537" t="s">
        <v>1552</v>
      </c>
      <c r="I537" t="s">
        <v>871</v>
      </c>
      <c r="J537">
        <f>IF('ATP Data Set 2019 Singles'!$K537&gt;1,'ATP Data Set 2019 Singles'!$K537,"")</f>
        <v>180</v>
      </c>
      <c r="K537">
        <v>180</v>
      </c>
      <c r="R537" s="132"/>
      <c r="AC537"/>
    </row>
    <row r="538" spans="1:29" x14ac:dyDescent="0.25">
      <c r="A538" t="s">
        <v>2412</v>
      </c>
      <c r="B538" t="str">
        <f>IF(OR(ISNUMBER(FIND("W/O",Tabelle3[[#This Row],[Score]])),ISNUMBER(FIND("RET",Tabelle3[[#This Row],[Score]])),ISNUMBER(FIND("Bye,",Tabelle3[[#This Row],[Opponent]]))),"NO","YES")</f>
        <v>NO</v>
      </c>
      <c r="C538" t="s">
        <v>518</v>
      </c>
      <c r="D538" s="158">
        <v>43514</v>
      </c>
      <c r="E538" t="s">
        <v>1282</v>
      </c>
      <c r="F538">
        <v>3</v>
      </c>
      <c r="G538" t="s">
        <v>1470</v>
      </c>
      <c r="H538" t="s">
        <v>1451</v>
      </c>
      <c r="I538" t="s">
        <v>1736</v>
      </c>
      <c r="J538">
        <f>IF('ATP Data Set 2019 Singles'!$K538&gt;1,'ATP Data Set 2019 Singles'!$K538,"")</f>
        <v>59</v>
      </c>
      <c r="K538">
        <v>59</v>
      </c>
      <c r="R538" s="132"/>
      <c r="AC538"/>
    </row>
    <row r="539" spans="1:29" x14ac:dyDescent="0.25">
      <c r="A539" t="s">
        <v>2412</v>
      </c>
      <c r="B539" t="str">
        <f>IF(OR(ISNUMBER(FIND("W/O",Tabelle3[[#This Row],[Score]])),ISNUMBER(FIND("RET",Tabelle3[[#This Row],[Score]])),ISNUMBER(FIND("Bye,",Tabelle3[[#This Row],[Opponent]]))),"NO","YES")</f>
        <v>YES</v>
      </c>
      <c r="C539" t="s">
        <v>518</v>
      </c>
      <c r="D539" s="158">
        <v>43514</v>
      </c>
      <c r="E539" t="s">
        <v>1282</v>
      </c>
      <c r="F539">
        <v>3</v>
      </c>
      <c r="G539" t="s">
        <v>1587</v>
      </c>
      <c r="H539" t="s">
        <v>2225</v>
      </c>
      <c r="I539" t="s">
        <v>1482</v>
      </c>
      <c r="J539">
        <f>IF('ATP Data Set 2019 Singles'!$K539&gt;1,'ATP Data Set 2019 Singles'!$K539,"")</f>
        <v>129</v>
      </c>
      <c r="K539">
        <v>129</v>
      </c>
      <c r="R539" s="132"/>
      <c r="AC539"/>
    </row>
    <row r="540" spans="1:29" x14ac:dyDescent="0.25">
      <c r="A540" t="s">
        <v>2412</v>
      </c>
      <c r="B540" t="str">
        <f>IF(OR(ISNUMBER(FIND("W/O",Tabelle3[[#This Row],[Score]])),ISNUMBER(FIND("RET",Tabelle3[[#This Row],[Score]])),ISNUMBER(FIND("Bye,",Tabelle3[[#This Row],[Opponent]]))),"NO","YES")</f>
        <v>YES</v>
      </c>
      <c r="C540" t="s">
        <v>518</v>
      </c>
      <c r="D540" s="158">
        <v>43514</v>
      </c>
      <c r="E540" t="s">
        <v>1282</v>
      </c>
      <c r="F540">
        <v>3</v>
      </c>
      <c r="G540" t="s">
        <v>1570</v>
      </c>
      <c r="H540" t="s">
        <v>1839</v>
      </c>
      <c r="I540" t="s">
        <v>539</v>
      </c>
      <c r="J540">
        <f>IF('ATP Data Set 2019 Singles'!$K540&gt;1,'ATP Data Set 2019 Singles'!$K540,"")</f>
        <v>115</v>
      </c>
      <c r="K540">
        <v>115</v>
      </c>
      <c r="R540" s="132"/>
      <c r="AC540"/>
    </row>
    <row r="541" spans="1:29" x14ac:dyDescent="0.25">
      <c r="A541" t="s">
        <v>2412</v>
      </c>
      <c r="B541" t="str">
        <f>IF(OR(ISNUMBER(FIND("W/O",Tabelle3[[#This Row],[Score]])),ISNUMBER(FIND("RET",Tabelle3[[#This Row],[Score]])),ISNUMBER(FIND("Bye,",Tabelle3[[#This Row],[Opponent]]))),"NO","YES")</f>
        <v>YES</v>
      </c>
      <c r="C541" t="s">
        <v>518</v>
      </c>
      <c r="D541" s="158">
        <v>43514</v>
      </c>
      <c r="E541" t="s">
        <v>1282</v>
      </c>
      <c r="F541">
        <v>3</v>
      </c>
      <c r="G541" t="s">
        <v>1514</v>
      </c>
      <c r="H541" t="s">
        <v>1896</v>
      </c>
      <c r="I541" t="s">
        <v>550</v>
      </c>
      <c r="J541">
        <f>IF('ATP Data Set 2019 Singles'!$K541&gt;1,'ATP Data Set 2019 Singles'!$K541,"")</f>
        <v>88</v>
      </c>
      <c r="K541">
        <v>88</v>
      </c>
      <c r="R541" s="132"/>
      <c r="AC541"/>
    </row>
    <row r="542" spans="1:29" x14ac:dyDescent="0.25">
      <c r="A542" t="s">
        <v>2412</v>
      </c>
      <c r="B542" t="str">
        <f>IF(OR(ISNUMBER(FIND("W/O",Tabelle3[[#This Row],[Score]])),ISNUMBER(FIND("RET",Tabelle3[[#This Row],[Score]])),ISNUMBER(FIND("Bye,",Tabelle3[[#This Row],[Opponent]]))),"NO","YES")</f>
        <v>YES</v>
      </c>
      <c r="C542" t="s">
        <v>518</v>
      </c>
      <c r="D542" s="158">
        <v>43514</v>
      </c>
      <c r="E542" t="s">
        <v>1282</v>
      </c>
      <c r="F542">
        <v>3</v>
      </c>
      <c r="G542" t="s">
        <v>1474</v>
      </c>
      <c r="H542" t="s">
        <v>1393</v>
      </c>
      <c r="I542" t="s">
        <v>646</v>
      </c>
      <c r="J542">
        <f>IF('ATP Data Set 2019 Singles'!$K542&gt;1,'ATP Data Set 2019 Singles'!$K542,"")</f>
        <v>81</v>
      </c>
      <c r="K542">
        <v>81</v>
      </c>
      <c r="R542" s="132"/>
      <c r="AC542"/>
    </row>
    <row r="543" spans="1:29" x14ac:dyDescent="0.25">
      <c r="A543" t="s">
        <v>2412</v>
      </c>
      <c r="B543" t="str">
        <f>IF(OR(ISNUMBER(FIND("W/O",Tabelle3[[#This Row],[Score]])),ISNUMBER(FIND("RET",Tabelle3[[#This Row],[Score]])),ISNUMBER(FIND("Bye,",Tabelle3[[#This Row],[Opponent]]))),"NO","YES")</f>
        <v>YES</v>
      </c>
      <c r="C543" t="s">
        <v>518</v>
      </c>
      <c r="D543" s="158">
        <v>43514</v>
      </c>
      <c r="E543" t="s">
        <v>1282</v>
      </c>
      <c r="F543">
        <v>3</v>
      </c>
      <c r="G543" t="s">
        <v>1430</v>
      </c>
      <c r="H543" t="s">
        <v>2091</v>
      </c>
      <c r="I543" t="s">
        <v>637</v>
      </c>
      <c r="J543">
        <f>IF('ATP Data Set 2019 Singles'!$K543&gt;1,'ATP Data Set 2019 Singles'!$K543,"")</f>
        <v>100</v>
      </c>
      <c r="K543">
        <v>100</v>
      </c>
      <c r="R543" s="132"/>
      <c r="AC543"/>
    </row>
    <row r="544" spans="1:29" x14ac:dyDescent="0.25">
      <c r="A544" t="s">
        <v>2412</v>
      </c>
      <c r="B544" t="str">
        <f>IF(OR(ISNUMBER(FIND("W/O",Tabelle3[[#This Row],[Score]])),ISNUMBER(FIND("RET",Tabelle3[[#This Row],[Score]])),ISNUMBER(FIND("Bye,",Tabelle3[[#This Row],[Opponent]]))),"NO","YES")</f>
        <v>YES</v>
      </c>
      <c r="C544" t="s">
        <v>518</v>
      </c>
      <c r="D544" s="158">
        <v>43514</v>
      </c>
      <c r="E544" t="s">
        <v>1282</v>
      </c>
      <c r="F544">
        <v>3</v>
      </c>
      <c r="G544" t="s">
        <v>1511</v>
      </c>
      <c r="H544" t="s">
        <v>1528</v>
      </c>
      <c r="I544" t="s">
        <v>1862</v>
      </c>
      <c r="J544">
        <f>IF('ATP Data Set 2019 Singles'!$K544&gt;1,'ATP Data Set 2019 Singles'!$K544,"")</f>
        <v>134</v>
      </c>
      <c r="K544">
        <v>134</v>
      </c>
      <c r="R544" s="132"/>
      <c r="AC544"/>
    </row>
    <row r="545" spans="1:29" x14ac:dyDescent="0.25">
      <c r="A545" t="s">
        <v>2412</v>
      </c>
      <c r="B545" t="str">
        <f>IF(OR(ISNUMBER(FIND("W/O",Tabelle3[[#This Row],[Score]])),ISNUMBER(FIND("RET",Tabelle3[[#This Row],[Score]])),ISNUMBER(FIND("Bye,",Tabelle3[[#This Row],[Opponent]]))),"NO","YES")</f>
        <v>YES</v>
      </c>
      <c r="C545" t="s">
        <v>518</v>
      </c>
      <c r="D545" s="158">
        <v>43514</v>
      </c>
      <c r="E545" t="s">
        <v>1282</v>
      </c>
      <c r="F545">
        <v>3</v>
      </c>
      <c r="G545" t="s">
        <v>1754</v>
      </c>
      <c r="H545" t="s">
        <v>1889</v>
      </c>
      <c r="I545" t="s">
        <v>621</v>
      </c>
      <c r="J545">
        <f>IF('ATP Data Set 2019 Singles'!$K545&gt;1,'ATP Data Set 2019 Singles'!$K545,"")</f>
        <v>69</v>
      </c>
      <c r="K545">
        <v>69</v>
      </c>
      <c r="R545" s="132"/>
      <c r="AC545"/>
    </row>
    <row r="546" spans="1:29" x14ac:dyDescent="0.25">
      <c r="A546" t="s">
        <v>2412</v>
      </c>
      <c r="B546" t="str">
        <f>IF(OR(ISNUMBER(FIND("W/O",Tabelle3[[#This Row],[Score]])),ISNUMBER(FIND("RET",Tabelle3[[#This Row],[Score]])),ISNUMBER(FIND("Bye,",Tabelle3[[#This Row],[Opponent]]))),"NO","YES")</f>
        <v>YES</v>
      </c>
      <c r="C546" t="s">
        <v>518</v>
      </c>
      <c r="D546" s="158">
        <v>43514</v>
      </c>
      <c r="E546" t="s">
        <v>1282</v>
      </c>
      <c r="F546">
        <v>3</v>
      </c>
      <c r="G546" t="s">
        <v>1752</v>
      </c>
      <c r="H546" t="s">
        <v>1758</v>
      </c>
      <c r="I546" t="s">
        <v>533</v>
      </c>
      <c r="J546">
        <f>IF('ATP Data Set 2019 Singles'!$K546&gt;1,'ATP Data Set 2019 Singles'!$K546,"")</f>
        <v>100</v>
      </c>
      <c r="K546">
        <v>100</v>
      </c>
      <c r="R546" s="132"/>
      <c r="AC546"/>
    </row>
    <row r="547" spans="1:29" x14ac:dyDescent="0.25">
      <c r="A547" t="s">
        <v>2412</v>
      </c>
      <c r="B547" t="str">
        <f>IF(OR(ISNUMBER(FIND("W/O",Tabelle3[[#This Row],[Score]])),ISNUMBER(FIND("RET",Tabelle3[[#This Row],[Score]])),ISNUMBER(FIND("Bye,",Tabelle3[[#This Row],[Opponent]]))),"NO","YES")</f>
        <v>YES</v>
      </c>
      <c r="C547" t="s">
        <v>518</v>
      </c>
      <c r="D547" s="158">
        <v>43514</v>
      </c>
      <c r="E547" t="s">
        <v>1282</v>
      </c>
      <c r="F547">
        <v>3</v>
      </c>
      <c r="G547" t="s">
        <v>1466</v>
      </c>
      <c r="H547" t="s">
        <v>1469</v>
      </c>
      <c r="I547" t="s">
        <v>771</v>
      </c>
      <c r="J547">
        <f>IF('ATP Data Set 2019 Singles'!$K547&gt;1,'ATP Data Set 2019 Singles'!$K547,"")</f>
        <v>59</v>
      </c>
      <c r="K547">
        <v>59</v>
      </c>
      <c r="R547" s="132"/>
      <c r="AC547"/>
    </row>
    <row r="548" spans="1:29" x14ac:dyDescent="0.25">
      <c r="A548" t="s">
        <v>2412</v>
      </c>
      <c r="B548" t="str">
        <f>IF(OR(ISNUMBER(FIND("W/O",Tabelle3[[#This Row],[Score]])),ISNUMBER(FIND("RET",Tabelle3[[#This Row],[Score]])),ISNUMBER(FIND("Bye,",Tabelle3[[#This Row],[Opponent]]))),"NO","YES")</f>
        <v>YES</v>
      </c>
      <c r="C548" t="s">
        <v>518</v>
      </c>
      <c r="D548" s="158">
        <v>43514</v>
      </c>
      <c r="E548" t="s">
        <v>1282</v>
      </c>
      <c r="F548">
        <v>3</v>
      </c>
      <c r="G548" t="s">
        <v>1509</v>
      </c>
      <c r="H548" t="s">
        <v>1496</v>
      </c>
      <c r="I548" t="s">
        <v>585</v>
      </c>
      <c r="J548">
        <f>IF('ATP Data Set 2019 Singles'!$K548&gt;1,'ATP Data Set 2019 Singles'!$K548,"")</f>
        <v>149</v>
      </c>
      <c r="K548">
        <v>149</v>
      </c>
      <c r="R548" s="132"/>
      <c r="AC548"/>
    </row>
    <row r="549" spans="1:29" x14ac:dyDescent="0.25">
      <c r="A549" t="s">
        <v>2412</v>
      </c>
      <c r="B549" t="str">
        <f>IF(OR(ISNUMBER(FIND("W/O",Tabelle3[[#This Row],[Score]])),ISNUMBER(FIND("RET",Tabelle3[[#This Row],[Score]])),ISNUMBER(FIND("Bye,",Tabelle3[[#This Row],[Opponent]]))),"NO","YES")</f>
        <v>YES</v>
      </c>
      <c r="C549" t="s">
        <v>518</v>
      </c>
      <c r="D549" s="158">
        <v>43514</v>
      </c>
      <c r="E549" t="s">
        <v>1282</v>
      </c>
      <c r="F549">
        <v>3</v>
      </c>
      <c r="G549" t="s">
        <v>1417</v>
      </c>
      <c r="H549" t="s">
        <v>2205</v>
      </c>
      <c r="I549" t="s">
        <v>671</v>
      </c>
      <c r="J549">
        <f>IF('ATP Data Set 2019 Singles'!$K549&gt;1,'ATP Data Set 2019 Singles'!$K549,"")</f>
        <v>89</v>
      </c>
      <c r="K549">
        <v>89</v>
      </c>
      <c r="R549" s="132"/>
      <c r="AC549"/>
    </row>
    <row r="550" spans="1:29" x14ac:dyDescent="0.25">
      <c r="A550" t="s">
        <v>2412</v>
      </c>
      <c r="B550" t="str">
        <f>IF(OR(ISNUMBER(FIND("W/O",Tabelle3[[#This Row],[Score]])),ISNUMBER(FIND("RET",Tabelle3[[#This Row],[Score]])),ISNUMBER(FIND("Bye,",Tabelle3[[#This Row],[Opponent]]))),"NO","YES")</f>
        <v>YES</v>
      </c>
      <c r="C550" t="s">
        <v>518</v>
      </c>
      <c r="D550" s="158">
        <v>43514</v>
      </c>
      <c r="E550" t="s">
        <v>1282</v>
      </c>
      <c r="F550">
        <v>3</v>
      </c>
      <c r="G550" t="s">
        <v>1526</v>
      </c>
      <c r="H550" t="s">
        <v>1497</v>
      </c>
      <c r="I550" t="s">
        <v>1837</v>
      </c>
      <c r="J550">
        <f>IF('ATP Data Set 2019 Singles'!$K550&gt;1,'ATP Data Set 2019 Singles'!$K550,"")</f>
        <v>134</v>
      </c>
      <c r="K550">
        <v>134</v>
      </c>
      <c r="R550" s="132"/>
      <c r="AC550"/>
    </row>
    <row r="551" spans="1:29" x14ac:dyDescent="0.25">
      <c r="A551" t="s">
        <v>2412</v>
      </c>
      <c r="B551" t="str">
        <f>IF(OR(ISNUMBER(FIND("W/O",Tabelle3[[#This Row],[Score]])),ISNUMBER(FIND("RET",Tabelle3[[#This Row],[Score]])),ISNUMBER(FIND("Bye,",Tabelle3[[#This Row],[Opponent]]))),"NO","YES")</f>
        <v>YES</v>
      </c>
      <c r="C551" t="s">
        <v>518</v>
      </c>
      <c r="D551" s="158">
        <v>43514</v>
      </c>
      <c r="E551" t="s">
        <v>1282</v>
      </c>
      <c r="F551">
        <v>4</v>
      </c>
      <c r="G551" t="s">
        <v>1573</v>
      </c>
      <c r="H551" t="s">
        <v>1430</v>
      </c>
      <c r="I551" t="s">
        <v>598</v>
      </c>
      <c r="J551">
        <f>IF('ATP Data Set 2019 Singles'!$K551&gt;1,'ATP Data Set 2019 Singles'!$K551,"")</f>
        <v>106</v>
      </c>
      <c r="K551">
        <v>106</v>
      </c>
      <c r="R551" s="132"/>
      <c r="AC551"/>
    </row>
    <row r="552" spans="1:29" x14ac:dyDescent="0.25">
      <c r="A552" t="s">
        <v>2412</v>
      </c>
      <c r="B552" t="str">
        <f>IF(OR(ISNUMBER(FIND("W/O",Tabelle3[[#This Row],[Score]])),ISNUMBER(FIND("RET",Tabelle3[[#This Row],[Score]])),ISNUMBER(FIND("Bye,",Tabelle3[[#This Row],[Opponent]]))),"NO","YES")</f>
        <v>YES</v>
      </c>
      <c r="C552" t="s">
        <v>518</v>
      </c>
      <c r="D552" s="158">
        <v>43514</v>
      </c>
      <c r="E552" t="s">
        <v>1282</v>
      </c>
      <c r="F552">
        <v>4</v>
      </c>
      <c r="G552" t="s">
        <v>1481</v>
      </c>
      <c r="H552" t="s">
        <v>1754</v>
      </c>
      <c r="I552" t="s">
        <v>512</v>
      </c>
      <c r="J552">
        <f>IF('ATP Data Set 2019 Singles'!$K552&gt;1,'ATP Data Set 2019 Singles'!$K552,"")</f>
        <v>118</v>
      </c>
      <c r="K552">
        <v>118</v>
      </c>
      <c r="R552" s="132"/>
      <c r="AC552"/>
    </row>
    <row r="553" spans="1:29" x14ac:dyDescent="0.25">
      <c r="A553" t="s">
        <v>2412</v>
      </c>
      <c r="B553" t="str">
        <f>IF(OR(ISNUMBER(FIND("W/O",Tabelle3[[#This Row],[Score]])),ISNUMBER(FIND("RET",Tabelle3[[#This Row],[Score]])),ISNUMBER(FIND("Bye,",Tabelle3[[#This Row],[Opponent]]))),"NO","YES")</f>
        <v>YES</v>
      </c>
      <c r="C553" t="s">
        <v>518</v>
      </c>
      <c r="D553" s="158">
        <v>43514</v>
      </c>
      <c r="E553" t="s">
        <v>1282</v>
      </c>
      <c r="F553">
        <v>4</v>
      </c>
      <c r="G553" t="s">
        <v>1470</v>
      </c>
      <c r="H553" t="s">
        <v>1511</v>
      </c>
      <c r="I553" t="s">
        <v>626</v>
      </c>
      <c r="J553">
        <f>IF('ATP Data Set 2019 Singles'!$K553&gt;1,'ATP Data Set 2019 Singles'!$K553,"")</f>
        <v>69</v>
      </c>
      <c r="K553">
        <v>69</v>
      </c>
      <c r="R553" s="132"/>
      <c r="AC553"/>
    </row>
    <row r="554" spans="1:29" x14ac:dyDescent="0.25">
      <c r="A554" t="s">
        <v>2412</v>
      </c>
      <c r="B554" t="str">
        <f>IF(OR(ISNUMBER(FIND("W/O",Tabelle3[[#This Row],[Score]])),ISNUMBER(FIND("RET",Tabelle3[[#This Row],[Score]])),ISNUMBER(FIND("Bye,",Tabelle3[[#This Row],[Opponent]]))),"NO","YES")</f>
        <v>YES</v>
      </c>
      <c r="C554" t="s">
        <v>518</v>
      </c>
      <c r="D554" s="158">
        <v>43514</v>
      </c>
      <c r="E554" t="s">
        <v>1282</v>
      </c>
      <c r="F554">
        <v>4</v>
      </c>
      <c r="G554" t="s">
        <v>1514</v>
      </c>
      <c r="H554" t="s">
        <v>1539</v>
      </c>
      <c r="I554" t="s">
        <v>598</v>
      </c>
      <c r="J554">
        <f>IF('ATP Data Set 2019 Singles'!$K554&gt;1,'ATP Data Set 2019 Singles'!$K554,"")</f>
        <v>122</v>
      </c>
      <c r="K554">
        <v>122</v>
      </c>
      <c r="R554" s="132"/>
      <c r="AC554"/>
    </row>
    <row r="555" spans="1:29" x14ac:dyDescent="0.25">
      <c r="A555" t="s">
        <v>2412</v>
      </c>
      <c r="B555" t="str">
        <f>IF(OR(ISNUMBER(FIND("W/O",Tabelle3[[#This Row],[Score]])),ISNUMBER(FIND("RET",Tabelle3[[#This Row],[Score]])),ISNUMBER(FIND("Bye,",Tabelle3[[#This Row],[Opponent]]))),"NO","YES")</f>
        <v>YES</v>
      </c>
      <c r="C555" t="s">
        <v>518</v>
      </c>
      <c r="D555" s="158">
        <v>43514</v>
      </c>
      <c r="E555" t="s">
        <v>1282</v>
      </c>
      <c r="F555">
        <v>4</v>
      </c>
      <c r="G555" t="s">
        <v>1474</v>
      </c>
      <c r="H555" t="s">
        <v>1587</v>
      </c>
      <c r="I555" t="s">
        <v>653</v>
      </c>
      <c r="J555">
        <f>IF('ATP Data Set 2019 Singles'!$K555&gt;1,'ATP Data Set 2019 Singles'!$K555,"")</f>
        <v>85</v>
      </c>
      <c r="K555">
        <v>85</v>
      </c>
      <c r="R555" s="132"/>
      <c r="AC555"/>
    </row>
    <row r="556" spans="1:29" x14ac:dyDescent="0.25">
      <c r="A556" t="s">
        <v>2412</v>
      </c>
      <c r="B556" t="str">
        <f>IF(OR(ISNUMBER(FIND("W/O",Tabelle3[[#This Row],[Score]])),ISNUMBER(FIND("RET",Tabelle3[[#This Row],[Score]])),ISNUMBER(FIND("Bye,",Tabelle3[[#This Row],[Opponent]]))),"NO","YES")</f>
        <v>YES</v>
      </c>
      <c r="C556" t="s">
        <v>518</v>
      </c>
      <c r="D556" s="158">
        <v>43514</v>
      </c>
      <c r="E556" t="s">
        <v>1282</v>
      </c>
      <c r="F556">
        <v>4</v>
      </c>
      <c r="G556" t="s">
        <v>1752</v>
      </c>
      <c r="H556" t="s">
        <v>1466</v>
      </c>
      <c r="I556" t="s">
        <v>2022</v>
      </c>
      <c r="J556">
        <f>IF('ATP Data Set 2019 Singles'!$K556&gt;1,'ATP Data Set 2019 Singles'!$K556,"")</f>
        <v>200</v>
      </c>
      <c r="K556">
        <v>200</v>
      </c>
      <c r="R556" s="132"/>
      <c r="AC556"/>
    </row>
    <row r="557" spans="1:29" x14ac:dyDescent="0.25">
      <c r="A557" t="s">
        <v>2412</v>
      </c>
      <c r="B557" t="str">
        <f>IF(OR(ISNUMBER(FIND("W/O",Tabelle3[[#This Row],[Score]])),ISNUMBER(FIND("RET",Tabelle3[[#This Row],[Score]])),ISNUMBER(FIND("Bye,",Tabelle3[[#This Row],[Opponent]]))),"NO","YES")</f>
        <v>YES</v>
      </c>
      <c r="C557" t="s">
        <v>518</v>
      </c>
      <c r="D557" s="158">
        <v>43514</v>
      </c>
      <c r="E557" t="s">
        <v>1282</v>
      </c>
      <c r="F557">
        <v>4</v>
      </c>
      <c r="G557" t="s">
        <v>1509</v>
      </c>
      <c r="H557" t="s">
        <v>1570</v>
      </c>
      <c r="I557" t="s">
        <v>1478</v>
      </c>
      <c r="J557">
        <f>IF('ATP Data Set 2019 Singles'!$K557&gt;1,'ATP Data Set 2019 Singles'!$K557,"")</f>
        <v>140</v>
      </c>
      <c r="K557">
        <v>140</v>
      </c>
      <c r="R557" s="132"/>
      <c r="AC557"/>
    </row>
    <row r="558" spans="1:29" x14ac:dyDescent="0.25">
      <c r="A558" t="s">
        <v>2412</v>
      </c>
      <c r="B558" t="str">
        <f>IF(OR(ISNUMBER(FIND("W/O",Tabelle3[[#This Row],[Score]])),ISNUMBER(FIND("RET",Tabelle3[[#This Row],[Score]])),ISNUMBER(FIND("Bye,",Tabelle3[[#This Row],[Opponent]]))),"NO","YES")</f>
        <v>YES</v>
      </c>
      <c r="C558" t="s">
        <v>518</v>
      </c>
      <c r="D558" s="158">
        <v>43514</v>
      </c>
      <c r="E558" t="s">
        <v>1282</v>
      </c>
      <c r="F558">
        <v>4</v>
      </c>
      <c r="G558" t="s">
        <v>1417</v>
      </c>
      <c r="H558" t="s">
        <v>1526</v>
      </c>
      <c r="I558" t="s">
        <v>1124</v>
      </c>
      <c r="J558">
        <f>IF('ATP Data Set 2019 Singles'!$K558&gt;1,'ATP Data Set 2019 Singles'!$K558,"")</f>
        <v>131</v>
      </c>
      <c r="K558">
        <v>131</v>
      </c>
      <c r="R558" s="132"/>
      <c r="AC558"/>
    </row>
    <row r="559" spans="1:29" x14ac:dyDescent="0.25">
      <c r="A559" t="s">
        <v>2412</v>
      </c>
      <c r="B559" t="str">
        <f>IF(OR(ISNUMBER(FIND("W/O",Tabelle3[[#This Row],[Score]])),ISNUMBER(FIND("RET",Tabelle3[[#This Row],[Score]])),ISNUMBER(FIND("Bye,",Tabelle3[[#This Row],[Opponent]]))),"NO","YES")</f>
        <v>YES</v>
      </c>
      <c r="C559" t="s">
        <v>518</v>
      </c>
      <c r="D559" s="158">
        <v>43514</v>
      </c>
      <c r="E559" t="s">
        <v>1282</v>
      </c>
      <c r="F559">
        <v>5</v>
      </c>
      <c r="G559" t="s">
        <v>1573</v>
      </c>
      <c r="H559" t="s">
        <v>1752</v>
      </c>
      <c r="I559" t="s">
        <v>678</v>
      </c>
      <c r="J559">
        <f>IF('ATP Data Set 2019 Singles'!$K559&gt;1,'ATP Data Set 2019 Singles'!$K559,"")</f>
        <v>98</v>
      </c>
      <c r="K559">
        <v>98</v>
      </c>
      <c r="R559" s="132"/>
      <c r="AC559"/>
    </row>
    <row r="560" spans="1:29" x14ac:dyDescent="0.25">
      <c r="A560" t="s">
        <v>2412</v>
      </c>
      <c r="B560" t="str">
        <f>IF(OR(ISNUMBER(FIND("W/O",Tabelle3[[#This Row],[Score]])),ISNUMBER(FIND("RET",Tabelle3[[#This Row],[Score]])),ISNUMBER(FIND("Bye,",Tabelle3[[#This Row],[Opponent]]))),"NO","YES")</f>
        <v>YES</v>
      </c>
      <c r="C560" t="s">
        <v>518</v>
      </c>
      <c r="D560" s="158">
        <v>43514</v>
      </c>
      <c r="E560" t="s">
        <v>1282</v>
      </c>
      <c r="F560">
        <v>5</v>
      </c>
      <c r="G560" t="s">
        <v>1481</v>
      </c>
      <c r="H560" t="s">
        <v>1514</v>
      </c>
      <c r="I560" t="s">
        <v>1624</v>
      </c>
      <c r="J560">
        <f>IF('ATP Data Set 2019 Singles'!$K560&gt;1,'ATP Data Set 2019 Singles'!$K560,"")</f>
        <v>143</v>
      </c>
      <c r="K560">
        <v>143</v>
      </c>
      <c r="R560" s="132"/>
      <c r="AC560"/>
    </row>
    <row r="561" spans="1:29" x14ac:dyDescent="0.25">
      <c r="A561" t="s">
        <v>2412</v>
      </c>
      <c r="B561" t="str">
        <f>IF(OR(ISNUMBER(FIND("W/O",Tabelle3[[#This Row],[Score]])),ISNUMBER(FIND("RET",Tabelle3[[#This Row],[Score]])),ISNUMBER(FIND("Bye,",Tabelle3[[#This Row],[Opponent]]))),"NO","YES")</f>
        <v>YES</v>
      </c>
      <c r="C561" t="s">
        <v>518</v>
      </c>
      <c r="D561" s="158">
        <v>43514</v>
      </c>
      <c r="E561" t="s">
        <v>1282</v>
      </c>
      <c r="F561">
        <v>5</v>
      </c>
      <c r="G561" t="s">
        <v>1470</v>
      </c>
      <c r="H561" t="s">
        <v>1509</v>
      </c>
      <c r="I561" t="s">
        <v>1502</v>
      </c>
      <c r="J561">
        <f>IF('ATP Data Set 2019 Singles'!$K561&gt;1,'ATP Data Set 2019 Singles'!$K561,"")</f>
        <v>150</v>
      </c>
      <c r="K561">
        <v>150</v>
      </c>
      <c r="R561" s="132"/>
      <c r="AC561"/>
    </row>
    <row r="562" spans="1:29" x14ac:dyDescent="0.25">
      <c r="A562" t="s">
        <v>2412</v>
      </c>
      <c r="B562" t="str">
        <f>IF(OR(ISNUMBER(FIND("W/O",Tabelle3[[#This Row],[Score]])),ISNUMBER(FIND("RET",Tabelle3[[#This Row],[Score]])),ISNUMBER(FIND("Bye,",Tabelle3[[#This Row],[Opponent]]))),"NO","YES")</f>
        <v>YES</v>
      </c>
      <c r="C562" t="s">
        <v>518</v>
      </c>
      <c r="D562" s="158">
        <v>43514</v>
      </c>
      <c r="E562" t="s">
        <v>1282</v>
      </c>
      <c r="F562">
        <v>5</v>
      </c>
      <c r="G562" t="s">
        <v>1474</v>
      </c>
      <c r="H562" t="s">
        <v>1417</v>
      </c>
      <c r="I562" t="s">
        <v>566</v>
      </c>
      <c r="J562">
        <f>IF('ATP Data Set 2019 Singles'!$K562&gt;1,'ATP Data Set 2019 Singles'!$K562,"")</f>
        <v>96</v>
      </c>
      <c r="K562">
        <v>96</v>
      </c>
      <c r="R562" s="132"/>
      <c r="AC562"/>
    </row>
    <row r="563" spans="1:29" x14ac:dyDescent="0.25">
      <c r="A563" t="s">
        <v>2412</v>
      </c>
      <c r="B563" t="str">
        <f>IF(OR(ISNUMBER(FIND("W/O",Tabelle3[[#This Row],[Score]])),ISNUMBER(FIND("RET",Tabelle3[[#This Row],[Score]])),ISNUMBER(FIND("Bye,",Tabelle3[[#This Row],[Opponent]]))),"NO","YES")</f>
        <v>YES</v>
      </c>
      <c r="C563" t="s">
        <v>518</v>
      </c>
      <c r="D563" s="158">
        <v>43514</v>
      </c>
      <c r="E563" t="s">
        <v>1282</v>
      </c>
      <c r="F563">
        <v>6</v>
      </c>
      <c r="G563" t="s">
        <v>1573</v>
      </c>
      <c r="H563" t="s">
        <v>1470</v>
      </c>
      <c r="I563" t="s">
        <v>1502</v>
      </c>
      <c r="J563">
        <f>IF('ATP Data Set 2019 Singles'!$K563&gt;1,'ATP Data Set 2019 Singles'!$K563,"")</f>
        <v>126</v>
      </c>
      <c r="K563">
        <v>126</v>
      </c>
      <c r="R563" s="132"/>
      <c r="AC563"/>
    </row>
    <row r="564" spans="1:29" x14ac:dyDescent="0.25">
      <c r="A564" t="s">
        <v>2412</v>
      </c>
      <c r="B564" t="str">
        <f>IF(OR(ISNUMBER(FIND("W/O",Tabelle3[[#This Row],[Score]])),ISNUMBER(FIND("RET",Tabelle3[[#This Row],[Score]])),ISNUMBER(FIND("Bye,",Tabelle3[[#This Row],[Opponent]]))),"NO","YES")</f>
        <v>NO</v>
      </c>
      <c r="C564" t="s">
        <v>518</v>
      </c>
      <c r="D564" s="158">
        <v>43514</v>
      </c>
      <c r="E564" t="s">
        <v>1282</v>
      </c>
      <c r="F564">
        <v>6</v>
      </c>
      <c r="G564" t="s">
        <v>1474</v>
      </c>
      <c r="H564" t="s">
        <v>1481</v>
      </c>
      <c r="I564" t="s">
        <v>582</v>
      </c>
      <c r="J564" t="str">
        <f>IF('ATP Data Set 2019 Singles'!$K564&gt;1,'ATP Data Set 2019 Singles'!$K564,"")</f>
        <v/>
      </c>
      <c r="K564">
        <v>0</v>
      </c>
      <c r="R564" s="132"/>
      <c r="AC564"/>
    </row>
    <row r="565" spans="1:29" x14ac:dyDescent="0.25">
      <c r="A565" t="s">
        <v>2412</v>
      </c>
      <c r="B565" t="str">
        <f>IF(OR(ISNUMBER(FIND("W/O",Tabelle3[[#This Row],[Score]])),ISNUMBER(FIND("RET",Tabelle3[[#This Row],[Score]])),ISNUMBER(FIND("Bye,",Tabelle3[[#This Row],[Opponent]]))),"NO","YES")</f>
        <v>YES</v>
      </c>
      <c r="C565" t="s">
        <v>518</v>
      </c>
      <c r="D565" s="158">
        <v>43514</v>
      </c>
      <c r="E565" t="s">
        <v>1282</v>
      </c>
      <c r="F565">
        <v>7</v>
      </c>
      <c r="G565" t="s">
        <v>1474</v>
      </c>
      <c r="H565" t="s">
        <v>1573</v>
      </c>
      <c r="I565" t="s">
        <v>539</v>
      </c>
      <c r="J565">
        <f>IF('ATP Data Set 2019 Singles'!$K565&gt;1,'ATP Data Set 2019 Singles'!$K565,"")</f>
        <v>121</v>
      </c>
      <c r="K565">
        <v>121</v>
      </c>
      <c r="R565" s="132"/>
      <c r="AC565"/>
    </row>
    <row r="566" spans="1:29" x14ac:dyDescent="0.25">
      <c r="A566" t="s">
        <v>2412</v>
      </c>
      <c r="B566" t="str">
        <f>IF(OR(ISNUMBER(FIND("W/O",Tabelle3[[#This Row],[Score]])),ISNUMBER(FIND("RET",Tabelle3[[#This Row],[Score]])),ISNUMBER(FIND("Bye,",Tabelle3[[#This Row],[Opponent]]))),"NO","YES")</f>
        <v>YES</v>
      </c>
      <c r="C566" t="s">
        <v>518</v>
      </c>
      <c r="D566" s="158">
        <v>43521</v>
      </c>
      <c r="E566" t="s">
        <v>1279</v>
      </c>
      <c r="F566">
        <v>3</v>
      </c>
      <c r="G566" t="s">
        <v>1403</v>
      </c>
      <c r="H566" t="s">
        <v>1552</v>
      </c>
      <c r="I566" t="s">
        <v>607</v>
      </c>
      <c r="J566">
        <f>IF('ATP Data Set 2019 Singles'!$K566&gt;1,'ATP Data Set 2019 Singles'!$K566,"")</f>
        <v>102</v>
      </c>
      <c r="K566">
        <v>102</v>
      </c>
      <c r="R566" s="132"/>
      <c r="AC566"/>
    </row>
    <row r="567" spans="1:29" x14ac:dyDescent="0.25">
      <c r="A567" t="s">
        <v>2412</v>
      </c>
      <c r="B567" t="str">
        <f>IF(OR(ISNUMBER(FIND("W/O",Tabelle3[[#This Row],[Score]])),ISNUMBER(FIND("RET",Tabelle3[[#This Row],[Score]])),ISNUMBER(FIND("Bye,",Tabelle3[[#This Row],[Opponent]]))),"NO","YES")</f>
        <v>YES</v>
      </c>
      <c r="C567" t="s">
        <v>518</v>
      </c>
      <c r="D567" s="158">
        <v>43521</v>
      </c>
      <c r="E567" t="s">
        <v>1279</v>
      </c>
      <c r="F567">
        <v>3</v>
      </c>
      <c r="G567" t="s">
        <v>2155</v>
      </c>
      <c r="H567" t="s">
        <v>1613</v>
      </c>
      <c r="I567" t="s">
        <v>607</v>
      </c>
      <c r="J567">
        <f>IF('ATP Data Set 2019 Singles'!$K567&gt;1,'ATP Data Set 2019 Singles'!$K567,"")</f>
        <v>121</v>
      </c>
      <c r="K567">
        <v>121</v>
      </c>
      <c r="R567" s="132"/>
      <c r="AC567"/>
    </row>
    <row r="568" spans="1:29" x14ac:dyDescent="0.25">
      <c r="A568" t="s">
        <v>2412</v>
      </c>
      <c r="B568" t="str">
        <f>IF(OR(ISNUMBER(FIND("W/O",Tabelle3[[#This Row],[Score]])),ISNUMBER(FIND("RET",Tabelle3[[#This Row],[Score]])),ISNUMBER(FIND("Bye,",Tabelle3[[#This Row],[Opponent]]))),"NO","YES")</f>
        <v>YES</v>
      </c>
      <c r="C568" t="s">
        <v>518</v>
      </c>
      <c r="D568" s="158">
        <v>43521</v>
      </c>
      <c r="E568" t="s">
        <v>1279</v>
      </c>
      <c r="F568">
        <v>3</v>
      </c>
      <c r="G568" t="s">
        <v>1513</v>
      </c>
      <c r="H568" t="s">
        <v>2238</v>
      </c>
      <c r="I568" t="s">
        <v>1615</v>
      </c>
      <c r="J568">
        <f>IF('ATP Data Set 2019 Singles'!$K568&gt;1,'ATP Data Set 2019 Singles'!$K568,"")</f>
        <v>113</v>
      </c>
      <c r="K568">
        <v>113</v>
      </c>
      <c r="R568" s="132"/>
      <c r="AC568"/>
    </row>
    <row r="569" spans="1:29" x14ac:dyDescent="0.25">
      <c r="A569" t="s">
        <v>2412</v>
      </c>
      <c r="B569" t="str">
        <f>IF(OR(ISNUMBER(FIND("W/O",Tabelle3[[#This Row],[Score]])),ISNUMBER(FIND("RET",Tabelle3[[#This Row],[Score]])),ISNUMBER(FIND("Bye,",Tabelle3[[#This Row],[Opponent]]))),"NO","YES")</f>
        <v>YES</v>
      </c>
      <c r="C569" t="s">
        <v>518</v>
      </c>
      <c r="D569" s="158">
        <v>43521</v>
      </c>
      <c r="E569" t="s">
        <v>1279</v>
      </c>
      <c r="F569">
        <v>3</v>
      </c>
      <c r="G569" t="s">
        <v>1450</v>
      </c>
      <c r="H569" t="s">
        <v>1448</v>
      </c>
      <c r="I569" t="s">
        <v>1832</v>
      </c>
      <c r="J569">
        <f>IF('ATP Data Set 2019 Singles'!$K569&gt;1,'ATP Data Set 2019 Singles'!$K569,"")</f>
        <v>106</v>
      </c>
      <c r="K569">
        <v>106</v>
      </c>
      <c r="R569" s="132"/>
      <c r="AC569"/>
    </row>
    <row r="570" spans="1:29" x14ac:dyDescent="0.25">
      <c r="A570" t="s">
        <v>2412</v>
      </c>
      <c r="B570" t="str">
        <f>IF(OR(ISNUMBER(FIND("W/O",Tabelle3[[#This Row],[Score]])),ISNUMBER(FIND("RET",Tabelle3[[#This Row],[Score]])),ISNUMBER(FIND("Bye,",Tabelle3[[#This Row],[Opponent]]))),"NO","YES")</f>
        <v>YES</v>
      </c>
      <c r="C570" t="s">
        <v>518</v>
      </c>
      <c r="D570" s="158">
        <v>43521</v>
      </c>
      <c r="E570" t="s">
        <v>1279</v>
      </c>
      <c r="F570">
        <v>3</v>
      </c>
      <c r="G570" t="s">
        <v>1617</v>
      </c>
      <c r="H570" t="s">
        <v>2237</v>
      </c>
      <c r="I570" t="s">
        <v>753</v>
      </c>
      <c r="J570">
        <f>IF('ATP Data Set 2019 Singles'!$K570&gt;1,'ATP Data Set 2019 Singles'!$K570,"")</f>
        <v>110</v>
      </c>
      <c r="K570">
        <v>110</v>
      </c>
      <c r="R570" s="132"/>
      <c r="AC570"/>
    </row>
    <row r="571" spans="1:29" x14ac:dyDescent="0.25">
      <c r="A571" t="s">
        <v>2412</v>
      </c>
      <c r="B571" t="str">
        <f>IF(OR(ISNUMBER(FIND("W/O",Tabelle3[[#This Row],[Score]])),ISNUMBER(FIND("RET",Tabelle3[[#This Row],[Score]])),ISNUMBER(FIND("Bye,",Tabelle3[[#This Row],[Opponent]]))),"NO","YES")</f>
        <v>YES</v>
      </c>
      <c r="C571" t="s">
        <v>518</v>
      </c>
      <c r="D571" s="158">
        <v>43521</v>
      </c>
      <c r="E571" t="s">
        <v>1279</v>
      </c>
      <c r="F571">
        <v>3</v>
      </c>
      <c r="G571" t="s">
        <v>1611</v>
      </c>
      <c r="H571" t="s">
        <v>1456</v>
      </c>
      <c r="I571" t="s">
        <v>539</v>
      </c>
      <c r="J571">
        <f>IF('ATP Data Set 2019 Singles'!$K571&gt;1,'ATP Data Set 2019 Singles'!$K571,"")</f>
        <v>74</v>
      </c>
      <c r="K571">
        <v>74</v>
      </c>
      <c r="R571" s="132"/>
      <c r="AC571"/>
    </row>
    <row r="572" spans="1:29" x14ac:dyDescent="0.25">
      <c r="A572" t="s">
        <v>2412</v>
      </c>
      <c r="B572" t="str">
        <f>IF(OR(ISNUMBER(FIND("W/O",Tabelle3[[#This Row],[Score]])),ISNUMBER(FIND("RET",Tabelle3[[#This Row],[Score]])),ISNUMBER(FIND("Bye,",Tabelle3[[#This Row],[Opponent]]))),"NO","YES")</f>
        <v>YES</v>
      </c>
      <c r="C572" t="s">
        <v>518</v>
      </c>
      <c r="D572" s="158">
        <v>43521</v>
      </c>
      <c r="E572" t="s">
        <v>1279</v>
      </c>
      <c r="F572">
        <v>3</v>
      </c>
      <c r="G572" t="s">
        <v>1491</v>
      </c>
      <c r="H572" t="s">
        <v>1469</v>
      </c>
      <c r="I572" t="s">
        <v>1335</v>
      </c>
      <c r="J572">
        <f>IF('ATP Data Set 2019 Singles'!$K572&gt;1,'ATP Data Set 2019 Singles'!$K572,"")</f>
        <v>158</v>
      </c>
      <c r="K572">
        <v>158</v>
      </c>
      <c r="R572" s="132"/>
      <c r="AC572"/>
    </row>
    <row r="573" spans="1:29" x14ac:dyDescent="0.25">
      <c r="A573" t="s">
        <v>2412</v>
      </c>
      <c r="B573" t="str">
        <f>IF(OR(ISNUMBER(FIND("W/O",Tabelle3[[#This Row],[Score]])),ISNUMBER(FIND("RET",Tabelle3[[#This Row],[Score]])),ISNUMBER(FIND("Bye,",Tabelle3[[#This Row],[Opponent]]))),"NO","YES")</f>
        <v>YES</v>
      </c>
      <c r="C573" t="s">
        <v>518</v>
      </c>
      <c r="D573" s="158">
        <v>43521</v>
      </c>
      <c r="E573" t="s">
        <v>1279</v>
      </c>
      <c r="F573">
        <v>3</v>
      </c>
      <c r="G573" t="s">
        <v>2102</v>
      </c>
      <c r="H573" t="s">
        <v>2236</v>
      </c>
      <c r="I573" t="s">
        <v>557</v>
      </c>
      <c r="J573">
        <f>IF('ATP Data Set 2019 Singles'!$K573&gt;1,'ATP Data Set 2019 Singles'!$K573,"")</f>
        <v>52</v>
      </c>
      <c r="K573">
        <v>52</v>
      </c>
      <c r="R573" s="132"/>
      <c r="AC573"/>
    </row>
    <row r="574" spans="1:29" x14ac:dyDescent="0.25">
      <c r="A574" t="s">
        <v>2412</v>
      </c>
      <c r="B574" t="str">
        <f>IF(OR(ISNUMBER(FIND("W/O",Tabelle3[[#This Row],[Score]])),ISNUMBER(FIND("RET",Tabelle3[[#This Row],[Score]])),ISNUMBER(FIND("Bye,",Tabelle3[[#This Row],[Opponent]]))),"NO","YES")</f>
        <v>YES</v>
      </c>
      <c r="C574" t="s">
        <v>518</v>
      </c>
      <c r="D574" s="158">
        <v>43521</v>
      </c>
      <c r="E574" t="s">
        <v>1279</v>
      </c>
      <c r="F574">
        <v>3</v>
      </c>
      <c r="G574" t="s">
        <v>1535</v>
      </c>
      <c r="H574" t="s">
        <v>1646</v>
      </c>
      <c r="I574" t="s">
        <v>512</v>
      </c>
      <c r="J574">
        <f>IF('ATP Data Set 2019 Singles'!$K574&gt;1,'ATP Data Set 2019 Singles'!$K574,"")</f>
        <v>86</v>
      </c>
      <c r="K574">
        <v>86</v>
      </c>
      <c r="R574" s="132"/>
      <c r="AC574"/>
    </row>
    <row r="575" spans="1:29" x14ac:dyDescent="0.25">
      <c r="A575" t="s">
        <v>2412</v>
      </c>
      <c r="B575" t="str">
        <f>IF(OR(ISNUMBER(FIND("W/O",Tabelle3[[#This Row],[Score]])),ISNUMBER(FIND("RET",Tabelle3[[#This Row],[Score]])),ISNUMBER(FIND("Bye,",Tabelle3[[#This Row],[Opponent]]))),"NO","YES")</f>
        <v>YES</v>
      </c>
      <c r="C575" t="s">
        <v>518</v>
      </c>
      <c r="D575" s="158">
        <v>43521</v>
      </c>
      <c r="E575" t="s">
        <v>1279</v>
      </c>
      <c r="F575">
        <v>3</v>
      </c>
      <c r="G575" t="s">
        <v>1399</v>
      </c>
      <c r="H575" t="s">
        <v>1894</v>
      </c>
      <c r="I575" t="s">
        <v>646</v>
      </c>
      <c r="J575">
        <f>IF('ATP Data Set 2019 Singles'!$K575&gt;1,'ATP Data Set 2019 Singles'!$K575,"")</f>
        <v>81</v>
      </c>
      <c r="K575">
        <v>81</v>
      </c>
      <c r="R575" s="132"/>
      <c r="AC575"/>
    </row>
    <row r="576" spans="1:29" x14ac:dyDescent="0.25">
      <c r="A576" t="s">
        <v>2412</v>
      </c>
      <c r="B576" t="str">
        <f>IF(OR(ISNUMBER(FIND("W/O",Tabelle3[[#This Row],[Score]])),ISNUMBER(FIND("RET",Tabelle3[[#This Row],[Score]])),ISNUMBER(FIND("Bye,",Tabelle3[[#This Row],[Opponent]]))),"NO","YES")</f>
        <v>YES</v>
      </c>
      <c r="C576" t="s">
        <v>518</v>
      </c>
      <c r="D576" s="158">
        <v>43521</v>
      </c>
      <c r="E576" t="s">
        <v>1279</v>
      </c>
      <c r="F576">
        <v>3</v>
      </c>
      <c r="G576" t="s">
        <v>1466</v>
      </c>
      <c r="H576" t="s">
        <v>1463</v>
      </c>
      <c r="I576" t="s">
        <v>2177</v>
      </c>
      <c r="J576">
        <f>IF('ATP Data Set 2019 Singles'!$K576&gt;1,'ATP Data Set 2019 Singles'!$K576,"")</f>
        <v>136</v>
      </c>
      <c r="K576">
        <v>136</v>
      </c>
      <c r="R576" s="132"/>
      <c r="AC576"/>
    </row>
    <row r="577" spans="1:29" x14ac:dyDescent="0.25">
      <c r="A577" t="s">
        <v>2412</v>
      </c>
      <c r="B577" t="str">
        <f>IF(OR(ISNUMBER(FIND("W/O",Tabelle3[[#This Row],[Score]])),ISNUMBER(FIND("RET",Tabelle3[[#This Row],[Score]])),ISNUMBER(FIND("Bye,",Tabelle3[[#This Row],[Opponent]]))),"NO","YES")</f>
        <v>YES</v>
      </c>
      <c r="C577" t="s">
        <v>518</v>
      </c>
      <c r="D577" s="158">
        <v>43521</v>
      </c>
      <c r="E577" t="s">
        <v>1279</v>
      </c>
      <c r="F577">
        <v>3</v>
      </c>
      <c r="G577" t="s">
        <v>1476</v>
      </c>
      <c r="H577" t="s">
        <v>1756</v>
      </c>
      <c r="I577" t="s">
        <v>621</v>
      </c>
      <c r="J577">
        <f>IF('ATP Data Set 2019 Singles'!$K577&gt;1,'ATP Data Set 2019 Singles'!$K577,"")</f>
        <v>63</v>
      </c>
      <c r="K577">
        <v>63</v>
      </c>
      <c r="R577" s="132"/>
      <c r="AC577"/>
    </row>
    <row r="578" spans="1:29" x14ac:dyDescent="0.25">
      <c r="A578" t="s">
        <v>2412</v>
      </c>
      <c r="B578" t="str">
        <f>IF(OR(ISNUMBER(FIND("W/O",Tabelle3[[#This Row],[Score]])),ISNUMBER(FIND("RET",Tabelle3[[#This Row],[Score]])),ISNUMBER(FIND("Bye,",Tabelle3[[#This Row],[Opponent]]))),"NO","YES")</f>
        <v>YES</v>
      </c>
      <c r="C578" t="s">
        <v>518</v>
      </c>
      <c r="D578" s="158">
        <v>43521</v>
      </c>
      <c r="E578" t="s">
        <v>1279</v>
      </c>
      <c r="F578">
        <v>3</v>
      </c>
      <c r="G578" t="s">
        <v>1451</v>
      </c>
      <c r="H578" t="s">
        <v>1516</v>
      </c>
      <c r="I578" t="s">
        <v>2235</v>
      </c>
      <c r="J578">
        <f>IF('ATP Data Set 2019 Singles'!$K578&gt;1,'ATP Data Set 2019 Singles'!$K578,"")</f>
        <v>122</v>
      </c>
      <c r="K578">
        <v>122</v>
      </c>
      <c r="R578" s="132"/>
      <c r="AC578"/>
    </row>
    <row r="579" spans="1:29" x14ac:dyDescent="0.25">
      <c r="A579" t="s">
        <v>2412</v>
      </c>
      <c r="B579" t="str">
        <f>IF(OR(ISNUMBER(FIND("W/O",Tabelle3[[#This Row],[Score]])),ISNUMBER(FIND("RET",Tabelle3[[#This Row],[Score]])),ISNUMBER(FIND("Bye,",Tabelle3[[#This Row],[Opponent]]))),"NO","YES")</f>
        <v>YES</v>
      </c>
      <c r="C579" t="s">
        <v>518</v>
      </c>
      <c r="D579" s="158">
        <v>43521</v>
      </c>
      <c r="E579" t="s">
        <v>1279</v>
      </c>
      <c r="F579">
        <v>3</v>
      </c>
      <c r="G579" t="s">
        <v>1409</v>
      </c>
      <c r="H579" t="s">
        <v>1590</v>
      </c>
      <c r="I579" t="s">
        <v>1348</v>
      </c>
      <c r="J579">
        <f>IF('ATP Data Set 2019 Singles'!$K579&gt;1,'ATP Data Set 2019 Singles'!$K579,"")</f>
        <v>127</v>
      </c>
      <c r="K579">
        <v>127</v>
      </c>
      <c r="R579" s="132"/>
      <c r="AC579"/>
    </row>
    <row r="580" spans="1:29" x14ac:dyDescent="0.25">
      <c r="A580" t="s">
        <v>2412</v>
      </c>
      <c r="B580" t="str">
        <f>IF(OR(ISNUMBER(FIND("W/O",Tabelle3[[#This Row],[Score]])),ISNUMBER(FIND("RET",Tabelle3[[#This Row],[Score]])),ISNUMBER(FIND("Bye,",Tabelle3[[#This Row],[Opponent]]))),"NO","YES")</f>
        <v>YES</v>
      </c>
      <c r="C580" t="s">
        <v>518</v>
      </c>
      <c r="D580" s="158">
        <v>43521</v>
      </c>
      <c r="E580" t="s">
        <v>1279</v>
      </c>
      <c r="F580">
        <v>3</v>
      </c>
      <c r="G580" t="s">
        <v>1434</v>
      </c>
      <c r="H580" t="s">
        <v>2206</v>
      </c>
      <c r="I580" t="s">
        <v>610</v>
      </c>
      <c r="J580">
        <f>IF('ATP Data Set 2019 Singles'!$K580&gt;1,'ATP Data Set 2019 Singles'!$K580,"")</f>
        <v>93</v>
      </c>
      <c r="K580">
        <v>93</v>
      </c>
      <c r="R580" s="132"/>
      <c r="AC580"/>
    </row>
    <row r="581" spans="1:29" x14ac:dyDescent="0.25">
      <c r="A581" t="s">
        <v>2412</v>
      </c>
      <c r="B581" t="str">
        <f>IF(OR(ISNUMBER(FIND("W/O",Tabelle3[[#This Row],[Score]])),ISNUMBER(FIND("RET",Tabelle3[[#This Row],[Score]])),ISNUMBER(FIND("Bye,",Tabelle3[[#This Row],[Opponent]]))),"NO","YES")</f>
        <v>YES</v>
      </c>
      <c r="C581" t="s">
        <v>518</v>
      </c>
      <c r="D581" s="158">
        <v>43521</v>
      </c>
      <c r="E581" t="s">
        <v>1279</v>
      </c>
      <c r="F581">
        <v>3</v>
      </c>
      <c r="G581" t="s">
        <v>1396</v>
      </c>
      <c r="H581" t="s">
        <v>1512</v>
      </c>
      <c r="I581" t="s">
        <v>646</v>
      </c>
      <c r="J581">
        <f>IF('ATP Data Set 2019 Singles'!$K581&gt;1,'ATP Data Set 2019 Singles'!$K581,"")</f>
        <v>71</v>
      </c>
      <c r="K581">
        <v>71</v>
      </c>
      <c r="R581" s="132"/>
      <c r="AC581"/>
    </row>
    <row r="582" spans="1:29" x14ac:dyDescent="0.25">
      <c r="A582" t="s">
        <v>2412</v>
      </c>
      <c r="B582" t="str">
        <f>IF(OR(ISNUMBER(FIND("W/O",Tabelle3[[#This Row],[Score]])),ISNUMBER(FIND("RET",Tabelle3[[#This Row],[Score]])),ISNUMBER(FIND("Bye,",Tabelle3[[#This Row],[Opponent]]))),"NO","YES")</f>
        <v>NO</v>
      </c>
      <c r="C582" t="s">
        <v>518</v>
      </c>
      <c r="D582" s="158">
        <v>43521</v>
      </c>
      <c r="E582" t="s">
        <v>1279</v>
      </c>
      <c r="F582">
        <v>4</v>
      </c>
      <c r="G582" t="s">
        <v>1403</v>
      </c>
      <c r="H582" t="s">
        <v>1491</v>
      </c>
      <c r="I582" t="s">
        <v>582</v>
      </c>
      <c r="J582" t="str">
        <f>IF('ATP Data Set 2019 Singles'!$K582&gt;1,'ATP Data Set 2019 Singles'!$K582,"")</f>
        <v/>
      </c>
      <c r="K582">
        <v>0</v>
      </c>
      <c r="R582" s="132"/>
      <c r="AC582"/>
    </row>
    <row r="583" spans="1:29" x14ac:dyDescent="0.25">
      <c r="A583" t="s">
        <v>2412</v>
      </c>
      <c r="B583" t="str">
        <f>IF(OR(ISNUMBER(FIND("W/O",Tabelle3[[#This Row],[Score]])),ISNUMBER(FIND("RET",Tabelle3[[#This Row],[Score]])),ISNUMBER(FIND("Bye,",Tabelle3[[#This Row],[Opponent]]))),"NO","YES")</f>
        <v>YES</v>
      </c>
      <c r="C583" t="s">
        <v>518</v>
      </c>
      <c r="D583" s="158">
        <v>43521</v>
      </c>
      <c r="E583" t="s">
        <v>1279</v>
      </c>
      <c r="F583">
        <v>4</v>
      </c>
      <c r="G583" t="s">
        <v>1450</v>
      </c>
      <c r="H583" t="s">
        <v>1476</v>
      </c>
      <c r="I583" t="s">
        <v>550</v>
      </c>
      <c r="J583">
        <f>IF('ATP Data Set 2019 Singles'!$K583&gt;1,'ATP Data Set 2019 Singles'!$K583,"")</f>
        <v>66</v>
      </c>
      <c r="K583">
        <v>66</v>
      </c>
      <c r="R583" s="132"/>
      <c r="AC583"/>
    </row>
    <row r="584" spans="1:29" x14ac:dyDescent="0.25">
      <c r="A584" t="s">
        <v>2412</v>
      </c>
      <c r="B584" t="str">
        <f>IF(OR(ISNUMBER(FIND("W/O",Tabelle3[[#This Row],[Score]])),ISNUMBER(FIND("RET",Tabelle3[[#This Row],[Score]])),ISNUMBER(FIND("Bye,",Tabelle3[[#This Row],[Opponent]]))),"NO","YES")</f>
        <v>YES</v>
      </c>
      <c r="C584" t="s">
        <v>518</v>
      </c>
      <c r="D584" s="158">
        <v>43521</v>
      </c>
      <c r="E584" t="s">
        <v>1279</v>
      </c>
      <c r="F584">
        <v>4</v>
      </c>
      <c r="G584" t="s">
        <v>1611</v>
      </c>
      <c r="H584" t="s">
        <v>1399</v>
      </c>
      <c r="I584" t="s">
        <v>1545</v>
      </c>
      <c r="J584">
        <f>IF('ATP Data Set 2019 Singles'!$K584&gt;1,'ATP Data Set 2019 Singles'!$K584,"")</f>
        <v>183</v>
      </c>
      <c r="K584">
        <v>183</v>
      </c>
      <c r="R584" s="132"/>
      <c r="AC584"/>
    </row>
    <row r="585" spans="1:29" x14ac:dyDescent="0.25">
      <c r="A585" t="s">
        <v>2412</v>
      </c>
      <c r="B585" t="str">
        <f>IF(OR(ISNUMBER(FIND("W/O",Tabelle3[[#This Row],[Score]])),ISNUMBER(FIND("RET",Tabelle3[[#This Row],[Score]])),ISNUMBER(FIND("Bye,",Tabelle3[[#This Row],[Opponent]]))),"NO","YES")</f>
        <v>YES</v>
      </c>
      <c r="C585" t="s">
        <v>518</v>
      </c>
      <c r="D585" s="158">
        <v>43521</v>
      </c>
      <c r="E585" t="s">
        <v>1279</v>
      </c>
      <c r="F585">
        <v>4</v>
      </c>
      <c r="G585" t="s">
        <v>2102</v>
      </c>
      <c r="H585" t="s">
        <v>1409</v>
      </c>
      <c r="I585" t="s">
        <v>1822</v>
      </c>
      <c r="J585">
        <f>IF('ATP Data Set 2019 Singles'!$K585&gt;1,'ATP Data Set 2019 Singles'!$K585,"")</f>
        <v>149</v>
      </c>
      <c r="K585">
        <v>149</v>
      </c>
      <c r="R585" s="132"/>
      <c r="AC585"/>
    </row>
    <row r="586" spans="1:29" x14ac:dyDescent="0.25">
      <c r="A586" t="s">
        <v>2412</v>
      </c>
      <c r="B586" t="str">
        <f>IF(OR(ISNUMBER(FIND("W/O",Tabelle3[[#This Row],[Score]])),ISNUMBER(FIND("RET",Tabelle3[[#This Row],[Score]])),ISNUMBER(FIND("Bye,",Tabelle3[[#This Row],[Opponent]]))),"NO","YES")</f>
        <v>YES</v>
      </c>
      <c r="C586" t="s">
        <v>518</v>
      </c>
      <c r="D586" s="158">
        <v>43521</v>
      </c>
      <c r="E586" t="s">
        <v>1279</v>
      </c>
      <c r="F586">
        <v>4</v>
      </c>
      <c r="G586" t="s">
        <v>1535</v>
      </c>
      <c r="H586" t="s">
        <v>1513</v>
      </c>
      <c r="I586" t="s">
        <v>2038</v>
      </c>
      <c r="J586">
        <f>IF('ATP Data Set 2019 Singles'!$K586&gt;1,'ATP Data Set 2019 Singles'!$K586,"")</f>
        <v>62</v>
      </c>
      <c r="K586">
        <v>62</v>
      </c>
      <c r="R586" s="132"/>
      <c r="AC586"/>
    </row>
    <row r="587" spans="1:29" x14ac:dyDescent="0.25">
      <c r="A587" t="s">
        <v>2412</v>
      </c>
      <c r="B587" t="str">
        <f>IF(OR(ISNUMBER(FIND("W/O",Tabelle3[[#This Row],[Score]])),ISNUMBER(FIND("RET",Tabelle3[[#This Row],[Score]])),ISNUMBER(FIND("Bye,",Tabelle3[[#This Row],[Opponent]]))),"NO","YES")</f>
        <v>YES</v>
      </c>
      <c r="C587" t="s">
        <v>518</v>
      </c>
      <c r="D587" s="158">
        <v>43521</v>
      </c>
      <c r="E587" t="s">
        <v>1279</v>
      </c>
      <c r="F587">
        <v>4</v>
      </c>
      <c r="G587" t="s">
        <v>1466</v>
      </c>
      <c r="H587" t="s">
        <v>1451</v>
      </c>
      <c r="I587" t="s">
        <v>1149</v>
      </c>
      <c r="J587">
        <f>IF('ATP Data Set 2019 Singles'!$K587&gt;1,'ATP Data Set 2019 Singles'!$K587,"")</f>
        <v>141</v>
      </c>
      <c r="K587">
        <v>141</v>
      </c>
      <c r="R587" s="132"/>
      <c r="AC587"/>
    </row>
    <row r="588" spans="1:29" x14ac:dyDescent="0.25">
      <c r="A588" t="s">
        <v>2412</v>
      </c>
      <c r="B588" t="str">
        <f>IF(OR(ISNUMBER(FIND("W/O",Tabelle3[[#This Row],[Score]])),ISNUMBER(FIND("RET",Tabelle3[[#This Row],[Score]])),ISNUMBER(FIND("Bye,",Tabelle3[[#This Row],[Opponent]]))),"NO","YES")</f>
        <v>YES</v>
      </c>
      <c r="C588" t="s">
        <v>518</v>
      </c>
      <c r="D588" s="158">
        <v>43521</v>
      </c>
      <c r="E588" t="s">
        <v>1279</v>
      </c>
      <c r="F588">
        <v>4</v>
      </c>
      <c r="G588" t="s">
        <v>1434</v>
      </c>
      <c r="H588" t="s">
        <v>1617</v>
      </c>
      <c r="I588" t="s">
        <v>533</v>
      </c>
      <c r="J588">
        <f>IF('ATP Data Set 2019 Singles'!$K588&gt;1,'ATP Data Set 2019 Singles'!$K588,"")</f>
        <v>95</v>
      </c>
      <c r="K588">
        <v>95</v>
      </c>
      <c r="R588" s="132"/>
      <c r="AC588"/>
    </row>
    <row r="589" spans="1:29" x14ac:dyDescent="0.25">
      <c r="A589" t="s">
        <v>2412</v>
      </c>
      <c r="B589" t="str">
        <f>IF(OR(ISNUMBER(FIND("W/O",Tabelle3[[#This Row],[Score]])),ISNUMBER(FIND("RET",Tabelle3[[#This Row],[Score]])),ISNUMBER(FIND("Bye,",Tabelle3[[#This Row],[Opponent]]))),"NO","YES")</f>
        <v>YES</v>
      </c>
      <c r="C589" t="s">
        <v>518</v>
      </c>
      <c r="D589" s="158">
        <v>43521</v>
      </c>
      <c r="E589" t="s">
        <v>1279</v>
      </c>
      <c r="F589">
        <v>4</v>
      </c>
      <c r="G589" t="s">
        <v>1396</v>
      </c>
      <c r="H589" t="s">
        <v>2155</v>
      </c>
      <c r="I589" t="s">
        <v>563</v>
      </c>
      <c r="J589">
        <f>IF('ATP Data Set 2019 Singles'!$K589&gt;1,'ATP Data Set 2019 Singles'!$K589,"")</f>
        <v>89</v>
      </c>
      <c r="K589">
        <v>89</v>
      </c>
      <c r="R589" s="132"/>
      <c r="AC589"/>
    </row>
    <row r="590" spans="1:29" x14ac:dyDescent="0.25">
      <c r="A590" t="s">
        <v>2412</v>
      </c>
      <c r="B590" t="str">
        <f>IF(OR(ISNUMBER(FIND("W/O",Tabelle3[[#This Row],[Score]])),ISNUMBER(FIND("RET",Tabelle3[[#This Row],[Score]])),ISNUMBER(FIND("Bye,",Tabelle3[[#This Row],[Opponent]]))),"NO","YES")</f>
        <v>YES</v>
      </c>
      <c r="C590" t="s">
        <v>518</v>
      </c>
      <c r="D590" s="158">
        <v>43521</v>
      </c>
      <c r="E590" t="s">
        <v>1279</v>
      </c>
      <c r="F590">
        <v>5</v>
      </c>
      <c r="G590" t="s">
        <v>1450</v>
      </c>
      <c r="H590" t="s">
        <v>1535</v>
      </c>
      <c r="I590" t="s">
        <v>1498</v>
      </c>
      <c r="J590">
        <f>IF('ATP Data Set 2019 Singles'!$K590&gt;1,'ATP Data Set 2019 Singles'!$K590,"")</f>
        <v>186</v>
      </c>
      <c r="K590">
        <v>186</v>
      </c>
      <c r="R590" s="132"/>
      <c r="AC590"/>
    </row>
    <row r="591" spans="1:29" x14ac:dyDescent="0.25">
      <c r="A591" t="s">
        <v>2412</v>
      </c>
      <c r="B591" t="str">
        <f>IF(OR(ISNUMBER(FIND("W/O",Tabelle3[[#This Row],[Score]])),ISNUMBER(FIND("RET",Tabelle3[[#This Row],[Score]])),ISNUMBER(FIND("Bye,",Tabelle3[[#This Row],[Opponent]]))),"NO","YES")</f>
        <v>YES</v>
      </c>
      <c r="C591" t="s">
        <v>518</v>
      </c>
      <c r="D591" s="158">
        <v>43521</v>
      </c>
      <c r="E591" t="s">
        <v>1279</v>
      </c>
      <c r="F591">
        <v>5</v>
      </c>
      <c r="G591" t="s">
        <v>1611</v>
      </c>
      <c r="H591" t="s">
        <v>1434</v>
      </c>
      <c r="I591" t="s">
        <v>1338</v>
      </c>
      <c r="J591">
        <f>IF('ATP Data Set 2019 Singles'!$K591&gt;1,'ATP Data Set 2019 Singles'!$K591,"")</f>
        <v>152</v>
      </c>
      <c r="K591">
        <v>152</v>
      </c>
      <c r="R591" s="132"/>
      <c r="AC591"/>
    </row>
    <row r="592" spans="1:29" x14ac:dyDescent="0.25">
      <c r="A592" t="s">
        <v>2412</v>
      </c>
      <c r="B592" t="str">
        <f>IF(OR(ISNUMBER(FIND("W/O",Tabelle3[[#This Row],[Score]])),ISNUMBER(FIND("RET",Tabelle3[[#This Row],[Score]])),ISNUMBER(FIND("Bye,",Tabelle3[[#This Row],[Opponent]]))),"NO","YES")</f>
        <v>YES</v>
      </c>
      <c r="C592" t="s">
        <v>518</v>
      </c>
      <c r="D592" s="158">
        <v>43521</v>
      </c>
      <c r="E592" t="s">
        <v>1279</v>
      </c>
      <c r="F592">
        <v>5</v>
      </c>
      <c r="G592" t="s">
        <v>1466</v>
      </c>
      <c r="H592" t="s">
        <v>2102</v>
      </c>
      <c r="I592" t="s">
        <v>621</v>
      </c>
      <c r="J592">
        <f>IF('ATP Data Set 2019 Singles'!$K592&gt;1,'ATP Data Set 2019 Singles'!$K592,"")</f>
        <v>84</v>
      </c>
      <c r="K592">
        <v>84</v>
      </c>
      <c r="R592" s="132"/>
      <c r="AC592"/>
    </row>
    <row r="593" spans="1:29" x14ac:dyDescent="0.25">
      <c r="A593" t="s">
        <v>2412</v>
      </c>
      <c r="B593" t="str">
        <f>IF(OR(ISNUMBER(FIND("W/O",Tabelle3[[#This Row],[Score]])),ISNUMBER(FIND("RET",Tabelle3[[#This Row],[Score]])),ISNUMBER(FIND("Bye,",Tabelle3[[#This Row],[Opponent]]))),"NO","YES")</f>
        <v>YES</v>
      </c>
      <c r="C593" t="s">
        <v>518</v>
      </c>
      <c r="D593" s="158">
        <v>43521</v>
      </c>
      <c r="E593" t="s">
        <v>1279</v>
      </c>
      <c r="F593">
        <v>5</v>
      </c>
      <c r="G593" t="s">
        <v>1396</v>
      </c>
      <c r="H593" t="s">
        <v>1403</v>
      </c>
      <c r="I593" t="s">
        <v>550</v>
      </c>
      <c r="J593">
        <f>IF('ATP Data Set 2019 Singles'!$K593&gt;1,'ATP Data Set 2019 Singles'!$K593,"")</f>
        <v>75</v>
      </c>
      <c r="K593">
        <v>75</v>
      </c>
      <c r="R593" s="132"/>
      <c r="AC593"/>
    </row>
    <row r="594" spans="1:29" x14ac:dyDescent="0.25">
      <c r="A594" t="s">
        <v>2412</v>
      </c>
      <c r="B594" t="str">
        <f>IF(OR(ISNUMBER(FIND("W/O",Tabelle3[[#This Row],[Score]])),ISNUMBER(FIND("RET",Tabelle3[[#This Row],[Score]])),ISNUMBER(FIND("Bye,",Tabelle3[[#This Row],[Opponent]]))),"NO","YES")</f>
        <v>YES</v>
      </c>
      <c r="C594" t="s">
        <v>518</v>
      </c>
      <c r="D594" s="158">
        <v>43521</v>
      </c>
      <c r="E594" t="s">
        <v>1279</v>
      </c>
      <c r="F594">
        <v>6</v>
      </c>
      <c r="G594" t="s">
        <v>1611</v>
      </c>
      <c r="H594" t="s">
        <v>1450</v>
      </c>
      <c r="I594" t="s">
        <v>1821</v>
      </c>
      <c r="J594">
        <f>IF('ATP Data Set 2019 Singles'!$K594&gt;1,'ATP Data Set 2019 Singles'!$K594,"")</f>
        <v>141</v>
      </c>
      <c r="K594">
        <v>141</v>
      </c>
      <c r="R594" s="132"/>
      <c r="AC594"/>
    </row>
    <row r="595" spans="1:29" x14ac:dyDescent="0.25">
      <c r="A595" t="s">
        <v>2412</v>
      </c>
      <c r="B595" t="str">
        <f>IF(OR(ISNUMBER(FIND("W/O",Tabelle3[[#This Row],[Score]])),ISNUMBER(FIND("RET",Tabelle3[[#This Row],[Score]])),ISNUMBER(FIND("Bye,",Tabelle3[[#This Row],[Opponent]]))),"NO","YES")</f>
        <v>YES</v>
      </c>
      <c r="C595" t="s">
        <v>518</v>
      </c>
      <c r="D595" s="158">
        <v>43521</v>
      </c>
      <c r="E595" t="s">
        <v>1279</v>
      </c>
      <c r="F595">
        <v>6</v>
      </c>
      <c r="G595" t="s">
        <v>1396</v>
      </c>
      <c r="H595" t="s">
        <v>1466</v>
      </c>
      <c r="I595" t="s">
        <v>585</v>
      </c>
      <c r="J595">
        <f>IF('ATP Data Set 2019 Singles'!$K595&gt;1,'ATP Data Set 2019 Singles'!$K595,"")</f>
        <v>81</v>
      </c>
      <c r="K595">
        <v>81</v>
      </c>
      <c r="R595" s="132"/>
      <c r="AC595"/>
    </row>
    <row r="596" spans="1:29" x14ac:dyDescent="0.25">
      <c r="A596" t="s">
        <v>2412</v>
      </c>
      <c r="B596" t="str">
        <f>IF(OR(ISNUMBER(FIND("W/O",Tabelle3[[#This Row],[Score]])),ISNUMBER(FIND("RET",Tabelle3[[#This Row],[Score]])),ISNUMBER(FIND("Bye,",Tabelle3[[#This Row],[Opponent]]))),"NO","YES")</f>
        <v>YES</v>
      </c>
      <c r="C596" t="s">
        <v>518</v>
      </c>
      <c r="D596" s="158">
        <v>43521</v>
      </c>
      <c r="E596" t="s">
        <v>1279</v>
      </c>
      <c r="F596">
        <v>7</v>
      </c>
      <c r="G596" t="s">
        <v>1611</v>
      </c>
      <c r="H596" t="s">
        <v>1396</v>
      </c>
      <c r="I596" t="s">
        <v>512</v>
      </c>
      <c r="J596">
        <f>IF('ATP Data Set 2019 Singles'!$K596&gt;1,'ATP Data Set 2019 Singles'!$K596,"")</f>
        <v>90</v>
      </c>
      <c r="K596">
        <v>90</v>
      </c>
      <c r="R596" s="132"/>
      <c r="AC596"/>
    </row>
    <row r="597" spans="1:29" x14ac:dyDescent="0.25">
      <c r="A597" t="s">
        <v>2412</v>
      </c>
      <c r="B597" t="str">
        <f>IF(OR(ISNUMBER(FIND("W/O",Tabelle3[[#This Row],[Score]])),ISNUMBER(FIND("RET",Tabelle3[[#This Row],[Score]])),ISNUMBER(FIND("Bye,",Tabelle3[[#This Row],[Opponent]]))),"NO","YES")</f>
        <v>YES</v>
      </c>
      <c r="C597" t="s">
        <v>518</v>
      </c>
      <c r="D597" s="158">
        <v>43521</v>
      </c>
      <c r="E597" t="s">
        <v>1275</v>
      </c>
      <c r="F597">
        <v>3</v>
      </c>
      <c r="G597" t="s">
        <v>1965</v>
      </c>
      <c r="H597" t="s">
        <v>2234</v>
      </c>
      <c r="I597" t="s">
        <v>1593</v>
      </c>
      <c r="J597">
        <f>IF('ATP Data Set 2019 Singles'!$K597&gt;1,'ATP Data Set 2019 Singles'!$K597,"")</f>
        <v>113</v>
      </c>
      <c r="K597">
        <v>113</v>
      </c>
      <c r="R597" s="132"/>
      <c r="AC597"/>
    </row>
    <row r="598" spans="1:29" x14ac:dyDescent="0.25">
      <c r="A598" t="s">
        <v>2412</v>
      </c>
      <c r="B598" t="str">
        <f>IF(OR(ISNUMBER(FIND("W/O",Tabelle3[[#This Row],[Score]])),ISNUMBER(FIND("RET",Tabelle3[[#This Row],[Score]])),ISNUMBER(FIND("Bye,",Tabelle3[[#This Row],[Opponent]]))),"NO","YES")</f>
        <v>YES</v>
      </c>
      <c r="C598" t="s">
        <v>518</v>
      </c>
      <c r="D598" s="158">
        <v>43521</v>
      </c>
      <c r="E598" t="s">
        <v>1275</v>
      </c>
      <c r="F598">
        <v>3</v>
      </c>
      <c r="G598" t="s">
        <v>1477</v>
      </c>
      <c r="H598" t="s">
        <v>1445</v>
      </c>
      <c r="I598" t="s">
        <v>542</v>
      </c>
      <c r="J598">
        <f>IF('ATP Data Set 2019 Singles'!$K598&gt;1,'ATP Data Set 2019 Singles'!$K598,"")</f>
        <v>70</v>
      </c>
      <c r="K598">
        <v>70</v>
      </c>
      <c r="R598" s="132"/>
      <c r="AC598"/>
    </row>
    <row r="599" spans="1:29" x14ac:dyDescent="0.25">
      <c r="A599" t="s">
        <v>2412</v>
      </c>
      <c r="B599" t="str">
        <f>IF(OR(ISNUMBER(FIND("W/O",Tabelle3[[#This Row],[Score]])),ISNUMBER(FIND("RET",Tabelle3[[#This Row],[Score]])),ISNUMBER(FIND("Bye,",Tabelle3[[#This Row],[Opponent]]))),"NO","YES")</f>
        <v>YES</v>
      </c>
      <c r="C599" t="s">
        <v>518</v>
      </c>
      <c r="D599" s="158">
        <v>43521</v>
      </c>
      <c r="E599" t="s">
        <v>1275</v>
      </c>
      <c r="F599">
        <v>3</v>
      </c>
      <c r="G599" t="s">
        <v>1454</v>
      </c>
      <c r="H599" t="s">
        <v>1897</v>
      </c>
      <c r="I599" t="s">
        <v>678</v>
      </c>
      <c r="J599">
        <f>IF('ATP Data Set 2019 Singles'!$K599&gt;1,'ATP Data Set 2019 Singles'!$K599,"")</f>
        <v>82</v>
      </c>
      <c r="K599">
        <v>82</v>
      </c>
      <c r="R599" s="132"/>
      <c r="AC599"/>
    </row>
    <row r="600" spans="1:29" x14ac:dyDescent="0.25">
      <c r="A600" t="s">
        <v>2412</v>
      </c>
      <c r="B600" t="str">
        <f>IF(OR(ISNUMBER(FIND("W/O",Tabelle3[[#This Row],[Score]])),ISNUMBER(FIND("RET",Tabelle3[[#This Row],[Score]])),ISNUMBER(FIND("Bye,",Tabelle3[[#This Row],[Opponent]]))),"NO","YES")</f>
        <v>YES</v>
      </c>
      <c r="C600" t="s">
        <v>518</v>
      </c>
      <c r="D600" s="158">
        <v>43521</v>
      </c>
      <c r="E600" t="s">
        <v>1275</v>
      </c>
      <c r="F600">
        <v>3</v>
      </c>
      <c r="G600" t="s">
        <v>1472</v>
      </c>
      <c r="H600" t="s">
        <v>1397</v>
      </c>
      <c r="I600" t="s">
        <v>646</v>
      </c>
      <c r="J600">
        <f>IF('ATP Data Set 2019 Singles'!$K600&gt;1,'ATP Data Set 2019 Singles'!$K600,"")</f>
        <v>88</v>
      </c>
      <c r="K600">
        <v>88</v>
      </c>
      <c r="R600" s="132"/>
      <c r="AC600"/>
    </row>
    <row r="601" spans="1:29" x14ac:dyDescent="0.25">
      <c r="A601" t="s">
        <v>2412</v>
      </c>
      <c r="B601" t="str">
        <f>IF(OR(ISNUMBER(FIND("W/O",Tabelle3[[#This Row],[Score]])),ISNUMBER(FIND("RET",Tabelle3[[#This Row],[Score]])),ISNUMBER(FIND("Bye,",Tabelle3[[#This Row],[Opponent]]))),"NO","YES")</f>
        <v>YES</v>
      </c>
      <c r="C601" t="s">
        <v>518</v>
      </c>
      <c r="D601" s="158">
        <v>43521</v>
      </c>
      <c r="E601" t="s">
        <v>1275</v>
      </c>
      <c r="F601">
        <v>3</v>
      </c>
      <c r="G601" t="s">
        <v>1784</v>
      </c>
      <c r="H601" t="s">
        <v>1634</v>
      </c>
      <c r="I601" t="s">
        <v>1537</v>
      </c>
      <c r="J601">
        <f>IF('ATP Data Set 2019 Singles'!$K601&gt;1,'ATP Data Set 2019 Singles'!$K601,"")</f>
        <v>150</v>
      </c>
      <c r="K601">
        <v>150</v>
      </c>
      <c r="R601" s="132"/>
      <c r="AC601"/>
    </row>
    <row r="602" spans="1:29" x14ac:dyDescent="0.25">
      <c r="A602" t="s">
        <v>2412</v>
      </c>
      <c r="B602" t="str">
        <f>IF(OR(ISNUMBER(FIND("W/O",Tabelle3[[#This Row],[Score]])),ISNUMBER(FIND("RET",Tabelle3[[#This Row],[Score]])),ISNUMBER(FIND("Bye,",Tabelle3[[#This Row],[Opponent]]))),"NO","YES")</f>
        <v>YES</v>
      </c>
      <c r="C602" t="s">
        <v>518</v>
      </c>
      <c r="D602" s="158">
        <v>43521</v>
      </c>
      <c r="E602" t="s">
        <v>1275</v>
      </c>
      <c r="F602">
        <v>3</v>
      </c>
      <c r="G602" t="s">
        <v>1459</v>
      </c>
      <c r="H602" t="s">
        <v>1787</v>
      </c>
      <c r="I602" t="s">
        <v>1571</v>
      </c>
      <c r="J602">
        <f>IF('ATP Data Set 2019 Singles'!$K602&gt;1,'ATP Data Set 2019 Singles'!$K602,"")</f>
        <v>169</v>
      </c>
      <c r="K602">
        <v>169</v>
      </c>
      <c r="R602" s="132"/>
      <c r="AC602"/>
    </row>
    <row r="603" spans="1:29" x14ac:dyDescent="0.25">
      <c r="A603" t="s">
        <v>2412</v>
      </c>
      <c r="B603" t="str">
        <f>IF(OR(ISNUMBER(FIND("W/O",Tabelle3[[#This Row],[Score]])),ISNUMBER(FIND("RET",Tabelle3[[#This Row],[Score]])),ISNUMBER(FIND("Bye,",Tabelle3[[#This Row],[Opponent]]))),"NO","YES")</f>
        <v>YES</v>
      </c>
      <c r="C603" t="s">
        <v>518</v>
      </c>
      <c r="D603" s="158">
        <v>43521</v>
      </c>
      <c r="E603" t="s">
        <v>1275</v>
      </c>
      <c r="F603">
        <v>3</v>
      </c>
      <c r="G603" t="s">
        <v>1395</v>
      </c>
      <c r="H603" t="s">
        <v>1490</v>
      </c>
      <c r="I603" t="s">
        <v>1591</v>
      </c>
      <c r="J603">
        <f>IF('ATP Data Set 2019 Singles'!$K603&gt;1,'ATP Data Set 2019 Singles'!$K603,"")</f>
        <v>96</v>
      </c>
      <c r="K603">
        <v>96</v>
      </c>
      <c r="R603" s="132"/>
      <c r="AC603"/>
    </row>
    <row r="604" spans="1:29" x14ac:dyDescent="0.25">
      <c r="A604" t="s">
        <v>2412</v>
      </c>
      <c r="B604" t="str">
        <f>IF(OR(ISNUMBER(FIND("W/O",Tabelle3[[#This Row],[Score]])),ISNUMBER(FIND("RET",Tabelle3[[#This Row],[Score]])),ISNUMBER(FIND("Bye,",Tabelle3[[#This Row],[Opponent]]))),"NO","YES")</f>
        <v>YES</v>
      </c>
      <c r="C604" t="s">
        <v>518</v>
      </c>
      <c r="D604" s="158">
        <v>43521</v>
      </c>
      <c r="E604" t="s">
        <v>1275</v>
      </c>
      <c r="F604">
        <v>3</v>
      </c>
      <c r="G604" t="s">
        <v>1485</v>
      </c>
      <c r="H604" t="s">
        <v>1467</v>
      </c>
      <c r="I604" t="s">
        <v>895</v>
      </c>
      <c r="J604">
        <f>IF('ATP Data Set 2019 Singles'!$K604&gt;1,'ATP Data Set 2019 Singles'!$K604,"")</f>
        <v>76</v>
      </c>
      <c r="K604">
        <v>76</v>
      </c>
      <c r="R604" s="132"/>
      <c r="AC604"/>
    </row>
    <row r="605" spans="1:29" x14ac:dyDescent="0.25">
      <c r="A605" t="s">
        <v>2412</v>
      </c>
      <c r="B605" t="str">
        <f>IF(OR(ISNUMBER(FIND("W/O",Tabelle3[[#This Row],[Score]])),ISNUMBER(FIND("RET",Tabelle3[[#This Row],[Score]])),ISNUMBER(FIND("Bye,",Tabelle3[[#This Row],[Opponent]]))),"NO","YES")</f>
        <v>YES</v>
      </c>
      <c r="C605" t="s">
        <v>518</v>
      </c>
      <c r="D605" s="158">
        <v>43521</v>
      </c>
      <c r="E605" t="s">
        <v>1275</v>
      </c>
      <c r="F605">
        <v>3</v>
      </c>
      <c r="G605" t="s">
        <v>1541</v>
      </c>
      <c r="H605" t="s">
        <v>1726</v>
      </c>
      <c r="I605" t="s">
        <v>607</v>
      </c>
      <c r="J605">
        <f>IF('ATP Data Set 2019 Singles'!$K605&gt;1,'ATP Data Set 2019 Singles'!$K605,"")</f>
        <v>115</v>
      </c>
      <c r="K605">
        <v>115</v>
      </c>
      <c r="R605" s="132"/>
      <c r="AC605"/>
    </row>
    <row r="606" spans="1:29" x14ac:dyDescent="0.25">
      <c r="A606" t="s">
        <v>2412</v>
      </c>
      <c r="B606" t="str">
        <f>IF(OR(ISNUMBER(FIND("W/O",Tabelle3[[#This Row],[Score]])),ISNUMBER(FIND("RET",Tabelle3[[#This Row],[Score]])),ISNUMBER(FIND("Bye,",Tabelle3[[#This Row],[Opponent]]))),"NO","YES")</f>
        <v>YES</v>
      </c>
      <c r="C606" t="s">
        <v>518</v>
      </c>
      <c r="D606" s="158">
        <v>43521</v>
      </c>
      <c r="E606" t="s">
        <v>1275</v>
      </c>
      <c r="F606">
        <v>3</v>
      </c>
      <c r="G606" t="s">
        <v>1475</v>
      </c>
      <c r="H606" t="s">
        <v>1452</v>
      </c>
      <c r="I606" t="s">
        <v>539</v>
      </c>
      <c r="J606">
        <f>IF('ATP Data Set 2019 Singles'!$K606&gt;1,'ATP Data Set 2019 Singles'!$K606,"")</f>
        <v>79</v>
      </c>
      <c r="K606">
        <v>79</v>
      </c>
      <c r="R606" s="132"/>
      <c r="AC606"/>
    </row>
    <row r="607" spans="1:29" x14ac:dyDescent="0.25">
      <c r="A607" t="s">
        <v>2412</v>
      </c>
      <c r="B607" t="str">
        <f>IF(OR(ISNUMBER(FIND("W/O",Tabelle3[[#This Row],[Score]])),ISNUMBER(FIND("RET",Tabelle3[[#This Row],[Score]])),ISNUMBER(FIND("Bye,",Tabelle3[[#This Row],[Opponent]]))),"NO","YES")</f>
        <v>YES</v>
      </c>
      <c r="C607" t="s">
        <v>518</v>
      </c>
      <c r="D607" s="158">
        <v>43521</v>
      </c>
      <c r="E607" t="s">
        <v>1275</v>
      </c>
      <c r="F607">
        <v>3</v>
      </c>
      <c r="G607" t="s">
        <v>1679</v>
      </c>
      <c r="H607" t="s">
        <v>1401</v>
      </c>
      <c r="I607" t="s">
        <v>2233</v>
      </c>
      <c r="J607">
        <f>IF('ATP Data Set 2019 Singles'!$K607&gt;1,'ATP Data Set 2019 Singles'!$K607,"")</f>
        <v>113</v>
      </c>
      <c r="K607">
        <v>113</v>
      </c>
      <c r="R607" s="132"/>
      <c r="AC607"/>
    </row>
    <row r="608" spans="1:29" x14ac:dyDescent="0.25">
      <c r="A608" t="s">
        <v>2412</v>
      </c>
      <c r="B608" t="str">
        <f>IF(OR(ISNUMBER(FIND("W/O",Tabelle3[[#This Row],[Score]])),ISNUMBER(FIND("RET",Tabelle3[[#This Row],[Score]])),ISNUMBER(FIND("Bye,",Tabelle3[[#This Row],[Opponent]]))),"NO","YES")</f>
        <v>YES</v>
      </c>
      <c r="C608" t="s">
        <v>518</v>
      </c>
      <c r="D608" s="158">
        <v>43521</v>
      </c>
      <c r="E608" t="s">
        <v>1275</v>
      </c>
      <c r="F608">
        <v>3</v>
      </c>
      <c r="G608" t="s">
        <v>1428</v>
      </c>
      <c r="H608" t="s">
        <v>1440</v>
      </c>
      <c r="I608" t="s">
        <v>2232</v>
      </c>
      <c r="J608">
        <f>IF('ATP Data Set 2019 Singles'!$K608&gt;1,'ATP Data Set 2019 Singles'!$K608,"")</f>
        <v>105</v>
      </c>
      <c r="K608">
        <v>105</v>
      </c>
      <c r="R608" s="132"/>
      <c r="AC608"/>
    </row>
    <row r="609" spans="1:29" x14ac:dyDescent="0.25">
      <c r="A609" t="s">
        <v>2412</v>
      </c>
      <c r="B609" t="str">
        <f>IF(OR(ISNUMBER(FIND("W/O",Tabelle3[[#This Row],[Score]])),ISNUMBER(FIND("RET",Tabelle3[[#This Row],[Score]])),ISNUMBER(FIND("Bye,",Tabelle3[[#This Row],[Opponent]]))),"NO","YES")</f>
        <v>YES</v>
      </c>
      <c r="C609" t="s">
        <v>518</v>
      </c>
      <c r="D609" s="158">
        <v>43521</v>
      </c>
      <c r="E609" t="s">
        <v>1275</v>
      </c>
      <c r="F609">
        <v>3</v>
      </c>
      <c r="G609" t="s">
        <v>1682</v>
      </c>
      <c r="H609" t="s">
        <v>1449</v>
      </c>
      <c r="I609" t="s">
        <v>678</v>
      </c>
      <c r="J609">
        <f>IF('ATP Data Set 2019 Singles'!$K609&gt;1,'ATP Data Set 2019 Singles'!$K609,"")</f>
        <v>81</v>
      </c>
      <c r="K609">
        <v>81</v>
      </c>
      <c r="R609" s="132"/>
      <c r="AC609"/>
    </row>
    <row r="610" spans="1:29" x14ac:dyDescent="0.25">
      <c r="A610" t="s">
        <v>2412</v>
      </c>
      <c r="B610" t="str">
        <f>IF(OR(ISNUMBER(FIND("W/O",Tabelle3[[#This Row],[Score]])),ISNUMBER(FIND("RET",Tabelle3[[#This Row],[Score]])),ISNUMBER(FIND("Bye,",Tabelle3[[#This Row],[Opponent]]))),"NO","YES")</f>
        <v>YES</v>
      </c>
      <c r="C610" t="s">
        <v>518</v>
      </c>
      <c r="D610" s="158">
        <v>43521</v>
      </c>
      <c r="E610" t="s">
        <v>1275</v>
      </c>
      <c r="F610">
        <v>3</v>
      </c>
      <c r="G610" t="s">
        <v>1432</v>
      </c>
      <c r="H610" t="s">
        <v>1443</v>
      </c>
      <c r="I610" t="s">
        <v>1900</v>
      </c>
      <c r="J610">
        <f>IF('ATP Data Set 2019 Singles'!$K610&gt;1,'ATP Data Set 2019 Singles'!$K610,"")</f>
        <v>127</v>
      </c>
      <c r="K610">
        <v>127</v>
      </c>
      <c r="R610" s="132"/>
      <c r="AC610"/>
    </row>
    <row r="611" spans="1:29" x14ac:dyDescent="0.25">
      <c r="A611" t="s">
        <v>2412</v>
      </c>
      <c r="B611" t="str">
        <f>IF(OR(ISNUMBER(FIND("W/O",Tabelle3[[#This Row],[Score]])),ISNUMBER(FIND("RET",Tabelle3[[#This Row],[Score]])),ISNUMBER(FIND("Bye,",Tabelle3[[#This Row],[Opponent]]))),"NO","YES")</f>
        <v>YES</v>
      </c>
      <c r="C611" t="s">
        <v>518</v>
      </c>
      <c r="D611" s="158">
        <v>43521</v>
      </c>
      <c r="E611" t="s">
        <v>1275</v>
      </c>
      <c r="F611">
        <v>3</v>
      </c>
      <c r="G611" t="s">
        <v>1394</v>
      </c>
      <c r="H611" t="s">
        <v>1838</v>
      </c>
      <c r="I611" t="s">
        <v>848</v>
      </c>
      <c r="J611">
        <f>IF('ATP Data Set 2019 Singles'!$K611&gt;1,'ATP Data Set 2019 Singles'!$K611,"")</f>
        <v>104</v>
      </c>
      <c r="K611">
        <v>104</v>
      </c>
      <c r="R611" s="132"/>
      <c r="AC611"/>
    </row>
    <row r="612" spans="1:29" x14ac:dyDescent="0.25">
      <c r="A612" t="s">
        <v>2412</v>
      </c>
      <c r="B612" t="str">
        <f>IF(OR(ISNUMBER(FIND("W/O",Tabelle3[[#This Row],[Score]])),ISNUMBER(FIND("RET",Tabelle3[[#This Row],[Score]])),ISNUMBER(FIND("Bye,",Tabelle3[[#This Row],[Opponent]]))),"NO","YES")</f>
        <v>YES</v>
      </c>
      <c r="C612" t="s">
        <v>518</v>
      </c>
      <c r="D612" s="158">
        <v>43521</v>
      </c>
      <c r="E612" t="s">
        <v>1275</v>
      </c>
      <c r="F612">
        <v>3</v>
      </c>
      <c r="G612" t="s">
        <v>1439</v>
      </c>
      <c r="H612" t="s">
        <v>1551</v>
      </c>
      <c r="I612" t="s">
        <v>1482</v>
      </c>
      <c r="J612">
        <f>IF('ATP Data Set 2019 Singles'!$K612&gt;1,'ATP Data Set 2019 Singles'!$K612,"")</f>
        <v>119</v>
      </c>
      <c r="K612">
        <v>119</v>
      </c>
      <c r="R612" s="132"/>
      <c r="AC612"/>
    </row>
    <row r="613" spans="1:29" x14ac:dyDescent="0.25">
      <c r="A613" t="s">
        <v>2412</v>
      </c>
      <c r="B613" t="str">
        <f>IF(OR(ISNUMBER(FIND("W/O",Tabelle3[[#This Row],[Score]])),ISNUMBER(FIND("RET",Tabelle3[[#This Row],[Score]])),ISNUMBER(FIND("Bye,",Tabelle3[[#This Row],[Opponent]]))),"NO","YES")</f>
        <v>YES</v>
      </c>
      <c r="C613" t="s">
        <v>518</v>
      </c>
      <c r="D613" s="158">
        <v>43521</v>
      </c>
      <c r="E613" t="s">
        <v>1275</v>
      </c>
      <c r="F613">
        <v>4</v>
      </c>
      <c r="G613" t="s">
        <v>1477</v>
      </c>
      <c r="H613" t="s">
        <v>1454</v>
      </c>
      <c r="I613" t="s">
        <v>1800</v>
      </c>
      <c r="J613">
        <f>IF('ATP Data Set 2019 Singles'!$K613&gt;1,'ATP Data Set 2019 Singles'!$K613,"")</f>
        <v>132</v>
      </c>
      <c r="K613">
        <v>132</v>
      </c>
      <c r="R613" s="132"/>
      <c r="AC613"/>
    </row>
    <row r="614" spans="1:29" x14ac:dyDescent="0.25">
      <c r="A614" t="s">
        <v>2412</v>
      </c>
      <c r="B614" t="str">
        <f>IF(OR(ISNUMBER(FIND("W/O",Tabelle3[[#This Row],[Score]])),ISNUMBER(FIND("RET",Tabelle3[[#This Row],[Score]])),ISNUMBER(FIND("Bye,",Tabelle3[[#This Row],[Opponent]]))),"NO","YES")</f>
        <v>YES</v>
      </c>
      <c r="C614" t="s">
        <v>518</v>
      </c>
      <c r="D614" s="158">
        <v>43521</v>
      </c>
      <c r="E614" t="s">
        <v>1275</v>
      </c>
      <c r="F614">
        <v>4</v>
      </c>
      <c r="G614" t="s">
        <v>1472</v>
      </c>
      <c r="H614" t="s">
        <v>1679</v>
      </c>
      <c r="I614" t="s">
        <v>542</v>
      </c>
      <c r="J614">
        <f>IF('ATP Data Set 2019 Singles'!$K614&gt;1,'ATP Data Set 2019 Singles'!$K614,"")</f>
        <v>75</v>
      </c>
      <c r="K614">
        <v>75</v>
      </c>
      <c r="R614" s="132"/>
      <c r="AC614"/>
    </row>
    <row r="615" spans="1:29" x14ac:dyDescent="0.25">
      <c r="A615" t="s">
        <v>2412</v>
      </c>
      <c r="B615" t="str">
        <f>IF(OR(ISNUMBER(FIND("W/O",Tabelle3[[#This Row],[Score]])),ISNUMBER(FIND("RET",Tabelle3[[#This Row],[Score]])),ISNUMBER(FIND("Bye,",Tabelle3[[#This Row],[Opponent]]))),"NO","YES")</f>
        <v>YES</v>
      </c>
      <c r="C615" t="s">
        <v>518</v>
      </c>
      <c r="D615" s="158">
        <v>43521</v>
      </c>
      <c r="E615" t="s">
        <v>1275</v>
      </c>
      <c r="F615">
        <v>4</v>
      </c>
      <c r="G615" t="s">
        <v>1459</v>
      </c>
      <c r="H615" t="s">
        <v>1784</v>
      </c>
      <c r="I615" t="s">
        <v>2231</v>
      </c>
      <c r="J615">
        <f>IF('ATP Data Set 2019 Singles'!$K615&gt;1,'ATP Data Set 2019 Singles'!$K615,"")</f>
        <v>133</v>
      </c>
      <c r="K615">
        <v>133</v>
      </c>
      <c r="R615" s="132"/>
      <c r="AC615"/>
    </row>
    <row r="616" spans="1:29" x14ac:dyDescent="0.25">
      <c r="A616" t="s">
        <v>2412</v>
      </c>
      <c r="B616" t="str">
        <f>IF(OR(ISNUMBER(FIND("W/O",Tabelle3[[#This Row],[Score]])),ISNUMBER(FIND("RET",Tabelle3[[#This Row],[Score]])),ISNUMBER(FIND("Bye,",Tabelle3[[#This Row],[Opponent]]))),"NO","YES")</f>
        <v>YES</v>
      </c>
      <c r="C616" t="s">
        <v>518</v>
      </c>
      <c r="D616" s="158">
        <v>43521</v>
      </c>
      <c r="E616" t="s">
        <v>1275</v>
      </c>
      <c r="F616">
        <v>4</v>
      </c>
      <c r="G616" t="s">
        <v>1395</v>
      </c>
      <c r="H616" t="s">
        <v>1439</v>
      </c>
      <c r="I616" t="s">
        <v>1502</v>
      </c>
      <c r="J616">
        <f>IF('ATP Data Set 2019 Singles'!$K616&gt;1,'ATP Data Set 2019 Singles'!$K616,"")</f>
        <v>95</v>
      </c>
      <c r="K616">
        <v>95</v>
      </c>
      <c r="R616" s="132"/>
      <c r="AC616"/>
    </row>
    <row r="617" spans="1:29" x14ac:dyDescent="0.25">
      <c r="A617" t="s">
        <v>2412</v>
      </c>
      <c r="B617" t="str">
        <f>IF(OR(ISNUMBER(FIND("W/O",Tabelle3[[#This Row],[Score]])),ISNUMBER(FIND("RET",Tabelle3[[#This Row],[Score]])),ISNUMBER(FIND("Bye,",Tabelle3[[#This Row],[Opponent]]))),"NO","YES")</f>
        <v>YES</v>
      </c>
      <c r="C617" t="s">
        <v>518</v>
      </c>
      <c r="D617" s="158">
        <v>43521</v>
      </c>
      <c r="E617" t="s">
        <v>1275</v>
      </c>
      <c r="F617">
        <v>4</v>
      </c>
      <c r="G617" t="s">
        <v>1485</v>
      </c>
      <c r="H617" t="s">
        <v>1432</v>
      </c>
      <c r="I617" t="s">
        <v>653</v>
      </c>
      <c r="J617">
        <f>IF('ATP Data Set 2019 Singles'!$K617&gt;1,'ATP Data Set 2019 Singles'!$K617,"")</f>
        <v>74</v>
      </c>
      <c r="K617">
        <v>74</v>
      </c>
      <c r="R617" s="132"/>
      <c r="AC617"/>
    </row>
    <row r="618" spans="1:29" x14ac:dyDescent="0.25">
      <c r="A618" t="s">
        <v>2412</v>
      </c>
      <c r="B618" t="str">
        <f>IF(OR(ISNUMBER(FIND("W/O",Tabelle3[[#This Row],[Score]])),ISNUMBER(FIND("RET",Tabelle3[[#This Row],[Score]])),ISNUMBER(FIND("Bye,",Tabelle3[[#This Row],[Opponent]]))),"NO","YES")</f>
        <v>YES</v>
      </c>
      <c r="C618" t="s">
        <v>518</v>
      </c>
      <c r="D618" s="158">
        <v>43521</v>
      </c>
      <c r="E618" t="s">
        <v>1275</v>
      </c>
      <c r="F618">
        <v>4</v>
      </c>
      <c r="G618" t="s">
        <v>1475</v>
      </c>
      <c r="H618" t="s">
        <v>1682</v>
      </c>
      <c r="I618" t="s">
        <v>2230</v>
      </c>
      <c r="J618">
        <f>IF('ATP Data Set 2019 Singles'!$K618&gt;1,'ATP Data Set 2019 Singles'!$K618,"")</f>
        <v>123</v>
      </c>
      <c r="K618">
        <v>123</v>
      </c>
      <c r="R618" s="132"/>
      <c r="AC618"/>
    </row>
    <row r="619" spans="1:29" x14ac:dyDescent="0.25">
      <c r="A619" t="s">
        <v>2412</v>
      </c>
      <c r="B619" t="str">
        <f>IF(OR(ISNUMBER(FIND("W/O",Tabelle3[[#This Row],[Score]])),ISNUMBER(FIND("RET",Tabelle3[[#This Row],[Score]])),ISNUMBER(FIND("Bye,",Tabelle3[[#This Row],[Opponent]]))),"NO","YES")</f>
        <v>YES</v>
      </c>
      <c r="C619" t="s">
        <v>518</v>
      </c>
      <c r="D619" s="158">
        <v>43521</v>
      </c>
      <c r="E619" t="s">
        <v>1275</v>
      </c>
      <c r="F619">
        <v>4</v>
      </c>
      <c r="G619" t="s">
        <v>1428</v>
      </c>
      <c r="H619" t="s">
        <v>1965</v>
      </c>
      <c r="I619" t="s">
        <v>621</v>
      </c>
      <c r="J619">
        <f>IF('ATP Data Set 2019 Singles'!$K619&gt;1,'ATP Data Set 2019 Singles'!$K619,"")</f>
        <v>65</v>
      </c>
      <c r="K619">
        <v>65</v>
      </c>
      <c r="R619" s="132"/>
      <c r="AC619"/>
    </row>
    <row r="620" spans="1:29" x14ac:dyDescent="0.25">
      <c r="A620" t="s">
        <v>2412</v>
      </c>
      <c r="B620" t="str">
        <f>IF(OR(ISNUMBER(FIND("W/O",Tabelle3[[#This Row],[Score]])),ISNUMBER(FIND("RET",Tabelle3[[#This Row],[Score]])),ISNUMBER(FIND("Bye,",Tabelle3[[#This Row],[Opponent]]))),"NO","YES")</f>
        <v>YES</v>
      </c>
      <c r="C620" t="s">
        <v>518</v>
      </c>
      <c r="D620" s="158">
        <v>43521</v>
      </c>
      <c r="E620" t="s">
        <v>1275</v>
      </c>
      <c r="F620">
        <v>4</v>
      </c>
      <c r="G620" t="s">
        <v>1394</v>
      </c>
      <c r="H620" t="s">
        <v>1541</v>
      </c>
      <c r="I620" t="s">
        <v>718</v>
      </c>
      <c r="J620">
        <f>IF('ATP Data Set 2019 Singles'!$K620&gt;1,'ATP Data Set 2019 Singles'!$K620,"")</f>
        <v>57</v>
      </c>
      <c r="K620">
        <v>57</v>
      </c>
      <c r="R620" s="132"/>
      <c r="AC620"/>
    </row>
    <row r="621" spans="1:29" x14ac:dyDescent="0.25">
      <c r="A621" t="s">
        <v>2412</v>
      </c>
      <c r="B621" t="str">
        <f>IF(OR(ISNUMBER(FIND("W/O",Tabelle3[[#This Row],[Score]])),ISNUMBER(FIND("RET",Tabelle3[[#This Row],[Score]])),ISNUMBER(FIND("Bye,",Tabelle3[[#This Row],[Opponent]]))),"NO","YES")</f>
        <v>YES</v>
      </c>
      <c r="C621" t="s">
        <v>518</v>
      </c>
      <c r="D621" s="158">
        <v>43521</v>
      </c>
      <c r="E621" t="s">
        <v>1275</v>
      </c>
      <c r="F621">
        <v>5</v>
      </c>
      <c r="G621" t="s">
        <v>1459</v>
      </c>
      <c r="H621" t="s">
        <v>1477</v>
      </c>
      <c r="I621" t="s">
        <v>2229</v>
      </c>
      <c r="J621">
        <f>IF('ATP Data Set 2019 Singles'!$K621&gt;1,'ATP Data Set 2019 Singles'!$K621,"")</f>
        <v>148</v>
      </c>
      <c r="K621">
        <v>148</v>
      </c>
      <c r="R621" s="132"/>
      <c r="AC621"/>
    </row>
    <row r="622" spans="1:29" x14ac:dyDescent="0.25">
      <c r="A622" t="s">
        <v>2412</v>
      </c>
      <c r="B622" t="str">
        <f>IF(OR(ISNUMBER(FIND("W/O",Tabelle3[[#This Row],[Score]])),ISNUMBER(FIND("RET",Tabelle3[[#This Row],[Score]])),ISNUMBER(FIND("Bye,",Tabelle3[[#This Row],[Opponent]]))),"NO","YES")</f>
        <v>YES</v>
      </c>
      <c r="C622" t="s">
        <v>518</v>
      </c>
      <c r="D622" s="158">
        <v>43521</v>
      </c>
      <c r="E622" t="s">
        <v>1275</v>
      </c>
      <c r="F622">
        <v>5</v>
      </c>
      <c r="G622" t="s">
        <v>1395</v>
      </c>
      <c r="H622" t="s">
        <v>1485</v>
      </c>
      <c r="I622" t="s">
        <v>533</v>
      </c>
      <c r="J622">
        <f>IF('ATP Data Set 2019 Singles'!$K622&gt;1,'ATP Data Set 2019 Singles'!$K622,"")</f>
        <v>116</v>
      </c>
      <c r="K622">
        <v>116</v>
      </c>
      <c r="R622" s="132"/>
      <c r="AC622"/>
    </row>
    <row r="623" spans="1:29" x14ac:dyDescent="0.25">
      <c r="A623" t="s">
        <v>2412</v>
      </c>
      <c r="B623" t="str">
        <f>IF(OR(ISNUMBER(FIND("W/O",Tabelle3[[#This Row],[Score]])),ISNUMBER(FIND("RET",Tabelle3[[#This Row],[Score]])),ISNUMBER(FIND("Bye,",Tabelle3[[#This Row],[Opponent]]))),"NO","YES")</f>
        <v>YES</v>
      </c>
      <c r="C623" t="s">
        <v>518</v>
      </c>
      <c r="D623" s="158">
        <v>43521</v>
      </c>
      <c r="E623" t="s">
        <v>1275</v>
      </c>
      <c r="F623">
        <v>5</v>
      </c>
      <c r="G623" t="s">
        <v>1428</v>
      </c>
      <c r="H623" t="s">
        <v>1472</v>
      </c>
      <c r="I623" t="s">
        <v>2228</v>
      </c>
      <c r="J623">
        <f>IF('ATP Data Set 2019 Singles'!$K623&gt;1,'ATP Data Set 2019 Singles'!$K623,"")</f>
        <v>115</v>
      </c>
      <c r="K623">
        <v>115</v>
      </c>
      <c r="R623" s="132"/>
      <c r="AC623"/>
    </row>
    <row r="624" spans="1:29" x14ac:dyDescent="0.25">
      <c r="A624" t="s">
        <v>2412</v>
      </c>
      <c r="B624" t="str">
        <f>IF(OR(ISNUMBER(FIND("W/O",Tabelle3[[#This Row],[Score]])),ISNUMBER(FIND("RET",Tabelle3[[#This Row],[Score]])),ISNUMBER(FIND("Bye,",Tabelle3[[#This Row],[Opponent]]))),"NO","YES")</f>
        <v>YES</v>
      </c>
      <c r="C624" t="s">
        <v>518</v>
      </c>
      <c r="D624" s="158">
        <v>43521</v>
      </c>
      <c r="E624" t="s">
        <v>1275</v>
      </c>
      <c r="F624">
        <v>5</v>
      </c>
      <c r="G624" t="s">
        <v>1394</v>
      </c>
      <c r="H624" t="s">
        <v>1475</v>
      </c>
      <c r="I624" t="s">
        <v>1599</v>
      </c>
      <c r="J624">
        <f>IF('ATP Data Set 2019 Singles'!$K624&gt;1,'ATP Data Set 2019 Singles'!$K624,"")</f>
        <v>140</v>
      </c>
      <c r="K624">
        <v>140</v>
      </c>
      <c r="R624" s="132"/>
      <c r="AC624"/>
    </row>
    <row r="625" spans="1:29" x14ac:dyDescent="0.25">
      <c r="A625" t="s">
        <v>2412</v>
      </c>
      <c r="B625" t="str">
        <f>IF(OR(ISNUMBER(FIND("W/O",Tabelle3[[#This Row],[Score]])),ISNUMBER(FIND("RET",Tabelle3[[#This Row],[Score]])),ISNUMBER(FIND("Bye,",Tabelle3[[#This Row],[Opponent]]))),"NO","YES")</f>
        <v>YES</v>
      </c>
      <c r="C625" t="s">
        <v>518</v>
      </c>
      <c r="D625" s="158">
        <v>43521</v>
      </c>
      <c r="E625" t="s">
        <v>1275</v>
      </c>
      <c r="F625">
        <v>6</v>
      </c>
      <c r="G625" t="s">
        <v>1395</v>
      </c>
      <c r="H625" t="s">
        <v>1459</v>
      </c>
      <c r="I625" t="s">
        <v>667</v>
      </c>
      <c r="J625">
        <f>IF('ATP Data Set 2019 Singles'!$K625&gt;1,'ATP Data Set 2019 Singles'!$K625,"")</f>
        <v>67</v>
      </c>
      <c r="K625">
        <v>67</v>
      </c>
      <c r="R625" s="132"/>
      <c r="AC625"/>
    </row>
    <row r="626" spans="1:29" x14ac:dyDescent="0.25">
      <c r="A626" t="s">
        <v>2412</v>
      </c>
      <c r="B626" t="str">
        <f>IF(OR(ISNUMBER(FIND("W/O",Tabelle3[[#This Row],[Score]])),ISNUMBER(FIND("RET",Tabelle3[[#This Row],[Score]])),ISNUMBER(FIND("Bye,",Tabelle3[[#This Row],[Opponent]]))),"NO","YES")</f>
        <v>YES</v>
      </c>
      <c r="C626" t="s">
        <v>518</v>
      </c>
      <c r="D626" s="158">
        <v>43521</v>
      </c>
      <c r="E626" t="s">
        <v>1275</v>
      </c>
      <c r="F626">
        <v>6</v>
      </c>
      <c r="G626" t="s">
        <v>1394</v>
      </c>
      <c r="H626" t="s">
        <v>1428</v>
      </c>
      <c r="I626" t="s">
        <v>2025</v>
      </c>
      <c r="J626">
        <f>IF('ATP Data Set 2019 Singles'!$K626&gt;1,'ATP Data Set 2019 Singles'!$K626,"")</f>
        <v>179</v>
      </c>
      <c r="K626">
        <v>179</v>
      </c>
      <c r="R626" s="132"/>
      <c r="AC626"/>
    </row>
    <row r="627" spans="1:29" x14ac:dyDescent="0.25">
      <c r="A627" t="s">
        <v>2412</v>
      </c>
      <c r="B627" t="str">
        <f>IF(OR(ISNUMBER(FIND("W/O",Tabelle3[[#This Row],[Score]])),ISNUMBER(FIND("RET",Tabelle3[[#This Row],[Score]])),ISNUMBER(FIND("Bye,",Tabelle3[[#This Row],[Opponent]]))),"NO","YES")</f>
        <v>YES</v>
      </c>
      <c r="C627" t="s">
        <v>518</v>
      </c>
      <c r="D627" s="158">
        <v>43521</v>
      </c>
      <c r="E627" t="s">
        <v>1275</v>
      </c>
      <c r="F627">
        <v>7</v>
      </c>
      <c r="G627" t="s">
        <v>1395</v>
      </c>
      <c r="H627" t="s">
        <v>1394</v>
      </c>
      <c r="I627" t="s">
        <v>550</v>
      </c>
      <c r="J627">
        <f>IF('ATP Data Set 2019 Singles'!$K627&gt;1,'ATP Data Set 2019 Singles'!$K627,"")</f>
        <v>70</v>
      </c>
      <c r="K627">
        <v>70</v>
      </c>
      <c r="R627" s="132"/>
      <c r="AC627"/>
    </row>
    <row r="628" spans="1:29" x14ac:dyDescent="0.25">
      <c r="A628" t="s">
        <v>2412</v>
      </c>
      <c r="B628" t="str">
        <f>IF(OR(ISNUMBER(FIND("W/O",Tabelle3[[#This Row],[Score]])),ISNUMBER(FIND("RET",Tabelle3[[#This Row],[Score]])),ISNUMBER(FIND("Bye,",Tabelle3[[#This Row],[Opponent]]))),"NO","YES")</f>
        <v>YES</v>
      </c>
      <c r="C628" t="s">
        <v>518</v>
      </c>
      <c r="D628" s="158">
        <v>43521</v>
      </c>
      <c r="E628" t="s">
        <v>1268</v>
      </c>
      <c r="F628">
        <v>3</v>
      </c>
      <c r="G628" t="s">
        <v>1573</v>
      </c>
      <c r="H628" t="s">
        <v>1470</v>
      </c>
      <c r="I628" t="s">
        <v>1884</v>
      </c>
      <c r="J628">
        <f>IF('ATP Data Set 2019 Singles'!$K628&gt;1,'ATP Data Set 2019 Singles'!$K628,"")</f>
        <v>124</v>
      </c>
      <c r="K628">
        <v>124</v>
      </c>
      <c r="R628" s="132"/>
      <c r="AC628"/>
    </row>
    <row r="629" spans="1:29" x14ac:dyDescent="0.25">
      <c r="A629" t="s">
        <v>2412</v>
      </c>
      <c r="B629" t="str">
        <f>IF(OR(ISNUMBER(FIND("W/O",Tabelle3[[#This Row],[Score]])),ISNUMBER(FIND("RET",Tabelle3[[#This Row],[Score]])),ISNUMBER(FIND("Bye,",Tabelle3[[#This Row],[Opponent]]))),"NO","YES")</f>
        <v>YES</v>
      </c>
      <c r="C629" t="s">
        <v>518</v>
      </c>
      <c r="D629" s="158">
        <v>43521</v>
      </c>
      <c r="E629" t="s">
        <v>1268</v>
      </c>
      <c r="F629">
        <v>3</v>
      </c>
      <c r="G629" t="s">
        <v>1539</v>
      </c>
      <c r="H629" t="s">
        <v>2091</v>
      </c>
      <c r="I629" t="s">
        <v>1645</v>
      </c>
      <c r="J629">
        <f>IF('ATP Data Set 2019 Singles'!$K629&gt;1,'ATP Data Set 2019 Singles'!$K629,"")</f>
        <v>111</v>
      </c>
      <c r="K629">
        <v>111</v>
      </c>
      <c r="R629" s="132"/>
      <c r="AC629"/>
    </row>
    <row r="630" spans="1:29" x14ac:dyDescent="0.25">
      <c r="A630" t="s">
        <v>2412</v>
      </c>
      <c r="B630" t="str">
        <f>IF(OR(ISNUMBER(FIND("W/O",Tabelle3[[#This Row],[Score]])),ISNUMBER(FIND("RET",Tabelle3[[#This Row],[Score]])),ISNUMBER(FIND("Bye,",Tabelle3[[#This Row],[Opponent]]))),"NO","YES")</f>
        <v>YES</v>
      </c>
      <c r="C630" t="s">
        <v>518</v>
      </c>
      <c r="D630" s="158">
        <v>43521</v>
      </c>
      <c r="E630" t="s">
        <v>1268</v>
      </c>
      <c r="F630">
        <v>3</v>
      </c>
      <c r="G630" t="s">
        <v>1514</v>
      </c>
      <c r="H630" t="s">
        <v>2110</v>
      </c>
      <c r="I630" t="s">
        <v>671</v>
      </c>
      <c r="J630">
        <f>IF('ATP Data Set 2019 Singles'!$K630&gt;1,'ATP Data Set 2019 Singles'!$K630,"")</f>
        <v>61</v>
      </c>
      <c r="K630">
        <v>61</v>
      </c>
      <c r="R630" s="132"/>
      <c r="AC630"/>
    </row>
    <row r="631" spans="1:29" x14ac:dyDescent="0.25">
      <c r="A631" t="s">
        <v>2412</v>
      </c>
      <c r="B631" t="str">
        <f>IF(OR(ISNUMBER(FIND("W/O",Tabelle3[[#This Row],[Score]])),ISNUMBER(FIND("RET",Tabelle3[[#This Row],[Score]])),ISNUMBER(FIND("Bye,",Tabelle3[[#This Row],[Opponent]]))),"NO","YES")</f>
        <v>YES</v>
      </c>
      <c r="C631" t="s">
        <v>518</v>
      </c>
      <c r="D631" s="158">
        <v>43521</v>
      </c>
      <c r="E631" t="s">
        <v>1268</v>
      </c>
      <c r="F631">
        <v>3</v>
      </c>
      <c r="G631" t="s">
        <v>1474</v>
      </c>
      <c r="H631" t="s">
        <v>2227</v>
      </c>
      <c r="I631" t="s">
        <v>2165</v>
      </c>
      <c r="J631">
        <f>IF('ATP Data Set 2019 Singles'!$K631&gt;1,'ATP Data Set 2019 Singles'!$K631,"")</f>
        <v>143</v>
      </c>
      <c r="K631">
        <v>143</v>
      </c>
      <c r="R631" s="132"/>
      <c r="AC631"/>
    </row>
    <row r="632" spans="1:29" x14ac:dyDescent="0.25">
      <c r="A632" t="s">
        <v>2412</v>
      </c>
      <c r="B632" t="str">
        <f>IF(OR(ISNUMBER(FIND("W/O",Tabelle3[[#This Row],[Score]])),ISNUMBER(FIND("RET",Tabelle3[[#This Row],[Score]])),ISNUMBER(FIND("Bye,",Tabelle3[[#This Row],[Opponent]]))),"NO","YES")</f>
        <v>YES</v>
      </c>
      <c r="C632" t="s">
        <v>518</v>
      </c>
      <c r="D632" s="158">
        <v>43521</v>
      </c>
      <c r="E632" t="s">
        <v>1268</v>
      </c>
      <c r="F632">
        <v>3</v>
      </c>
      <c r="G632" t="s">
        <v>1430</v>
      </c>
      <c r="H632" t="s">
        <v>1889</v>
      </c>
      <c r="I632" t="s">
        <v>527</v>
      </c>
      <c r="J632">
        <f>IF('ATP Data Set 2019 Singles'!$K632&gt;1,'ATP Data Set 2019 Singles'!$K632,"")</f>
        <v>82</v>
      </c>
      <c r="K632">
        <v>82</v>
      </c>
      <c r="R632" s="132"/>
      <c r="AC632"/>
    </row>
    <row r="633" spans="1:29" x14ac:dyDescent="0.25">
      <c r="A633" t="s">
        <v>2412</v>
      </c>
      <c r="B633" t="str">
        <f>IF(OR(ISNUMBER(FIND("W/O",Tabelle3[[#This Row],[Score]])),ISNUMBER(FIND("RET",Tabelle3[[#This Row],[Score]])),ISNUMBER(FIND("Bye,",Tabelle3[[#This Row],[Opponent]]))),"NO","YES")</f>
        <v>NO</v>
      </c>
      <c r="C633" t="s">
        <v>518</v>
      </c>
      <c r="D633" s="158">
        <v>43521</v>
      </c>
      <c r="E633" t="s">
        <v>1268</v>
      </c>
      <c r="F633">
        <v>3</v>
      </c>
      <c r="G633" t="s">
        <v>1839</v>
      </c>
      <c r="H633" t="s">
        <v>1458</v>
      </c>
      <c r="I633" t="s">
        <v>1457</v>
      </c>
      <c r="J633" t="str">
        <f>IF('ATP Data Set 2019 Singles'!$K633&gt;1,'ATP Data Set 2019 Singles'!$K633,"")</f>
        <v/>
      </c>
      <c r="K633">
        <v>0</v>
      </c>
      <c r="R633" s="132"/>
      <c r="AC633"/>
    </row>
    <row r="634" spans="1:29" x14ac:dyDescent="0.25">
      <c r="A634" t="s">
        <v>2412</v>
      </c>
      <c r="B634" t="str">
        <f>IF(OR(ISNUMBER(FIND("W/O",Tabelle3[[#This Row],[Score]])),ISNUMBER(FIND("RET",Tabelle3[[#This Row],[Score]])),ISNUMBER(FIND("Bye,",Tabelle3[[#This Row],[Opponent]]))),"NO","YES")</f>
        <v>YES</v>
      </c>
      <c r="C634" t="s">
        <v>518</v>
      </c>
      <c r="D634" s="158">
        <v>43521</v>
      </c>
      <c r="E634" t="s">
        <v>1268</v>
      </c>
      <c r="F634">
        <v>3</v>
      </c>
      <c r="G634" t="s">
        <v>1511</v>
      </c>
      <c r="H634" t="s">
        <v>1672</v>
      </c>
      <c r="I634" t="s">
        <v>563</v>
      </c>
      <c r="J634">
        <f>IF('ATP Data Set 2019 Singles'!$K634&gt;1,'ATP Data Set 2019 Singles'!$K634,"")</f>
        <v>80</v>
      </c>
      <c r="K634">
        <v>80</v>
      </c>
      <c r="R634" s="132"/>
      <c r="AC634"/>
    </row>
    <row r="635" spans="1:29" x14ac:dyDescent="0.25">
      <c r="A635" t="s">
        <v>2412</v>
      </c>
      <c r="B635" t="str">
        <f>IF(OR(ISNUMBER(FIND("W/O",Tabelle3[[#This Row],[Score]])),ISNUMBER(FIND("RET",Tabelle3[[#This Row],[Score]])),ISNUMBER(FIND("Bye,",Tabelle3[[#This Row],[Opponent]]))),"NO","YES")</f>
        <v>NO</v>
      </c>
      <c r="C635" t="s">
        <v>518</v>
      </c>
      <c r="D635" s="158">
        <v>43521</v>
      </c>
      <c r="E635" t="s">
        <v>1268</v>
      </c>
      <c r="F635">
        <v>3</v>
      </c>
      <c r="G635" t="s">
        <v>1758</v>
      </c>
      <c r="H635" t="s">
        <v>1458</v>
      </c>
      <c r="I635" t="s">
        <v>1457</v>
      </c>
      <c r="J635" t="str">
        <f>IF('ATP Data Set 2019 Singles'!$K635&gt;1,'ATP Data Set 2019 Singles'!$K635,"")</f>
        <v/>
      </c>
      <c r="K635">
        <v>0</v>
      </c>
      <c r="R635" s="132"/>
      <c r="AC635"/>
    </row>
    <row r="636" spans="1:29" x14ac:dyDescent="0.25">
      <c r="A636" t="s">
        <v>2412</v>
      </c>
      <c r="B636" t="str">
        <f>IF(OR(ISNUMBER(FIND("W/O",Tabelle3[[#This Row],[Score]])),ISNUMBER(FIND("RET",Tabelle3[[#This Row],[Score]])),ISNUMBER(FIND("Bye,",Tabelle3[[#This Row],[Opponent]]))),"NO","YES")</f>
        <v>YES</v>
      </c>
      <c r="C636" t="s">
        <v>518</v>
      </c>
      <c r="D636" s="158">
        <v>43521</v>
      </c>
      <c r="E636" t="s">
        <v>1268</v>
      </c>
      <c r="F636">
        <v>3</v>
      </c>
      <c r="G636" t="s">
        <v>1752</v>
      </c>
      <c r="H636" t="s">
        <v>2226</v>
      </c>
      <c r="I636" t="s">
        <v>621</v>
      </c>
      <c r="J636">
        <f>IF('ATP Data Set 2019 Singles'!$K636&gt;1,'ATP Data Set 2019 Singles'!$K636,"")</f>
        <v>67</v>
      </c>
      <c r="K636">
        <v>67</v>
      </c>
      <c r="R636" s="132"/>
      <c r="AC636"/>
    </row>
    <row r="637" spans="1:29" x14ac:dyDescent="0.25">
      <c r="A637" t="s">
        <v>2412</v>
      </c>
      <c r="B637" t="str">
        <f>IF(OR(ISNUMBER(FIND("W/O",Tabelle3[[#This Row],[Score]])),ISNUMBER(FIND("RET",Tabelle3[[#This Row],[Score]])),ISNUMBER(FIND("Bye,",Tabelle3[[#This Row],[Opponent]]))),"NO","YES")</f>
        <v>NO</v>
      </c>
      <c r="C637" t="s">
        <v>518</v>
      </c>
      <c r="D637" s="158">
        <v>43521</v>
      </c>
      <c r="E637" t="s">
        <v>1268</v>
      </c>
      <c r="F637">
        <v>3</v>
      </c>
      <c r="G637" t="s">
        <v>1497</v>
      </c>
      <c r="H637" t="s">
        <v>1458</v>
      </c>
      <c r="I637" t="s">
        <v>1457</v>
      </c>
      <c r="J637" t="str">
        <f>IF('ATP Data Set 2019 Singles'!$K637&gt;1,'ATP Data Set 2019 Singles'!$K637,"")</f>
        <v/>
      </c>
      <c r="K637">
        <v>0</v>
      </c>
      <c r="R637" s="132"/>
      <c r="AC637"/>
    </row>
    <row r="638" spans="1:29" x14ac:dyDescent="0.25">
      <c r="A638" t="s">
        <v>2412</v>
      </c>
      <c r="B638" t="str">
        <f>IF(OR(ISNUMBER(FIND("W/O",Tabelle3[[#This Row],[Score]])),ISNUMBER(FIND("RET",Tabelle3[[#This Row],[Score]])),ISNUMBER(FIND("Bye,",Tabelle3[[#This Row],[Opponent]]))),"NO","YES")</f>
        <v>YES</v>
      </c>
      <c r="C638" t="s">
        <v>518</v>
      </c>
      <c r="D638" s="158">
        <v>43521</v>
      </c>
      <c r="E638" t="s">
        <v>1268</v>
      </c>
      <c r="F638">
        <v>3</v>
      </c>
      <c r="G638" t="s">
        <v>1509</v>
      </c>
      <c r="H638" t="s">
        <v>1885</v>
      </c>
      <c r="I638" t="s">
        <v>557</v>
      </c>
      <c r="J638">
        <f>IF('ATP Data Set 2019 Singles'!$K638&gt;1,'ATP Data Set 2019 Singles'!$K638,"")</f>
        <v>72</v>
      </c>
      <c r="K638">
        <v>72</v>
      </c>
      <c r="R638" s="132"/>
      <c r="AC638"/>
    </row>
    <row r="639" spans="1:29" x14ac:dyDescent="0.25">
      <c r="A639" t="s">
        <v>2412</v>
      </c>
      <c r="B639" t="str">
        <f>IF(OR(ISNUMBER(FIND("W/O",Tabelle3[[#This Row],[Score]])),ISNUMBER(FIND("RET",Tabelle3[[#This Row],[Score]])),ISNUMBER(FIND("Bye,",Tabelle3[[#This Row],[Opponent]]))),"NO","YES")</f>
        <v>YES</v>
      </c>
      <c r="C639" t="s">
        <v>518</v>
      </c>
      <c r="D639" s="158">
        <v>43521</v>
      </c>
      <c r="E639" t="s">
        <v>1268</v>
      </c>
      <c r="F639">
        <v>3</v>
      </c>
      <c r="G639" t="s">
        <v>1417</v>
      </c>
      <c r="H639" t="s">
        <v>1754</v>
      </c>
      <c r="I639" t="s">
        <v>512</v>
      </c>
      <c r="J639">
        <f>IF('ATP Data Set 2019 Singles'!$K639&gt;1,'ATP Data Set 2019 Singles'!$K639,"")</f>
        <v>73</v>
      </c>
      <c r="K639">
        <v>73</v>
      </c>
      <c r="R639" s="132"/>
      <c r="AC639"/>
    </row>
    <row r="640" spans="1:29" x14ac:dyDescent="0.25">
      <c r="A640" t="s">
        <v>2412</v>
      </c>
      <c r="B640" t="str">
        <f>IF(OR(ISNUMBER(FIND("W/O",Tabelle3[[#This Row],[Score]])),ISNUMBER(FIND("RET",Tabelle3[[#This Row],[Score]])),ISNUMBER(FIND("Bye,",Tabelle3[[#This Row],[Opponent]]))),"NO","YES")</f>
        <v>YES</v>
      </c>
      <c r="C640" t="s">
        <v>518</v>
      </c>
      <c r="D640" s="158">
        <v>43521</v>
      </c>
      <c r="E640" t="s">
        <v>1268</v>
      </c>
      <c r="F640">
        <v>3</v>
      </c>
      <c r="G640" t="s">
        <v>2225</v>
      </c>
      <c r="H640" t="s">
        <v>1528</v>
      </c>
      <c r="I640" t="s">
        <v>1137</v>
      </c>
      <c r="J640">
        <f>IF('ATP Data Set 2019 Singles'!$K640&gt;1,'ATP Data Set 2019 Singles'!$K640,"")</f>
        <v>120</v>
      </c>
      <c r="K640">
        <v>120</v>
      </c>
      <c r="R640" s="132"/>
      <c r="AC640"/>
    </row>
    <row r="641" spans="1:29" x14ac:dyDescent="0.25">
      <c r="A641" t="s">
        <v>2412</v>
      </c>
      <c r="B641" t="str">
        <f>IF(OR(ISNUMBER(FIND("W/O",Tabelle3[[#This Row],[Score]])),ISNUMBER(FIND("RET",Tabelle3[[#This Row],[Score]])),ISNUMBER(FIND("Bye,",Tabelle3[[#This Row],[Opponent]]))),"NO","YES")</f>
        <v>YES</v>
      </c>
      <c r="C641" t="s">
        <v>518</v>
      </c>
      <c r="D641" s="158">
        <v>43521</v>
      </c>
      <c r="E641" t="s">
        <v>1268</v>
      </c>
      <c r="F641">
        <v>3</v>
      </c>
      <c r="G641" t="s">
        <v>1496</v>
      </c>
      <c r="H641" t="s">
        <v>1570</v>
      </c>
      <c r="I641" t="s">
        <v>550</v>
      </c>
      <c r="J641">
        <f>IF('ATP Data Set 2019 Singles'!$K641&gt;1,'ATP Data Set 2019 Singles'!$K641,"")</f>
        <v>84</v>
      </c>
      <c r="K641">
        <v>84</v>
      </c>
      <c r="R641" s="132"/>
      <c r="AC641"/>
    </row>
    <row r="642" spans="1:29" x14ac:dyDescent="0.25">
      <c r="A642" t="s">
        <v>2412</v>
      </c>
      <c r="B642" t="str">
        <f>IF(OR(ISNUMBER(FIND("W/O",Tabelle3[[#This Row],[Score]])),ISNUMBER(FIND("RET",Tabelle3[[#This Row],[Score]])),ISNUMBER(FIND("Bye,",Tabelle3[[#This Row],[Opponent]]))),"NO","YES")</f>
        <v>NO</v>
      </c>
      <c r="C642" t="s">
        <v>518</v>
      </c>
      <c r="D642" s="158">
        <v>43521</v>
      </c>
      <c r="E642" t="s">
        <v>1268</v>
      </c>
      <c r="F642">
        <v>3</v>
      </c>
      <c r="G642" t="s">
        <v>1526</v>
      </c>
      <c r="H642" t="s">
        <v>1458</v>
      </c>
      <c r="I642" t="s">
        <v>1457</v>
      </c>
      <c r="J642" t="str">
        <f>IF('ATP Data Set 2019 Singles'!$K642&gt;1,'ATP Data Set 2019 Singles'!$K642,"")</f>
        <v/>
      </c>
      <c r="K642">
        <v>0</v>
      </c>
      <c r="R642" s="132"/>
      <c r="AC642"/>
    </row>
    <row r="643" spans="1:29" x14ac:dyDescent="0.25">
      <c r="A643" t="s">
        <v>2412</v>
      </c>
      <c r="B643" t="str">
        <f>IF(OR(ISNUMBER(FIND("W/O",Tabelle3[[#This Row],[Score]])),ISNUMBER(FIND("RET",Tabelle3[[#This Row],[Score]])),ISNUMBER(FIND("Bye,",Tabelle3[[#This Row],[Opponent]]))),"NO","YES")</f>
        <v>YES</v>
      </c>
      <c r="C643" t="s">
        <v>518</v>
      </c>
      <c r="D643" s="158">
        <v>43521</v>
      </c>
      <c r="E643" t="s">
        <v>1268</v>
      </c>
      <c r="F643">
        <v>3</v>
      </c>
      <c r="G643" t="s">
        <v>1737</v>
      </c>
      <c r="H643" t="s">
        <v>1587</v>
      </c>
      <c r="I643" t="s">
        <v>1600</v>
      </c>
      <c r="J643">
        <f>IF('ATP Data Set 2019 Singles'!$K643&gt;1,'ATP Data Set 2019 Singles'!$K643,"")</f>
        <v>166</v>
      </c>
      <c r="K643">
        <v>166</v>
      </c>
      <c r="R643" s="132"/>
      <c r="AC643"/>
    </row>
    <row r="644" spans="1:29" x14ac:dyDescent="0.25">
      <c r="A644" t="s">
        <v>2412</v>
      </c>
      <c r="B644" t="str">
        <f>IF(OR(ISNUMBER(FIND("W/O",Tabelle3[[#This Row],[Score]])),ISNUMBER(FIND("RET",Tabelle3[[#This Row],[Score]])),ISNUMBER(FIND("Bye,",Tabelle3[[#This Row],[Opponent]]))),"NO","YES")</f>
        <v>YES</v>
      </c>
      <c r="C644" t="s">
        <v>518</v>
      </c>
      <c r="D644" s="158">
        <v>43521</v>
      </c>
      <c r="E644" t="s">
        <v>1268</v>
      </c>
      <c r="F644">
        <v>4</v>
      </c>
      <c r="G644" t="s">
        <v>1573</v>
      </c>
      <c r="H644" t="s">
        <v>1509</v>
      </c>
      <c r="I644" t="s">
        <v>607</v>
      </c>
      <c r="J644">
        <f>IF('ATP Data Set 2019 Singles'!$K644&gt;1,'ATP Data Set 2019 Singles'!$K644,"")</f>
        <v>131</v>
      </c>
      <c r="K644">
        <v>131</v>
      </c>
      <c r="R644" s="132"/>
      <c r="AC644"/>
    </row>
    <row r="645" spans="1:29" x14ac:dyDescent="0.25">
      <c r="A645" t="s">
        <v>2412</v>
      </c>
      <c r="B645" t="str">
        <f>IF(OR(ISNUMBER(FIND("W/O",Tabelle3[[#This Row],[Score]])),ISNUMBER(FIND("RET",Tabelle3[[#This Row],[Score]])),ISNUMBER(FIND("Bye,",Tabelle3[[#This Row],[Opponent]]))),"NO","YES")</f>
        <v>YES</v>
      </c>
      <c r="C645" t="s">
        <v>518</v>
      </c>
      <c r="D645" s="158">
        <v>43521</v>
      </c>
      <c r="E645" t="s">
        <v>1268</v>
      </c>
      <c r="F645">
        <v>4</v>
      </c>
      <c r="G645" t="s">
        <v>1514</v>
      </c>
      <c r="H645" t="s">
        <v>1511</v>
      </c>
      <c r="I645" t="s">
        <v>610</v>
      </c>
      <c r="J645">
        <f>IF('ATP Data Set 2019 Singles'!$K645&gt;1,'ATP Data Set 2019 Singles'!$K645,"")</f>
        <v>105</v>
      </c>
      <c r="K645">
        <v>105</v>
      </c>
      <c r="R645" s="132"/>
      <c r="AC645"/>
    </row>
    <row r="646" spans="1:29" x14ac:dyDescent="0.25">
      <c r="A646" t="s">
        <v>2412</v>
      </c>
      <c r="B646" t="str">
        <f>IF(OR(ISNUMBER(FIND("W/O",Tabelle3[[#This Row],[Score]])),ISNUMBER(FIND("RET",Tabelle3[[#This Row],[Score]])),ISNUMBER(FIND("Bye,",Tabelle3[[#This Row],[Opponent]]))),"NO","YES")</f>
        <v>YES</v>
      </c>
      <c r="C646" t="s">
        <v>518</v>
      </c>
      <c r="D646" s="158">
        <v>43521</v>
      </c>
      <c r="E646" t="s">
        <v>1268</v>
      </c>
      <c r="F646">
        <v>4</v>
      </c>
      <c r="G646" t="s">
        <v>1474</v>
      </c>
      <c r="H646" t="s">
        <v>1839</v>
      </c>
      <c r="I646" t="s">
        <v>2036</v>
      </c>
      <c r="J646">
        <f>IF('ATP Data Set 2019 Singles'!$K646&gt;1,'ATP Data Set 2019 Singles'!$K646,"")</f>
        <v>152</v>
      </c>
      <c r="K646">
        <v>152</v>
      </c>
      <c r="R646" s="132"/>
      <c r="AC646"/>
    </row>
    <row r="647" spans="1:29" x14ac:dyDescent="0.25">
      <c r="A647" t="s">
        <v>2412</v>
      </c>
      <c r="B647" t="str">
        <f>IF(OR(ISNUMBER(FIND("W/O",Tabelle3[[#This Row],[Score]])),ISNUMBER(FIND("RET",Tabelle3[[#This Row],[Score]])),ISNUMBER(FIND("Bye,",Tabelle3[[#This Row],[Opponent]]))),"NO","YES")</f>
        <v>YES</v>
      </c>
      <c r="C647" t="s">
        <v>518</v>
      </c>
      <c r="D647" s="158">
        <v>43521</v>
      </c>
      <c r="E647" t="s">
        <v>1268</v>
      </c>
      <c r="F647">
        <v>4</v>
      </c>
      <c r="G647" t="s">
        <v>1430</v>
      </c>
      <c r="H647" t="s">
        <v>1752</v>
      </c>
      <c r="I647" t="s">
        <v>1498</v>
      </c>
      <c r="J647">
        <f>IF('ATP Data Set 2019 Singles'!$K647&gt;1,'ATP Data Set 2019 Singles'!$K647,"")</f>
        <v>166</v>
      </c>
      <c r="K647">
        <v>166</v>
      </c>
      <c r="R647" s="132"/>
      <c r="AC647"/>
    </row>
    <row r="648" spans="1:29" x14ac:dyDescent="0.25">
      <c r="A648" t="s">
        <v>2412</v>
      </c>
      <c r="B648" t="str">
        <f>IF(OR(ISNUMBER(FIND("W/O",Tabelle3[[#This Row],[Score]])),ISNUMBER(FIND("RET",Tabelle3[[#This Row],[Score]])),ISNUMBER(FIND("Bye,",Tabelle3[[#This Row],[Opponent]]))),"NO","YES")</f>
        <v>YES</v>
      </c>
      <c r="C648" t="s">
        <v>518</v>
      </c>
      <c r="D648" s="158">
        <v>43521</v>
      </c>
      <c r="E648" t="s">
        <v>1268</v>
      </c>
      <c r="F648">
        <v>4</v>
      </c>
      <c r="G648" t="s">
        <v>1758</v>
      </c>
      <c r="H648" t="s">
        <v>1496</v>
      </c>
      <c r="I648" t="s">
        <v>1811</v>
      </c>
      <c r="J648">
        <f>IF('ATP Data Set 2019 Singles'!$K648&gt;1,'ATP Data Set 2019 Singles'!$K648,"")</f>
        <v>118</v>
      </c>
      <c r="K648">
        <v>118</v>
      </c>
      <c r="R648" s="132"/>
      <c r="AC648"/>
    </row>
    <row r="649" spans="1:29" x14ac:dyDescent="0.25">
      <c r="A649" t="s">
        <v>2412</v>
      </c>
      <c r="B649" t="str">
        <f>IF(OR(ISNUMBER(FIND("W/O",Tabelle3[[#This Row],[Score]])),ISNUMBER(FIND("RET",Tabelle3[[#This Row],[Score]])),ISNUMBER(FIND("Bye,",Tabelle3[[#This Row],[Opponent]]))),"NO","YES")</f>
        <v>YES</v>
      </c>
      <c r="C649" t="s">
        <v>518</v>
      </c>
      <c r="D649" s="158">
        <v>43521</v>
      </c>
      <c r="E649" t="s">
        <v>1268</v>
      </c>
      <c r="F649">
        <v>4</v>
      </c>
      <c r="G649" t="s">
        <v>1497</v>
      </c>
      <c r="H649" t="s">
        <v>1539</v>
      </c>
      <c r="I649" t="s">
        <v>629</v>
      </c>
      <c r="J649">
        <f>IF('ATP Data Set 2019 Singles'!$K649&gt;1,'ATP Data Set 2019 Singles'!$K649,"")</f>
        <v>74</v>
      </c>
      <c r="K649">
        <v>74</v>
      </c>
      <c r="R649" s="132"/>
      <c r="AC649"/>
    </row>
    <row r="650" spans="1:29" x14ac:dyDescent="0.25">
      <c r="A650" t="s">
        <v>2412</v>
      </c>
      <c r="B650" t="str">
        <f>IF(OR(ISNUMBER(FIND("W/O",Tabelle3[[#This Row],[Score]])),ISNUMBER(FIND("RET",Tabelle3[[#This Row],[Score]])),ISNUMBER(FIND("Bye,",Tabelle3[[#This Row],[Opponent]]))),"NO","YES")</f>
        <v>YES</v>
      </c>
      <c r="C650" t="s">
        <v>518</v>
      </c>
      <c r="D650" s="158">
        <v>43521</v>
      </c>
      <c r="E650" t="s">
        <v>1268</v>
      </c>
      <c r="F650">
        <v>4</v>
      </c>
      <c r="G650" t="s">
        <v>1417</v>
      </c>
      <c r="H650" t="s">
        <v>1526</v>
      </c>
      <c r="I650" t="s">
        <v>512</v>
      </c>
      <c r="J650">
        <f>IF('ATP Data Set 2019 Singles'!$K650&gt;1,'ATP Data Set 2019 Singles'!$K650,"")</f>
        <v>76</v>
      </c>
      <c r="K650">
        <v>76</v>
      </c>
      <c r="R650" s="132"/>
      <c r="AC650"/>
    </row>
    <row r="651" spans="1:29" x14ac:dyDescent="0.25">
      <c r="A651" t="s">
        <v>2412</v>
      </c>
      <c r="B651" t="str">
        <f>IF(OR(ISNUMBER(FIND("W/O",Tabelle3[[#This Row],[Score]])),ISNUMBER(FIND("RET",Tabelle3[[#This Row],[Score]])),ISNUMBER(FIND("Bye,",Tabelle3[[#This Row],[Opponent]]))),"NO","YES")</f>
        <v>YES</v>
      </c>
      <c r="C651" t="s">
        <v>518</v>
      </c>
      <c r="D651" s="158">
        <v>43521</v>
      </c>
      <c r="E651" t="s">
        <v>1268</v>
      </c>
      <c r="F651">
        <v>4</v>
      </c>
      <c r="G651" t="s">
        <v>1737</v>
      </c>
      <c r="H651" t="s">
        <v>2225</v>
      </c>
      <c r="I651" t="s">
        <v>566</v>
      </c>
      <c r="J651">
        <f>IF('ATP Data Set 2019 Singles'!$K651&gt;1,'ATP Data Set 2019 Singles'!$K651,"")</f>
        <v>95</v>
      </c>
      <c r="K651">
        <v>95</v>
      </c>
      <c r="R651" s="132"/>
      <c r="AC651"/>
    </row>
    <row r="652" spans="1:29" x14ac:dyDescent="0.25">
      <c r="A652" t="s">
        <v>2412</v>
      </c>
      <c r="B652" t="str">
        <f>IF(OR(ISNUMBER(FIND("W/O",Tabelle3[[#This Row],[Score]])),ISNUMBER(FIND("RET",Tabelle3[[#This Row],[Score]])),ISNUMBER(FIND("Bye,",Tabelle3[[#This Row],[Opponent]]))),"NO","YES")</f>
        <v>YES</v>
      </c>
      <c r="C652" t="s">
        <v>518</v>
      </c>
      <c r="D652" s="158">
        <v>43521</v>
      </c>
      <c r="E652" t="s">
        <v>1268</v>
      </c>
      <c r="F652">
        <v>5</v>
      </c>
      <c r="G652" t="s">
        <v>1474</v>
      </c>
      <c r="H652" t="s">
        <v>1573</v>
      </c>
      <c r="I652" t="s">
        <v>1488</v>
      </c>
      <c r="J652">
        <f>IF('ATP Data Set 2019 Singles'!$K652&gt;1,'ATP Data Set 2019 Singles'!$K652,"")</f>
        <v>124</v>
      </c>
      <c r="K652">
        <v>124</v>
      </c>
      <c r="R652" s="132"/>
      <c r="AC652"/>
    </row>
    <row r="653" spans="1:29" x14ac:dyDescent="0.25">
      <c r="A653" t="s">
        <v>2412</v>
      </c>
      <c r="B653" t="str">
        <f>IF(OR(ISNUMBER(FIND("W/O",Tabelle3[[#This Row],[Score]])),ISNUMBER(FIND("RET",Tabelle3[[#This Row],[Score]])),ISNUMBER(FIND("Bye,",Tabelle3[[#This Row],[Opponent]]))),"NO","YES")</f>
        <v>YES</v>
      </c>
      <c r="C653" t="s">
        <v>518</v>
      </c>
      <c r="D653" s="158">
        <v>43521</v>
      </c>
      <c r="E653" t="s">
        <v>1268</v>
      </c>
      <c r="F653">
        <v>5</v>
      </c>
      <c r="G653" t="s">
        <v>1430</v>
      </c>
      <c r="H653" t="s">
        <v>1758</v>
      </c>
      <c r="I653" t="s">
        <v>2018</v>
      </c>
      <c r="J653">
        <f>IF('ATP Data Set 2019 Singles'!$K653&gt;1,'ATP Data Set 2019 Singles'!$K653,"")</f>
        <v>108</v>
      </c>
      <c r="K653">
        <v>108</v>
      </c>
      <c r="R653" s="132"/>
      <c r="AC653"/>
    </row>
    <row r="654" spans="1:29" x14ac:dyDescent="0.25">
      <c r="A654" t="s">
        <v>2412</v>
      </c>
      <c r="B654" t="str">
        <f>IF(OR(ISNUMBER(FIND("W/O",Tabelle3[[#This Row],[Score]])),ISNUMBER(FIND("RET",Tabelle3[[#This Row],[Score]])),ISNUMBER(FIND("Bye,",Tabelle3[[#This Row],[Opponent]]))),"NO","YES")</f>
        <v>YES</v>
      </c>
      <c r="C654" t="s">
        <v>518</v>
      </c>
      <c r="D654" s="158">
        <v>43521</v>
      </c>
      <c r="E654" t="s">
        <v>1268</v>
      </c>
      <c r="F654">
        <v>5</v>
      </c>
      <c r="G654" t="s">
        <v>1497</v>
      </c>
      <c r="H654" t="s">
        <v>1737</v>
      </c>
      <c r="I654" t="s">
        <v>829</v>
      </c>
      <c r="J654">
        <f>IF('ATP Data Set 2019 Singles'!$K654&gt;1,'ATP Data Set 2019 Singles'!$K654,"")</f>
        <v>81</v>
      </c>
      <c r="K654">
        <v>81</v>
      </c>
      <c r="R654" s="132"/>
      <c r="AC654"/>
    </row>
    <row r="655" spans="1:29" x14ac:dyDescent="0.25">
      <c r="A655" t="s">
        <v>2412</v>
      </c>
      <c r="B655" t="str">
        <f>IF(OR(ISNUMBER(FIND("W/O",Tabelle3[[#This Row],[Score]])),ISNUMBER(FIND("RET",Tabelle3[[#This Row],[Score]])),ISNUMBER(FIND("Bye,",Tabelle3[[#This Row],[Opponent]]))),"NO","YES")</f>
        <v>YES</v>
      </c>
      <c r="C655" t="s">
        <v>518</v>
      </c>
      <c r="D655" s="158">
        <v>43521</v>
      </c>
      <c r="E655" t="s">
        <v>1268</v>
      </c>
      <c r="F655">
        <v>5</v>
      </c>
      <c r="G655" t="s">
        <v>1417</v>
      </c>
      <c r="H655" t="s">
        <v>1514</v>
      </c>
      <c r="I655" t="s">
        <v>785</v>
      </c>
      <c r="J655">
        <f>IF('ATP Data Set 2019 Singles'!$K655&gt;1,'ATP Data Set 2019 Singles'!$K655,"")</f>
        <v>54</v>
      </c>
      <c r="K655">
        <v>54</v>
      </c>
      <c r="R655" s="132"/>
      <c r="AC655"/>
    </row>
    <row r="656" spans="1:29" x14ac:dyDescent="0.25">
      <c r="A656" t="s">
        <v>2412</v>
      </c>
      <c r="B656" t="str">
        <f>IF(OR(ISNUMBER(FIND("W/O",Tabelle3[[#This Row],[Score]])),ISNUMBER(FIND("RET",Tabelle3[[#This Row],[Score]])),ISNUMBER(FIND("Bye,",Tabelle3[[#This Row],[Opponent]]))),"NO","YES")</f>
        <v>YES</v>
      </c>
      <c r="C656" t="s">
        <v>518</v>
      </c>
      <c r="D656" s="158">
        <v>43521</v>
      </c>
      <c r="E656" t="s">
        <v>1268</v>
      </c>
      <c r="F656">
        <v>6</v>
      </c>
      <c r="G656" t="s">
        <v>1430</v>
      </c>
      <c r="H656" t="s">
        <v>1417</v>
      </c>
      <c r="I656" t="s">
        <v>550</v>
      </c>
      <c r="J656">
        <f>IF('ATP Data Set 2019 Singles'!$K656&gt;1,'ATP Data Set 2019 Singles'!$K656,"")</f>
        <v>79</v>
      </c>
      <c r="K656">
        <v>79</v>
      </c>
      <c r="R656" s="132"/>
      <c r="AC656"/>
    </row>
    <row r="657" spans="1:29" x14ac:dyDescent="0.25">
      <c r="A657" t="s">
        <v>2412</v>
      </c>
      <c r="B657" t="str">
        <f>IF(OR(ISNUMBER(FIND("W/O",Tabelle3[[#This Row],[Score]])),ISNUMBER(FIND("RET",Tabelle3[[#This Row],[Score]])),ISNUMBER(FIND("Bye,",Tabelle3[[#This Row],[Opponent]]))),"NO","YES")</f>
        <v>YES</v>
      </c>
      <c r="C657" t="s">
        <v>518</v>
      </c>
      <c r="D657" s="158">
        <v>43521</v>
      </c>
      <c r="E657" t="s">
        <v>1268</v>
      </c>
      <c r="F657">
        <v>6</v>
      </c>
      <c r="G657" t="s">
        <v>1497</v>
      </c>
      <c r="H657" t="s">
        <v>1474</v>
      </c>
      <c r="I657" t="s">
        <v>607</v>
      </c>
      <c r="J657">
        <f>IF('ATP Data Set 2019 Singles'!$K657&gt;1,'ATP Data Set 2019 Singles'!$K657,"")</f>
        <v>109</v>
      </c>
      <c r="K657">
        <v>109</v>
      </c>
      <c r="R657" s="132"/>
      <c r="AC657"/>
    </row>
    <row r="658" spans="1:29" x14ac:dyDescent="0.25">
      <c r="A658" t="s">
        <v>2412</v>
      </c>
      <c r="B658" t="str">
        <f>IF(OR(ISNUMBER(FIND("W/O",Tabelle3[[#This Row],[Score]])),ISNUMBER(FIND("RET",Tabelle3[[#This Row],[Score]])),ISNUMBER(FIND("Bye,",Tabelle3[[#This Row],[Opponent]]))),"NO","YES")</f>
        <v>YES</v>
      </c>
      <c r="C658" t="s">
        <v>518</v>
      </c>
      <c r="D658" s="158">
        <v>43521</v>
      </c>
      <c r="E658" t="s">
        <v>1268</v>
      </c>
      <c r="F658">
        <v>7</v>
      </c>
      <c r="G658" t="s">
        <v>1497</v>
      </c>
      <c r="H658" t="s">
        <v>1430</v>
      </c>
      <c r="I658" t="s">
        <v>637</v>
      </c>
      <c r="J658">
        <f>IF('ATP Data Set 2019 Singles'!$K658&gt;1,'ATP Data Set 2019 Singles'!$K658,"")</f>
        <v>83</v>
      </c>
      <c r="K658">
        <v>83</v>
      </c>
      <c r="R658" s="132"/>
      <c r="AC658"/>
    </row>
    <row r="659" spans="1:29" x14ac:dyDescent="0.25">
      <c r="A659" t="s">
        <v>2412</v>
      </c>
      <c r="B659" t="str">
        <f>IF(OR(ISNUMBER(FIND("W/O",Tabelle3[[#This Row],[Score]])),ISNUMBER(FIND("RET",Tabelle3[[#This Row],[Score]])),ISNUMBER(FIND("Bye,",Tabelle3[[#This Row],[Opponent]]))),"NO","YES")</f>
        <v>YES</v>
      </c>
      <c r="C659" t="s">
        <v>518</v>
      </c>
      <c r="D659" s="158">
        <v>43528</v>
      </c>
      <c r="E659" t="s">
        <v>1259</v>
      </c>
      <c r="F659">
        <v>1</v>
      </c>
      <c r="G659" t="s">
        <v>1435</v>
      </c>
      <c r="H659" t="s">
        <v>1516</v>
      </c>
      <c r="I659" t="s">
        <v>667</v>
      </c>
      <c r="J659">
        <f>IF('ATP Data Set 2019 Singles'!$K659&gt;1,'ATP Data Set 2019 Singles'!$K659,"")</f>
        <v>62</v>
      </c>
      <c r="K659">
        <v>62</v>
      </c>
      <c r="R659" s="132"/>
      <c r="AC659"/>
    </row>
    <row r="660" spans="1:29" x14ac:dyDescent="0.25">
      <c r="A660" t="s">
        <v>2412</v>
      </c>
      <c r="B660" t="str">
        <f>IF(OR(ISNUMBER(FIND("W/O",Tabelle3[[#This Row],[Score]])),ISNUMBER(FIND("RET",Tabelle3[[#This Row],[Score]])),ISNUMBER(FIND("Bye,",Tabelle3[[#This Row],[Opponent]]))),"NO","YES")</f>
        <v>YES</v>
      </c>
      <c r="C660" t="s">
        <v>518</v>
      </c>
      <c r="D660" s="158">
        <v>43528</v>
      </c>
      <c r="E660" t="s">
        <v>1259</v>
      </c>
      <c r="F660">
        <v>1</v>
      </c>
      <c r="G660" t="s">
        <v>1896</v>
      </c>
      <c r="H660" t="s">
        <v>1634</v>
      </c>
      <c r="I660" t="s">
        <v>533</v>
      </c>
      <c r="J660">
        <f>IF('ATP Data Set 2019 Singles'!$K660&gt;1,'ATP Data Set 2019 Singles'!$K660,"")</f>
        <v>134</v>
      </c>
      <c r="K660">
        <v>134</v>
      </c>
      <c r="R660" s="132"/>
      <c r="AC660"/>
    </row>
    <row r="661" spans="1:29" x14ac:dyDescent="0.25">
      <c r="A661" t="s">
        <v>2412</v>
      </c>
      <c r="B661" t="str">
        <f>IF(OR(ISNUMBER(FIND("W/O",Tabelle3[[#This Row],[Score]])),ISNUMBER(FIND("RET",Tabelle3[[#This Row],[Score]])),ISNUMBER(FIND("Bye,",Tabelle3[[#This Row],[Opponent]]))),"NO","YES")</f>
        <v>YES</v>
      </c>
      <c r="C661" t="s">
        <v>518</v>
      </c>
      <c r="D661" s="158">
        <v>43528</v>
      </c>
      <c r="E661" t="s">
        <v>1259</v>
      </c>
      <c r="F661">
        <v>1</v>
      </c>
      <c r="G661" t="s">
        <v>1573</v>
      </c>
      <c r="H661" t="s">
        <v>1466</v>
      </c>
      <c r="I661" t="s">
        <v>621</v>
      </c>
      <c r="J661">
        <f>IF('ATP Data Set 2019 Singles'!$K661&gt;1,'ATP Data Set 2019 Singles'!$K661,"")</f>
        <v>63</v>
      </c>
      <c r="K661">
        <v>63</v>
      </c>
      <c r="R661" s="132"/>
      <c r="AC661"/>
    </row>
    <row r="662" spans="1:29" x14ac:dyDescent="0.25">
      <c r="A662" t="s">
        <v>2412</v>
      </c>
      <c r="B662" t="str">
        <f>IF(OR(ISNUMBER(FIND("W/O",Tabelle3[[#This Row],[Score]])),ISNUMBER(FIND("RET",Tabelle3[[#This Row],[Score]])),ISNUMBER(FIND("Bye,",Tabelle3[[#This Row],[Opponent]]))),"NO","YES")</f>
        <v>NO</v>
      </c>
      <c r="C662" t="s">
        <v>518</v>
      </c>
      <c r="D662" s="158">
        <v>43528</v>
      </c>
      <c r="E662" t="s">
        <v>1259</v>
      </c>
      <c r="F662">
        <v>1</v>
      </c>
      <c r="G662" t="s">
        <v>1477</v>
      </c>
      <c r="H662" t="s">
        <v>1458</v>
      </c>
      <c r="I662" t="s">
        <v>1457</v>
      </c>
      <c r="J662" t="str">
        <f>IF('ATP Data Set 2019 Singles'!$K662&gt;1,'ATP Data Set 2019 Singles'!$K662,"")</f>
        <v/>
      </c>
      <c r="K662">
        <v>0</v>
      </c>
      <c r="R662" s="132"/>
      <c r="AC662"/>
    </row>
    <row r="663" spans="1:29" x14ac:dyDescent="0.25">
      <c r="A663" t="s">
        <v>2412</v>
      </c>
      <c r="B663" t="str">
        <f>IF(OR(ISNUMBER(FIND("W/O",Tabelle3[[#This Row],[Score]])),ISNUMBER(FIND("RET",Tabelle3[[#This Row],[Score]])),ISNUMBER(FIND("Bye,",Tabelle3[[#This Row],[Opponent]]))),"NO","YES")</f>
        <v>NO</v>
      </c>
      <c r="C663" t="s">
        <v>518</v>
      </c>
      <c r="D663" s="158">
        <v>43528</v>
      </c>
      <c r="E663" t="s">
        <v>1259</v>
      </c>
      <c r="F663">
        <v>1</v>
      </c>
      <c r="G663" t="s">
        <v>1454</v>
      </c>
      <c r="H663" t="s">
        <v>1458</v>
      </c>
      <c r="I663" t="s">
        <v>1457</v>
      </c>
      <c r="J663" t="str">
        <f>IF('ATP Data Set 2019 Singles'!$K663&gt;1,'ATP Data Set 2019 Singles'!$K663,"")</f>
        <v/>
      </c>
      <c r="K663">
        <v>0</v>
      </c>
      <c r="R663" s="132"/>
      <c r="AC663"/>
    </row>
    <row r="664" spans="1:29" x14ac:dyDescent="0.25">
      <c r="A664" t="s">
        <v>2412</v>
      </c>
      <c r="B664" t="str">
        <f>IF(OR(ISNUMBER(FIND("W/O",Tabelle3[[#This Row],[Score]])),ISNUMBER(FIND("RET",Tabelle3[[#This Row],[Score]])),ISNUMBER(FIND("Bye,",Tabelle3[[#This Row],[Opponent]]))),"NO","YES")</f>
        <v>NO</v>
      </c>
      <c r="C664" t="s">
        <v>518</v>
      </c>
      <c r="D664" s="158">
        <v>43528</v>
      </c>
      <c r="E664" t="s">
        <v>1259</v>
      </c>
      <c r="F664">
        <v>1</v>
      </c>
      <c r="G664" t="s">
        <v>1472</v>
      </c>
      <c r="H664" t="s">
        <v>1458</v>
      </c>
      <c r="I664" t="s">
        <v>1457</v>
      </c>
      <c r="J664" t="str">
        <f>IF('ATP Data Set 2019 Singles'!$K664&gt;1,'ATP Data Set 2019 Singles'!$K664,"")</f>
        <v/>
      </c>
      <c r="K664">
        <v>0</v>
      </c>
      <c r="R664" s="132"/>
      <c r="AC664"/>
    </row>
    <row r="665" spans="1:29" x14ac:dyDescent="0.25">
      <c r="A665" t="s">
        <v>2412</v>
      </c>
      <c r="B665" t="str">
        <f>IF(OR(ISNUMBER(FIND("W/O",Tabelle3[[#This Row],[Score]])),ISNUMBER(FIND("RET",Tabelle3[[#This Row],[Score]])),ISNUMBER(FIND("Bye,",Tabelle3[[#This Row],[Opponent]]))),"NO","YES")</f>
        <v>YES</v>
      </c>
      <c r="C665" t="s">
        <v>518</v>
      </c>
      <c r="D665" s="158">
        <v>43528</v>
      </c>
      <c r="E665" t="s">
        <v>1259</v>
      </c>
      <c r="F665">
        <v>1</v>
      </c>
      <c r="G665" t="s">
        <v>1905</v>
      </c>
      <c r="H665" t="s">
        <v>1845</v>
      </c>
      <c r="I665" t="s">
        <v>2224</v>
      </c>
      <c r="J665">
        <f>IF('ATP Data Set 2019 Singles'!$K665&gt;1,'ATP Data Set 2019 Singles'!$K665,"")</f>
        <v>122</v>
      </c>
      <c r="K665">
        <v>122</v>
      </c>
      <c r="R665" s="132"/>
      <c r="AC665"/>
    </row>
    <row r="666" spans="1:29" x14ac:dyDescent="0.25">
      <c r="A666" t="s">
        <v>2412</v>
      </c>
      <c r="B666" t="str">
        <f>IF(OR(ISNUMBER(FIND("W/O",Tabelle3[[#This Row],[Score]])),ISNUMBER(FIND("RET",Tabelle3[[#This Row],[Score]])),ISNUMBER(FIND("Bye,",Tabelle3[[#This Row],[Opponent]]))),"NO","YES")</f>
        <v>YES</v>
      </c>
      <c r="C666" t="s">
        <v>518</v>
      </c>
      <c r="D666" s="158">
        <v>43528</v>
      </c>
      <c r="E666" t="s">
        <v>1259</v>
      </c>
      <c r="F666">
        <v>1</v>
      </c>
      <c r="G666" t="s">
        <v>1539</v>
      </c>
      <c r="H666" t="s">
        <v>2206</v>
      </c>
      <c r="I666" t="s">
        <v>539</v>
      </c>
      <c r="J666">
        <f>IF('ATP Data Set 2019 Singles'!$K666&gt;1,'ATP Data Set 2019 Singles'!$K666,"")</f>
        <v>99</v>
      </c>
      <c r="K666">
        <v>99</v>
      </c>
      <c r="R666" s="132"/>
      <c r="AC666"/>
    </row>
    <row r="667" spans="1:29" x14ac:dyDescent="0.25">
      <c r="A667" t="s">
        <v>2412</v>
      </c>
      <c r="B667" t="str">
        <f>IF(OR(ISNUMBER(FIND("W/O",Tabelle3[[#This Row],[Score]])),ISNUMBER(FIND("RET",Tabelle3[[#This Row],[Score]])),ISNUMBER(FIND("Bye,",Tabelle3[[#This Row],[Opponent]]))),"NO","YES")</f>
        <v>NO</v>
      </c>
      <c r="C667" t="s">
        <v>518</v>
      </c>
      <c r="D667" s="158">
        <v>43528</v>
      </c>
      <c r="E667" t="s">
        <v>1259</v>
      </c>
      <c r="F667">
        <v>1</v>
      </c>
      <c r="G667" t="s">
        <v>1579</v>
      </c>
      <c r="H667" t="s">
        <v>1458</v>
      </c>
      <c r="I667" t="s">
        <v>1457</v>
      </c>
      <c r="J667" t="str">
        <f>IF('ATP Data Set 2019 Singles'!$K667&gt;1,'ATP Data Set 2019 Singles'!$K667,"")</f>
        <v/>
      </c>
      <c r="K667">
        <v>0</v>
      </c>
      <c r="R667" s="132"/>
      <c r="AC667"/>
    </row>
    <row r="668" spans="1:29" x14ac:dyDescent="0.25">
      <c r="A668" t="s">
        <v>2412</v>
      </c>
      <c r="B668" t="str">
        <f>IF(OR(ISNUMBER(FIND("W/O",Tabelle3[[#This Row],[Score]])),ISNUMBER(FIND("RET",Tabelle3[[#This Row],[Score]])),ISNUMBER(FIND("Bye,",Tabelle3[[#This Row],[Opponent]]))),"NO","YES")</f>
        <v>NO</v>
      </c>
      <c r="C668" t="s">
        <v>518</v>
      </c>
      <c r="D668" s="158">
        <v>43528</v>
      </c>
      <c r="E668" t="s">
        <v>1259</v>
      </c>
      <c r="F668">
        <v>1</v>
      </c>
      <c r="G668" t="s">
        <v>1440</v>
      </c>
      <c r="H668" t="s">
        <v>1458</v>
      </c>
      <c r="I668" t="s">
        <v>1457</v>
      </c>
      <c r="J668" t="str">
        <f>IF('ATP Data Set 2019 Singles'!$K668&gt;1,'ATP Data Set 2019 Singles'!$K668,"")</f>
        <v/>
      </c>
      <c r="K668">
        <v>0</v>
      </c>
      <c r="R668" s="132"/>
      <c r="AC668"/>
    </row>
    <row r="669" spans="1:29" x14ac:dyDescent="0.25">
      <c r="A669" t="s">
        <v>2412</v>
      </c>
      <c r="B669" t="str">
        <f>IF(OR(ISNUMBER(FIND("W/O",Tabelle3[[#This Row],[Score]])),ISNUMBER(FIND("RET",Tabelle3[[#This Row],[Score]])),ISNUMBER(FIND("Bye,",Tabelle3[[#This Row],[Opponent]]))),"NO","YES")</f>
        <v>NO</v>
      </c>
      <c r="C669" t="s">
        <v>518</v>
      </c>
      <c r="D669" s="158">
        <v>43528</v>
      </c>
      <c r="E669" t="s">
        <v>1259</v>
      </c>
      <c r="F669">
        <v>1</v>
      </c>
      <c r="G669" t="s">
        <v>1459</v>
      </c>
      <c r="H669" t="s">
        <v>1458</v>
      </c>
      <c r="I669" t="s">
        <v>1457</v>
      </c>
      <c r="J669" t="str">
        <f>IF('ATP Data Set 2019 Singles'!$K669&gt;1,'ATP Data Set 2019 Singles'!$K669,"")</f>
        <v/>
      </c>
      <c r="K669">
        <v>0</v>
      </c>
      <c r="R669" s="132"/>
      <c r="AC669"/>
    </row>
    <row r="670" spans="1:29" x14ac:dyDescent="0.25">
      <c r="A670" t="s">
        <v>2412</v>
      </c>
      <c r="B670" t="str">
        <f>IF(OR(ISNUMBER(FIND("W/O",Tabelle3[[#This Row],[Score]])),ISNUMBER(FIND("RET",Tabelle3[[#This Row],[Score]])),ISNUMBER(FIND("Bye,",Tabelle3[[#This Row],[Opponent]]))),"NO","YES")</f>
        <v>NO</v>
      </c>
      <c r="C670" t="s">
        <v>518</v>
      </c>
      <c r="D670" s="158">
        <v>43528</v>
      </c>
      <c r="E670" t="s">
        <v>1259</v>
      </c>
      <c r="F670">
        <v>1</v>
      </c>
      <c r="G670" t="s">
        <v>1403</v>
      </c>
      <c r="H670" t="s">
        <v>1458</v>
      </c>
      <c r="I670" t="s">
        <v>1457</v>
      </c>
      <c r="J670" t="str">
        <f>IF('ATP Data Set 2019 Singles'!$K670&gt;1,'ATP Data Set 2019 Singles'!$K670,"")</f>
        <v/>
      </c>
      <c r="K670">
        <v>0</v>
      </c>
      <c r="R670" s="132"/>
      <c r="AC670"/>
    </row>
    <row r="671" spans="1:29" x14ac:dyDescent="0.25">
      <c r="A671" t="s">
        <v>2412</v>
      </c>
      <c r="B671" t="str">
        <f>IF(OR(ISNUMBER(FIND("W/O",Tabelle3[[#This Row],[Score]])),ISNUMBER(FIND("RET",Tabelle3[[#This Row],[Score]])),ISNUMBER(FIND("Bye,",Tabelle3[[#This Row],[Opponent]]))),"NO","YES")</f>
        <v>NO</v>
      </c>
      <c r="C671" t="s">
        <v>518</v>
      </c>
      <c r="D671" s="158">
        <v>43528</v>
      </c>
      <c r="E671" t="s">
        <v>1259</v>
      </c>
      <c r="F671">
        <v>1</v>
      </c>
      <c r="G671" t="s">
        <v>1474</v>
      </c>
      <c r="H671" t="s">
        <v>1458</v>
      </c>
      <c r="I671" t="s">
        <v>1457</v>
      </c>
      <c r="J671" t="str">
        <f>IF('ATP Data Set 2019 Singles'!$K671&gt;1,'ATP Data Set 2019 Singles'!$K671,"")</f>
        <v/>
      </c>
      <c r="K671">
        <v>0</v>
      </c>
      <c r="R671" s="132"/>
      <c r="AC671"/>
    </row>
    <row r="672" spans="1:29" x14ac:dyDescent="0.25">
      <c r="A672" t="s">
        <v>2412</v>
      </c>
      <c r="B672" t="str">
        <f>IF(OR(ISNUMBER(FIND("W/O",Tabelle3[[#This Row],[Score]])),ISNUMBER(FIND("RET",Tabelle3[[#This Row],[Score]])),ISNUMBER(FIND("Bye,",Tabelle3[[#This Row],[Opponent]]))),"NO","YES")</f>
        <v>NO</v>
      </c>
      <c r="C672" t="s">
        <v>518</v>
      </c>
      <c r="D672" s="158">
        <v>43528</v>
      </c>
      <c r="E672" t="s">
        <v>1259</v>
      </c>
      <c r="F672">
        <v>1</v>
      </c>
      <c r="G672" t="s">
        <v>1400</v>
      </c>
      <c r="H672" t="s">
        <v>1458</v>
      </c>
      <c r="I672" t="s">
        <v>1457</v>
      </c>
      <c r="J672" t="str">
        <f>IF('ATP Data Set 2019 Singles'!$K672&gt;1,'ATP Data Set 2019 Singles'!$K672,"")</f>
        <v/>
      </c>
      <c r="K672">
        <v>0</v>
      </c>
      <c r="R672" s="132"/>
      <c r="AC672"/>
    </row>
    <row r="673" spans="1:29" x14ac:dyDescent="0.25">
      <c r="A673" t="s">
        <v>2412</v>
      </c>
      <c r="B673" t="str">
        <f>IF(OR(ISNUMBER(FIND("W/O",Tabelle3[[#This Row],[Score]])),ISNUMBER(FIND("RET",Tabelle3[[#This Row],[Score]])),ISNUMBER(FIND("Bye,",Tabelle3[[#This Row],[Opponent]]))),"NO","YES")</f>
        <v>YES</v>
      </c>
      <c r="C673" t="s">
        <v>518</v>
      </c>
      <c r="D673" s="158">
        <v>43528</v>
      </c>
      <c r="E673" t="s">
        <v>1259</v>
      </c>
      <c r="F673">
        <v>1</v>
      </c>
      <c r="G673" t="s">
        <v>2219</v>
      </c>
      <c r="H673" t="s">
        <v>1610</v>
      </c>
      <c r="I673" t="s">
        <v>539</v>
      </c>
      <c r="J673">
        <f>IF('ATP Data Set 2019 Singles'!$K673&gt;1,'ATP Data Set 2019 Singles'!$K673,"")</f>
        <v>93</v>
      </c>
      <c r="K673">
        <v>93</v>
      </c>
      <c r="R673" s="132"/>
      <c r="AC673"/>
    </row>
    <row r="674" spans="1:29" x14ac:dyDescent="0.25">
      <c r="A674" t="s">
        <v>2412</v>
      </c>
      <c r="B674" t="str">
        <f>IF(OR(ISNUMBER(FIND("W/O",Tabelle3[[#This Row],[Score]])),ISNUMBER(FIND("RET",Tabelle3[[#This Row],[Score]])),ISNUMBER(FIND("Bye,",Tabelle3[[#This Row],[Opponent]]))),"NO","YES")</f>
        <v>NO</v>
      </c>
      <c r="C674" t="s">
        <v>518</v>
      </c>
      <c r="D674" s="158">
        <v>43528</v>
      </c>
      <c r="E674" t="s">
        <v>1259</v>
      </c>
      <c r="F674">
        <v>1</v>
      </c>
      <c r="G674" t="s">
        <v>1438</v>
      </c>
      <c r="H674" t="s">
        <v>1458</v>
      </c>
      <c r="I674" t="s">
        <v>1457</v>
      </c>
      <c r="J674" t="str">
        <f>IF('ATP Data Set 2019 Singles'!$K674&gt;1,'ATP Data Set 2019 Singles'!$K674,"")</f>
        <v/>
      </c>
      <c r="K674">
        <v>0</v>
      </c>
      <c r="R674" s="132"/>
      <c r="AC674"/>
    </row>
    <row r="675" spans="1:29" x14ac:dyDescent="0.25">
      <c r="A675" t="s">
        <v>2412</v>
      </c>
      <c r="B675" t="str">
        <f>IF(OR(ISNUMBER(FIND("W/O",Tabelle3[[#This Row],[Score]])),ISNUMBER(FIND("RET",Tabelle3[[#This Row],[Score]])),ISNUMBER(FIND("Bye,",Tabelle3[[#This Row],[Opponent]]))),"NO","YES")</f>
        <v>NO</v>
      </c>
      <c r="C675" t="s">
        <v>518</v>
      </c>
      <c r="D675" s="158">
        <v>43528</v>
      </c>
      <c r="E675" t="s">
        <v>1259</v>
      </c>
      <c r="F675">
        <v>1</v>
      </c>
      <c r="G675" t="s">
        <v>1395</v>
      </c>
      <c r="H675" t="s">
        <v>1458</v>
      </c>
      <c r="I675" t="s">
        <v>1457</v>
      </c>
      <c r="J675" t="str">
        <f>IF('ATP Data Set 2019 Singles'!$K675&gt;1,'ATP Data Set 2019 Singles'!$K675,"")</f>
        <v/>
      </c>
      <c r="K675">
        <v>0</v>
      </c>
      <c r="R675" s="132"/>
      <c r="AC675"/>
    </row>
    <row r="676" spans="1:29" x14ac:dyDescent="0.25">
      <c r="A676" t="s">
        <v>2412</v>
      </c>
      <c r="B676" t="str">
        <f>IF(OR(ISNUMBER(FIND("W/O",Tabelle3[[#This Row],[Score]])),ISNUMBER(FIND("RET",Tabelle3[[#This Row],[Score]])),ISNUMBER(FIND("Bye,",Tabelle3[[#This Row],[Opponent]]))),"NO","YES")</f>
        <v>NO</v>
      </c>
      <c r="C676" t="s">
        <v>518</v>
      </c>
      <c r="D676" s="158">
        <v>43528</v>
      </c>
      <c r="E676" t="s">
        <v>1259</v>
      </c>
      <c r="F676">
        <v>1</v>
      </c>
      <c r="G676" t="s">
        <v>1447</v>
      </c>
      <c r="H676" t="s">
        <v>1458</v>
      </c>
      <c r="I676" t="s">
        <v>1457</v>
      </c>
      <c r="J676" t="str">
        <f>IF('ATP Data Set 2019 Singles'!$K676&gt;1,'ATP Data Set 2019 Singles'!$K676,"")</f>
        <v/>
      </c>
      <c r="K676">
        <v>0</v>
      </c>
      <c r="R676" s="132"/>
      <c r="AC676"/>
    </row>
    <row r="677" spans="1:29" x14ac:dyDescent="0.25">
      <c r="A677" t="s">
        <v>2412</v>
      </c>
      <c r="B677" t="str">
        <f>IF(OR(ISNUMBER(FIND("W/O",Tabelle3[[#This Row],[Score]])),ISNUMBER(FIND("RET",Tabelle3[[#This Row],[Score]])),ISNUMBER(FIND("Bye,",Tabelle3[[#This Row],[Opponent]]))),"NO","YES")</f>
        <v>YES</v>
      </c>
      <c r="C677" t="s">
        <v>518</v>
      </c>
      <c r="D677" s="158">
        <v>43528</v>
      </c>
      <c r="E677" t="s">
        <v>1259</v>
      </c>
      <c r="F677">
        <v>1</v>
      </c>
      <c r="G677" t="s">
        <v>1723</v>
      </c>
      <c r="H677" t="s">
        <v>1528</v>
      </c>
      <c r="I677" t="s">
        <v>1125</v>
      </c>
      <c r="J677">
        <f>IF('ATP Data Set 2019 Singles'!$K677&gt;1,'ATP Data Set 2019 Singles'!$K677,"")</f>
        <v>119</v>
      </c>
      <c r="K677">
        <v>119</v>
      </c>
      <c r="R677" s="132"/>
      <c r="AC677"/>
    </row>
    <row r="678" spans="1:29" x14ac:dyDescent="0.25">
      <c r="A678" t="s">
        <v>2412</v>
      </c>
      <c r="B678" t="str">
        <f>IF(OR(ISNUMBER(FIND("W/O",Tabelle3[[#This Row],[Score]])),ISNUMBER(FIND("RET",Tabelle3[[#This Row],[Score]])),ISNUMBER(FIND("Bye,",Tabelle3[[#This Row],[Opponent]]))),"NO","YES")</f>
        <v>NO</v>
      </c>
      <c r="C678" t="s">
        <v>518</v>
      </c>
      <c r="D678" s="158">
        <v>43528</v>
      </c>
      <c r="E678" t="s">
        <v>1259</v>
      </c>
      <c r="F678">
        <v>1</v>
      </c>
      <c r="G678" t="s">
        <v>1485</v>
      </c>
      <c r="H678" t="s">
        <v>1458</v>
      </c>
      <c r="I678" t="s">
        <v>1457</v>
      </c>
      <c r="J678" t="str">
        <f>IF('ATP Data Set 2019 Singles'!$K678&gt;1,'ATP Data Set 2019 Singles'!$K678,"")</f>
        <v/>
      </c>
      <c r="K678">
        <v>0</v>
      </c>
      <c r="R678" s="132"/>
      <c r="AC678"/>
    </row>
    <row r="679" spans="1:29" x14ac:dyDescent="0.25">
      <c r="A679" t="s">
        <v>2412</v>
      </c>
      <c r="B679" t="str">
        <f>IF(OR(ISNUMBER(FIND("W/O",Tabelle3[[#This Row],[Score]])),ISNUMBER(FIND("RET",Tabelle3[[#This Row],[Score]])),ISNUMBER(FIND("Bye,",Tabelle3[[#This Row],[Opponent]]))),"NO","YES")</f>
        <v>YES</v>
      </c>
      <c r="C679" t="s">
        <v>518</v>
      </c>
      <c r="D679" s="158">
        <v>43528</v>
      </c>
      <c r="E679" t="s">
        <v>1259</v>
      </c>
      <c r="F679">
        <v>1</v>
      </c>
      <c r="G679" t="s">
        <v>1735</v>
      </c>
      <c r="H679" t="s">
        <v>1437</v>
      </c>
      <c r="I679" t="s">
        <v>607</v>
      </c>
      <c r="J679">
        <f>IF('ATP Data Set 2019 Singles'!$K679&gt;1,'ATP Data Set 2019 Singles'!$K679,"")</f>
        <v>120</v>
      </c>
      <c r="K679">
        <v>120</v>
      </c>
      <c r="R679" s="132"/>
      <c r="AC679"/>
    </row>
    <row r="680" spans="1:29" x14ac:dyDescent="0.25">
      <c r="A680" t="s">
        <v>2412</v>
      </c>
      <c r="B680" t="str">
        <f>IF(OR(ISNUMBER(FIND("W/O",Tabelle3[[#This Row],[Score]])),ISNUMBER(FIND("RET",Tabelle3[[#This Row],[Score]])),ISNUMBER(FIND("Bye,",Tabelle3[[#This Row],[Opponent]]))),"NO","YES")</f>
        <v>NO</v>
      </c>
      <c r="C680" t="s">
        <v>518</v>
      </c>
      <c r="D680" s="158">
        <v>43528</v>
      </c>
      <c r="E680" t="s">
        <v>1259</v>
      </c>
      <c r="F680">
        <v>1</v>
      </c>
      <c r="G680" t="s">
        <v>1453</v>
      </c>
      <c r="H680" t="s">
        <v>1458</v>
      </c>
      <c r="I680" t="s">
        <v>1457</v>
      </c>
      <c r="J680" t="str">
        <f>IF('ATP Data Set 2019 Singles'!$K680&gt;1,'ATP Data Set 2019 Singles'!$K680,"")</f>
        <v/>
      </c>
      <c r="K680">
        <v>0</v>
      </c>
      <c r="R680" s="132"/>
      <c r="AC680"/>
    </row>
    <row r="681" spans="1:29" x14ac:dyDescent="0.25">
      <c r="A681" t="s">
        <v>2412</v>
      </c>
      <c r="B681" t="str">
        <f>IF(OR(ISNUMBER(FIND("W/O",Tabelle3[[#This Row],[Score]])),ISNUMBER(FIND("RET",Tabelle3[[#This Row],[Score]])),ISNUMBER(FIND("Bye,",Tabelle3[[#This Row],[Opponent]]))),"NO","YES")</f>
        <v>YES</v>
      </c>
      <c r="C681" t="s">
        <v>518</v>
      </c>
      <c r="D681" s="158">
        <v>43528</v>
      </c>
      <c r="E681" t="s">
        <v>1259</v>
      </c>
      <c r="F681">
        <v>1</v>
      </c>
      <c r="G681" t="s">
        <v>1513</v>
      </c>
      <c r="H681" t="s">
        <v>1456</v>
      </c>
      <c r="I681" t="s">
        <v>598</v>
      </c>
      <c r="J681">
        <f>IF('ATP Data Set 2019 Singles'!$K681&gt;1,'ATP Data Set 2019 Singles'!$K681,"")</f>
        <v>90</v>
      </c>
      <c r="K681">
        <v>90</v>
      </c>
      <c r="R681" s="132"/>
      <c r="AC681"/>
    </row>
    <row r="682" spans="1:29" x14ac:dyDescent="0.25">
      <c r="A682" t="s">
        <v>2412</v>
      </c>
      <c r="B682" t="str">
        <f>IF(OR(ISNUMBER(FIND("W/O",Tabelle3[[#This Row],[Score]])),ISNUMBER(FIND("RET",Tabelle3[[#This Row],[Score]])),ISNUMBER(FIND("Bye,",Tabelle3[[#This Row],[Opponent]]))),"NO","YES")</f>
        <v>YES</v>
      </c>
      <c r="C682" t="s">
        <v>518</v>
      </c>
      <c r="D682" s="158">
        <v>43528</v>
      </c>
      <c r="E682" t="s">
        <v>1259</v>
      </c>
      <c r="F682">
        <v>1</v>
      </c>
      <c r="G682" t="s">
        <v>1739</v>
      </c>
      <c r="H682" t="s">
        <v>1449</v>
      </c>
      <c r="I682" t="s">
        <v>533</v>
      </c>
      <c r="J682">
        <f>IF('ATP Data Set 2019 Singles'!$K682&gt;1,'ATP Data Set 2019 Singles'!$K682,"")</f>
        <v>90</v>
      </c>
      <c r="K682">
        <v>90</v>
      </c>
      <c r="R682" s="132"/>
      <c r="AC682"/>
    </row>
    <row r="683" spans="1:29" x14ac:dyDescent="0.25">
      <c r="A683" t="s">
        <v>2412</v>
      </c>
      <c r="B683" t="str">
        <f>IF(OR(ISNUMBER(FIND("W/O",Tabelle3[[#This Row],[Score]])),ISNUMBER(FIND("RET",Tabelle3[[#This Row],[Score]])),ISNUMBER(FIND("Bye,",Tabelle3[[#This Row],[Opponent]]))),"NO","YES")</f>
        <v>YES</v>
      </c>
      <c r="C683" t="s">
        <v>518</v>
      </c>
      <c r="D683" s="158">
        <v>43528</v>
      </c>
      <c r="E683" t="s">
        <v>1259</v>
      </c>
      <c r="F683">
        <v>1</v>
      </c>
      <c r="G683" t="s">
        <v>1726</v>
      </c>
      <c r="H683" t="s">
        <v>1870</v>
      </c>
      <c r="I683" t="s">
        <v>563</v>
      </c>
      <c r="J683">
        <f>IF('ATP Data Set 2019 Singles'!$K683&gt;1,'ATP Data Set 2019 Singles'!$K683,"")</f>
        <v>76</v>
      </c>
      <c r="K683">
        <v>76</v>
      </c>
      <c r="R683" s="132"/>
      <c r="AC683"/>
    </row>
    <row r="684" spans="1:29" x14ac:dyDescent="0.25">
      <c r="A684" t="s">
        <v>2412</v>
      </c>
      <c r="B684" t="str">
        <f>IF(OR(ISNUMBER(FIND("W/O",Tabelle3[[#This Row],[Score]])),ISNUMBER(FIND("RET",Tabelle3[[#This Row],[Score]])),ISNUMBER(FIND("Bye,",Tabelle3[[#This Row],[Opponent]]))),"NO","YES")</f>
        <v>YES</v>
      </c>
      <c r="C684" t="s">
        <v>518</v>
      </c>
      <c r="D684" s="158">
        <v>43528</v>
      </c>
      <c r="E684" t="s">
        <v>1259</v>
      </c>
      <c r="F684">
        <v>1</v>
      </c>
      <c r="G684" t="s">
        <v>1475</v>
      </c>
      <c r="H684" t="s">
        <v>1841</v>
      </c>
      <c r="I684" t="s">
        <v>646</v>
      </c>
      <c r="J684">
        <f>IF('ATP Data Set 2019 Singles'!$K684&gt;1,'ATP Data Set 2019 Singles'!$K684,"")</f>
        <v>78</v>
      </c>
      <c r="K684">
        <v>78</v>
      </c>
      <c r="R684" s="132"/>
      <c r="AC684"/>
    </row>
    <row r="685" spans="1:29" x14ac:dyDescent="0.25">
      <c r="A685" t="s">
        <v>2412</v>
      </c>
      <c r="B685" t="str">
        <f>IF(OR(ISNUMBER(FIND("W/O",Tabelle3[[#This Row],[Score]])),ISNUMBER(FIND("RET",Tabelle3[[#This Row],[Score]])),ISNUMBER(FIND("Bye,",Tabelle3[[#This Row],[Opponent]]))),"NO","YES")</f>
        <v>NO</v>
      </c>
      <c r="C685" t="s">
        <v>518</v>
      </c>
      <c r="D685" s="158">
        <v>43528</v>
      </c>
      <c r="E685" t="s">
        <v>1259</v>
      </c>
      <c r="F685">
        <v>1</v>
      </c>
      <c r="G685" t="s">
        <v>1450</v>
      </c>
      <c r="H685" t="s">
        <v>1458</v>
      </c>
      <c r="I685" t="s">
        <v>1457</v>
      </c>
      <c r="J685" t="str">
        <f>IF('ATP Data Set 2019 Singles'!$K685&gt;1,'ATP Data Set 2019 Singles'!$K685,"")</f>
        <v/>
      </c>
      <c r="K685">
        <v>0</v>
      </c>
      <c r="R685" s="132"/>
      <c r="AC685"/>
    </row>
    <row r="686" spans="1:29" x14ac:dyDescent="0.25">
      <c r="A686" t="s">
        <v>2412</v>
      </c>
      <c r="B686" t="str">
        <f>IF(OR(ISNUMBER(FIND("W/O",Tabelle3[[#This Row],[Score]])),ISNUMBER(FIND("RET",Tabelle3[[#This Row],[Score]])),ISNUMBER(FIND("Bye,",Tabelle3[[#This Row],[Opponent]]))),"NO","YES")</f>
        <v>YES</v>
      </c>
      <c r="C686" t="s">
        <v>518</v>
      </c>
      <c r="D686" s="158">
        <v>43528</v>
      </c>
      <c r="E686" t="s">
        <v>1259</v>
      </c>
      <c r="F686">
        <v>1</v>
      </c>
      <c r="G686" t="s">
        <v>1552</v>
      </c>
      <c r="H686" t="s">
        <v>1409</v>
      </c>
      <c r="I686" t="s">
        <v>1912</v>
      </c>
      <c r="J686">
        <f>IF('ATP Data Set 2019 Singles'!$K686&gt;1,'ATP Data Set 2019 Singles'!$K686,"")</f>
        <v>140</v>
      </c>
      <c r="K686">
        <v>140</v>
      </c>
      <c r="R686" s="132"/>
      <c r="AC686"/>
    </row>
    <row r="687" spans="1:29" x14ac:dyDescent="0.25">
      <c r="A687" t="s">
        <v>2412</v>
      </c>
      <c r="B687" t="str">
        <f>IF(OR(ISNUMBER(FIND("W/O",Tabelle3[[#This Row],[Score]])),ISNUMBER(FIND("RET",Tabelle3[[#This Row],[Score]])),ISNUMBER(FIND("Bye,",Tabelle3[[#This Row],[Opponent]]))),"NO","YES")</f>
        <v>YES</v>
      </c>
      <c r="C687" t="s">
        <v>518</v>
      </c>
      <c r="D687" s="158">
        <v>43528</v>
      </c>
      <c r="E687" t="s">
        <v>1259</v>
      </c>
      <c r="F687">
        <v>1</v>
      </c>
      <c r="G687" t="s">
        <v>1839</v>
      </c>
      <c r="H687" t="s">
        <v>1620</v>
      </c>
      <c r="I687" t="s">
        <v>653</v>
      </c>
      <c r="J687">
        <f>IF('ATP Data Set 2019 Singles'!$K687&gt;1,'ATP Data Set 2019 Singles'!$K687,"")</f>
        <v>68</v>
      </c>
      <c r="K687">
        <v>68</v>
      </c>
      <c r="R687" s="132"/>
      <c r="AC687"/>
    </row>
    <row r="688" spans="1:29" x14ac:dyDescent="0.25">
      <c r="A688" t="s">
        <v>2412</v>
      </c>
      <c r="B688" t="str">
        <f>IF(OR(ISNUMBER(FIND("W/O",Tabelle3[[#This Row],[Score]])),ISNUMBER(FIND("RET",Tabelle3[[#This Row],[Score]])),ISNUMBER(FIND("Bye,",Tabelle3[[#This Row],[Opponent]]))),"NO","YES")</f>
        <v>YES</v>
      </c>
      <c r="C688" t="s">
        <v>518</v>
      </c>
      <c r="D688" s="158">
        <v>43528</v>
      </c>
      <c r="E688" t="s">
        <v>1259</v>
      </c>
      <c r="F688">
        <v>1</v>
      </c>
      <c r="G688" t="s">
        <v>1617</v>
      </c>
      <c r="H688" t="s">
        <v>1441</v>
      </c>
      <c r="I688" t="s">
        <v>646</v>
      </c>
      <c r="J688">
        <f>IF('ATP Data Set 2019 Singles'!$K688&gt;1,'ATP Data Set 2019 Singles'!$K688,"")</f>
        <v>60</v>
      </c>
      <c r="K688">
        <v>60</v>
      </c>
      <c r="R688" s="132"/>
      <c r="AC688"/>
    </row>
    <row r="689" spans="1:29" x14ac:dyDescent="0.25">
      <c r="A689" t="s">
        <v>2412</v>
      </c>
      <c r="B689" t="str">
        <f>IF(OR(ISNUMBER(FIND("W/O",Tabelle3[[#This Row],[Score]])),ISNUMBER(FIND("RET",Tabelle3[[#This Row],[Score]])),ISNUMBER(FIND("Bye,",Tabelle3[[#This Row],[Opponent]]))),"NO","YES")</f>
        <v>YES</v>
      </c>
      <c r="C689" t="s">
        <v>518</v>
      </c>
      <c r="D689" s="158">
        <v>43528</v>
      </c>
      <c r="E689" t="s">
        <v>1259</v>
      </c>
      <c r="F689">
        <v>1</v>
      </c>
      <c r="G689" t="s">
        <v>1544</v>
      </c>
      <c r="H689" t="s">
        <v>1838</v>
      </c>
      <c r="I689" t="s">
        <v>607</v>
      </c>
      <c r="J689">
        <f>IF('ATP Data Set 2019 Singles'!$K689&gt;1,'ATP Data Set 2019 Singles'!$K689,"")</f>
        <v>109</v>
      </c>
      <c r="K689">
        <v>109</v>
      </c>
      <c r="R689" s="132"/>
      <c r="AC689"/>
    </row>
    <row r="690" spans="1:29" x14ac:dyDescent="0.25">
      <c r="A690" t="s">
        <v>2412</v>
      </c>
      <c r="B690" t="str">
        <f>IF(OR(ISNUMBER(FIND("W/O",Tabelle3[[#This Row],[Score]])),ISNUMBER(FIND("RET",Tabelle3[[#This Row],[Score]])),ISNUMBER(FIND("Bye,",Tabelle3[[#This Row],[Opponent]]))),"NO","YES")</f>
        <v>NO</v>
      </c>
      <c r="C690" t="s">
        <v>518</v>
      </c>
      <c r="D690" s="158">
        <v>43528</v>
      </c>
      <c r="E690" t="s">
        <v>1259</v>
      </c>
      <c r="F690">
        <v>1</v>
      </c>
      <c r="G690" t="s">
        <v>1407</v>
      </c>
      <c r="H690" t="s">
        <v>1458</v>
      </c>
      <c r="I690" t="s">
        <v>1457</v>
      </c>
      <c r="J690" t="str">
        <f>IF('ATP Data Set 2019 Singles'!$K690&gt;1,'ATP Data Set 2019 Singles'!$K690,"")</f>
        <v/>
      </c>
      <c r="K690">
        <v>0</v>
      </c>
      <c r="R690" s="132"/>
      <c r="AC690"/>
    </row>
    <row r="691" spans="1:29" x14ac:dyDescent="0.25">
      <c r="A691" t="s">
        <v>2412</v>
      </c>
      <c r="B691" t="str">
        <f>IF(OR(ISNUMBER(FIND("W/O",Tabelle3[[#This Row],[Score]])),ISNUMBER(FIND("RET",Tabelle3[[#This Row],[Score]])),ISNUMBER(FIND("Bye,",Tabelle3[[#This Row],[Opponent]]))),"NO","YES")</f>
        <v>NO</v>
      </c>
      <c r="C691" t="s">
        <v>518</v>
      </c>
      <c r="D691" s="158">
        <v>43528</v>
      </c>
      <c r="E691" t="s">
        <v>1259</v>
      </c>
      <c r="F691">
        <v>1</v>
      </c>
      <c r="G691" t="s">
        <v>1445</v>
      </c>
      <c r="H691" t="s">
        <v>1458</v>
      </c>
      <c r="I691" t="s">
        <v>1457</v>
      </c>
      <c r="J691" t="str">
        <f>IF('ATP Data Set 2019 Singles'!$K691&gt;1,'ATP Data Set 2019 Singles'!$K691,"")</f>
        <v/>
      </c>
      <c r="K691">
        <v>0</v>
      </c>
      <c r="R691" s="132"/>
      <c r="AC691"/>
    </row>
    <row r="692" spans="1:29" x14ac:dyDescent="0.25">
      <c r="A692" t="s">
        <v>2412</v>
      </c>
      <c r="B692" t="str">
        <f>IF(OR(ISNUMBER(FIND("W/O",Tabelle3[[#This Row],[Score]])),ISNUMBER(FIND("RET",Tabelle3[[#This Row],[Score]])),ISNUMBER(FIND("Bye,",Tabelle3[[#This Row],[Opponent]]))),"NO","YES")</f>
        <v>YES</v>
      </c>
      <c r="C692" t="s">
        <v>518</v>
      </c>
      <c r="D692" s="158">
        <v>43528</v>
      </c>
      <c r="E692" t="s">
        <v>1259</v>
      </c>
      <c r="F692">
        <v>1</v>
      </c>
      <c r="G692" t="s">
        <v>1639</v>
      </c>
      <c r="H692" t="s">
        <v>1894</v>
      </c>
      <c r="I692" t="s">
        <v>626</v>
      </c>
      <c r="J692">
        <f>IF('ATP Data Set 2019 Singles'!$K692&gt;1,'ATP Data Set 2019 Singles'!$K692,"")</f>
        <v>71</v>
      </c>
      <c r="K692">
        <v>71</v>
      </c>
      <c r="R692" s="132"/>
      <c r="AC692"/>
    </row>
    <row r="693" spans="1:29" x14ac:dyDescent="0.25">
      <c r="A693" t="s">
        <v>2412</v>
      </c>
      <c r="B693" t="str">
        <f>IF(OR(ISNUMBER(FIND("W/O",Tabelle3[[#This Row],[Score]])),ISNUMBER(FIND("RET",Tabelle3[[#This Row],[Score]])),ISNUMBER(FIND("Bye,",Tabelle3[[#This Row],[Opponent]]))),"NO","YES")</f>
        <v>YES</v>
      </c>
      <c r="C693" t="s">
        <v>518</v>
      </c>
      <c r="D693" s="158">
        <v>43528</v>
      </c>
      <c r="E693" t="s">
        <v>1259</v>
      </c>
      <c r="F693">
        <v>1</v>
      </c>
      <c r="G693" t="s">
        <v>1490</v>
      </c>
      <c r="H693" t="s">
        <v>1492</v>
      </c>
      <c r="I693" t="s">
        <v>1265</v>
      </c>
      <c r="J693">
        <f>IF('ATP Data Set 2019 Singles'!$K693&gt;1,'ATP Data Set 2019 Singles'!$K693,"")</f>
        <v>69</v>
      </c>
      <c r="K693">
        <v>69</v>
      </c>
      <c r="R693" s="132"/>
      <c r="AC693"/>
    </row>
    <row r="694" spans="1:29" x14ac:dyDescent="0.25">
      <c r="A694" t="s">
        <v>2412</v>
      </c>
      <c r="B694" t="str">
        <f>IF(OR(ISNUMBER(FIND("W/O",Tabelle3[[#This Row],[Score]])),ISNUMBER(FIND("RET",Tabelle3[[#This Row],[Score]])),ISNUMBER(FIND("Bye,",Tabelle3[[#This Row],[Opponent]]))),"NO","YES")</f>
        <v>YES</v>
      </c>
      <c r="C694" t="s">
        <v>518</v>
      </c>
      <c r="D694" s="158">
        <v>43528</v>
      </c>
      <c r="E694" t="s">
        <v>1259</v>
      </c>
      <c r="F694">
        <v>1</v>
      </c>
      <c r="G694" t="s">
        <v>1501</v>
      </c>
      <c r="H694" t="s">
        <v>1487</v>
      </c>
      <c r="I694" t="s">
        <v>512</v>
      </c>
      <c r="J694">
        <f>IF('ATP Data Set 2019 Singles'!$K694&gt;1,'ATP Data Set 2019 Singles'!$K694,"")</f>
        <v>81</v>
      </c>
      <c r="K694">
        <v>81</v>
      </c>
      <c r="R694" s="132"/>
      <c r="AC694"/>
    </row>
    <row r="695" spans="1:29" x14ac:dyDescent="0.25">
      <c r="A695" t="s">
        <v>2412</v>
      </c>
      <c r="B695" t="str">
        <f>IF(OR(ISNUMBER(FIND("W/O",Tabelle3[[#This Row],[Score]])),ISNUMBER(FIND("RET",Tabelle3[[#This Row],[Score]])),ISNUMBER(FIND("Bye,",Tabelle3[[#This Row],[Opponent]]))),"NO","YES")</f>
        <v>NO</v>
      </c>
      <c r="C695" t="s">
        <v>518</v>
      </c>
      <c r="D695" s="158">
        <v>43528</v>
      </c>
      <c r="E695" t="s">
        <v>1259</v>
      </c>
      <c r="F695">
        <v>1</v>
      </c>
      <c r="G695" t="s">
        <v>1611</v>
      </c>
      <c r="H695" t="s">
        <v>1458</v>
      </c>
      <c r="I695" t="s">
        <v>1457</v>
      </c>
      <c r="J695" t="str">
        <f>IF('ATP Data Set 2019 Singles'!$K695&gt;1,'ATP Data Set 2019 Singles'!$K695,"")</f>
        <v/>
      </c>
      <c r="K695">
        <v>0</v>
      </c>
      <c r="R695" s="132"/>
      <c r="AC695"/>
    </row>
    <row r="696" spans="1:29" x14ac:dyDescent="0.25">
      <c r="A696" t="s">
        <v>2412</v>
      </c>
      <c r="B696" t="str">
        <f>IF(OR(ISNUMBER(FIND("W/O",Tabelle3[[#This Row],[Score]])),ISNUMBER(FIND("RET",Tabelle3[[#This Row],[Score]])),ISNUMBER(FIND("Bye,",Tabelle3[[#This Row],[Opponent]]))),"NO","YES")</f>
        <v>YES</v>
      </c>
      <c r="C696" t="s">
        <v>518</v>
      </c>
      <c r="D696" s="158">
        <v>43528</v>
      </c>
      <c r="E696" t="s">
        <v>1259</v>
      </c>
      <c r="F696">
        <v>1</v>
      </c>
      <c r="G696" t="s">
        <v>1469</v>
      </c>
      <c r="H696" t="s">
        <v>1587</v>
      </c>
      <c r="I696" t="s">
        <v>533</v>
      </c>
      <c r="J696">
        <f>IF('ATP Data Set 2019 Singles'!$K696&gt;1,'ATP Data Set 2019 Singles'!$K696,"")</f>
        <v>119</v>
      </c>
      <c r="K696">
        <v>119</v>
      </c>
      <c r="R696" s="132"/>
      <c r="AC696"/>
    </row>
    <row r="697" spans="1:29" x14ac:dyDescent="0.25">
      <c r="A697" t="s">
        <v>2412</v>
      </c>
      <c r="B697" t="str">
        <f>IF(OR(ISNUMBER(FIND("W/O",Tabelle3[[#This Row],[Score]])),ISNUMBER(FIND("RET",Tabelle3[[#This Row],[Score]])),ISNUMBER(FIND("Bye,",Tabelle3[[#This Row],[Opponent]]))),"NO","YES")</f>
        <v>YES</v>
      </c>
      <c r="C697" t="s">
        <v>518</v>
      </c>
      <c r="D697" s="158">
        <v>43528</v>
      </c>
      <c r="E697" t="s">
        <v>1259</v>
      </c>
      <c r="F697">
        <v>1</v>
      </c>
      <c r="G697" t="s">
        <v>1491</v>
      </c>
      <c r="H697" t="s">
        <v>1784</v>
      </c>
      <c r="I697" t="s">
        <v>607</v>
      </c>
      <c r="J697">
        <f>IF('ATP Data Set 2019 Singles'!$K697&gt;1,'ATP Data Set 2019 Singles'!$K697,"")</f>
        <v>118</v>
      </c>
      <c r="K697">
        <v>118</v>
      </c>
      <c r="R697" s="132"/>
      <c r="AC697"/>
    </row>
    <row r="698" spans="1:29" x14ac:dyDescent="0.25">
      <c r="A698" t="s">
        <v>2412</v>
      </c>
      <c r="B698" t="str">
        <f>IF(OR(ISNUMBER(FIND("W/O",Tabelle3[[#This Row],[Score]])),ISNUMBER(FIND("RET",Tabelle3[[#This Row],[Score]])),ISNUMBER(FIND("Bye,",Tabelle3[[#This Row],[Opponent]]))),"NO","YES")</f>
        <v>YES</v>
      </c>
      <c r="C698" t="s">
        <v>518</v>
      </c>
      <c r="D698" s="158">
        <v>43528</v>
      </c>
      <c r="E698" t="s">
        <v>1259</v>
      </c>
      <c r="F698">
        <v>1</v>
      </c>
      <c r="G698" t="s">
        <v>1448</v>
      </c>
      <c r="H698" t="s">
        <v>1613</v>
      </c>
      <c r="I698" t="s">
        <v>2223</v>
      </c>
      <c r="J698">
        <f>IF('ATP Data Set 2019 Singles'!$K698&gt;1,'ATP Data Set 2019 Singles'!$K698,"")</f>
        <v>147</v>
      </c>
      <c r="K698">
        <v>147</v>
      </c>
      <c r="R698" s="132"/>
      <c r="AC698"/>
    </row>
    <row r="699" spans="1:29" x14ac:dyDescent="0.25">
      <c r="A699" t="s">
        <v>2412</v>
      </c>
      <c r="B699" t="str">
        <f>IF(OR(ISNUMBER(FIND("W/O",Tabelle3[[#This Row],[Score]])),ISNUMBER(FIND("RET",Tabelle3[[#This Row],[Score]])),ISNUMBER(FIND("Bye,",Tabelle3[[#This Row],[Opponent]]))),"NO","YES")</f>
        <v>YES</v>
      </c>
      <c r="C699" t="s">
        <v>518</v>
      </c>
      <c r="D699" s="158">
        <v>43528</v>
      </c>
      <c r="E699" t="s">
        <v>1259</v>
      </c>
      <c r="F699">
        <v>1</v>
      </c>
      <c r="G699" t="s">
        <v>2091</v>
      </c>
      <c r="H699" t="s">
        <v>1413</v>
      </c>
      <c r="I699" t="s">
        <v>653</v>
      </c>
      <c r="J699">
        <f>IF('ATP Data Set 2019 Singles'!$K699&gt;1,'ATP Data Set 2019 Singles'!$K699,"")</f>
        <v>86</v>
      </c>
      <c r="K699">
        <v>86</v>
      </c>
      <c r="R699" s="132"/>
      <c r="AC699"/>
    </row>
    <row r="700" spans="1:29" x14ac:dyDescent="0.25">
      <c r="A700" t="s">
        <v>2412</v>
      </c>
      <c r="B700" t="str">
        <f>IF(OR(ISNUMBER(FIND("W/O",Tabelle3[[#This Row],[Score]])),ISNUMBER(FIND("RET",Tabelle3[[#This Row],[Score]])),ISNUMBER(FIND("Bye,",Tabelle3[[#This Row],[Opponent]]))),"NO","YES")</f>
        <v>YES</v>
      </c>
      <c r="C700" t="s">
        <v>518</v>
      </c>
      <c r="D700" s="158">
        <v>43528</v>
      </c>
      <c r="E700" t="s">
        <v>1259</v>
      </c>
      <c r="F700">
        <v>1</v>
      </c>
      <c r="G700" t="s">
        <v>1758</v>
      </c>
      <c r="H700" t="s">
        <v>1499</v>
      </c>
      <c r="I700" t="s">
        <v>607</v>
      </c>
      <c r="J700">
        <f>IF('ATP Data Set 2019 Singles'!$K700&gt;1,'ATP Data Set 2019 Singles'!$K700,"")</f>
        <v>108</v>
      </c>
      <c r="K700">
        <v>108</v>
      </c>
      <c r="R700" s="132"/>
      <c r="AC700"/>
    </row>
    <row r="701" spans="1:29" x14ac:dyDescent="0.25">
      <c r="A701" t="s">
        <v>2412</v>
      </c>
      <c r="B701" t="str">
        <f>IF(OR(ISNUMBER(FIND("W/O",Tabelle3[[#This Row],[Score]])),ISNUMBER(FIND("RET",Tabelle3[[#This Row],[Score]])),ISNUMBER(FIND("Bye,",Tabelle3[[#This Row],[Opponent]]))),"NO","YES")</f>
        <v>YES</v>
      </c>
      <c r="C701" t="s">
        <v>518</v>
      </c>
      <c r="D701" s="158">
        <v>43528</v>
      </c>
      <c r="E701" t="s">
        <v>1259</v>
      </c>
      <c r="F701">
        <v>1</v>
      </c>
      <c r="G701" t="s">
        <v>2102</v>
      </c>
      <c r="H701" t="s">
        <v>1526</v>
      </c>
      <c r="I701" t="s">
        <v>848</v>
      </c>
      <c r="J701">
        <f>IF('ATP Data Set 2019 Singles'!$K701&gt;1,'ATP Data Set 2019 Singles'!$K701,"")</f>
        <v>114</v>
      </c>
      <c r="K701">
        <v>114</v>
      </c>
      <c r="R701" s="132"/>
      <c r="AC701"/>
    </row>
    <row r="702" spans="1:29" x14ac:dyDescent="0.25">
      <c r="A702" t="s">
        <v>2412</v>
      </c>
      <c r="B702" t="str">
        <f>IF(OR(ISNUMBER(FIND("W/O",Tabelle3[[#This Row],[Score]])),ISNUMBER(FIND("RET",Tabelle3[[#This Row],[Score]])),ISNUMBER(FIND("Bye,",Tabelle3[[#This Row],[Opponent]]))),"NO","YES")</f>
        <v>NO</v>
      </c>
      <c r="C702" t="s">
        <v>518</v>
      </c>
      <c r="D702" s="158">
        <v>43528</v>
      </c>
      <c r="E702" t="s">
        <v>1259</v>
      </c>
      <c r="F702">
        <v>1</v>
      </c>
      <c r="G702" t="s">
        <v>1397</v>
      </c>
      <c r="H702" t="s">
        <v>1458</v>
      </c>
      <c r="I702" t="s">
        <v>1457</v>
      </c>
      <c r="J702" t="str">
        <f>IF('ATP Data Set 2019 Singles'!$K702&gt;1,'ATP Data Set 2019 Singles'!$K702,"")</f>
        <v/>
      </c>
      <c r="K702">
        <v>0</v>
      </c>
      <c r="R702" s="132"/>
      <c r="AC702"/>
    </row>
    <row r="703" spans="1:29" x14ac:dyDescent="0.25">
      <c r="A703" t="s">
        <v>2412</v>
      </c>
      <c r="B703" t="str">
        <f>IF(OR(ISNUMBER(FIND("W/O",Tabelle3[[#This Row],[Score]])),ISNUMBER(FIND("RET",Tabelle3[[#This Row],[Score]])),ISNUMBER(FIND("Bye,",Tabelle3[[#This Row],[Opponent]]))),"NO","YES")</f>
        <v>NO</v>
      </c>
      <c r="C703" t="s">
        <v>518</v>
      </c>
      <c r="D703" s="158">
        <v>43528</v>
      </c>
      <c r="E703" t="s">
        <v>1259</v>
      </c>
      <c r="F703">
        <v>1</v>
      </c>
      <c r="G703" t="s">
        <v>1428</v>
      </c>
      <c r="H703" t="s">
        <v>1458</v>
      </c>
      <c r="I703" t="s">
        <v>1457</v>
      </c>
      <c r="J703" t="str">
        <f>IF('ATP Data Set 2019 Singles'!$K703&gt;1,'ATP Data Set 2019 Singles'!$K703,"")</f>
        <v/>
      </c>
      <c r="K703">
        <v>0</v>
      </c>
      <c r="R703" s="132"/>
      <c r="AC703"/>
    </row>
    <row r="704" spans="1:29" x14ac:dyDescent="0.25">
      <c r="A704" t="s">
        <v>2412</v>
      </c>
      <c r="B704" t="str">
        <f>IF(OR(ISNUMBER(FIND("W/O",Tabelle3[[#This Row],[Score]])),ISNUMBER(FIND("RET",Tabelle3[[#This Row],[Score]])),ISNUMBER(FIND("Bye,",Tabelle3[[#This Row],[Opponent]]))),"NO","YES")</f>
        <v>NO</v>
      </c>
      <c r="C704" t="s">
        <v>518</v>
      </c>
      <c r="D704" s="158">
        <v>43528</v>
      </c>
      <c r="E704" t="s">
        <v>1259</v>
      </c>
      <c r="F704">
        <v>1</v>
      </c>
      <c r="G704" t="s">
        <v>1399</v>
      </c>
      <c r="H704" t="s">
        <v>1458</v>
      </c>
      <c r="I704" t="s">
        <v>1457</v>
      </c>
      <c r="J704" t="str">
        <f>IF('ATP Data Set 2019 Singles'!$K704&gt;1,'ATP Data Set 2019 Singles'!$K704,"")</f>
        <v/>
      </c>
      <c r="K704">
        <v>0</v>
      </c>
      <c r="R704" s="132"/>
      <c r="AC704"/>
    </row>
    <row r="705" spans="1:29" x14ac:dyDescent="0.25">
      <c r="A705" t="s">
        <v>2412</v>
      </c>
      <c r="B705" t="str">
        <f>IF(OR(ISNUMBER(FIND("W/O",Tabelle3[[#This Row],[Score]])),ISNUMBER(FIND("RET",Tabelle3[[#This Row],[Score]])),ISNUMBER(FIND("Bye,",Tabelle3[[#This Row],[Opponent]]))),"NO","YES")</f>
        <v>NO</v>
      </c>
      <c r="C705" t="s">
        <v>518</v>
      </c>
      <c r="D705" s="158">
        <v>43528</v>
      </c>
      <c r="E705" t="s">
        <v>1259</v>
      </c>
      <c r="F705">
        <v>1</v>
      </c>
      <c r="G705" t="s">
        <v>1682</v>
      </c>
      <c r="H705" t="s">
        <v>1458</v>
      </c>
      <c r="I705" t="s">
        <v>1457</v>
      </c>
      <c r="J705" t="str">
        <f>IF('ATP Data Set 2019 Singles'!$K705&gt;1,'ATP Data Set 2019 Singles'!$K705,"")</f>
        <v/>
      </c>
      <c r="K705">
        <v>0</v>
      </c>
      <c r="R705" s="132"/>
      <c r="AC705"/>
    </row>
    <row r="706" spans="1:29" x14ac:dyDescent="0.25">
      <c r="A706" t="s">
        <v>2412</v>
      </c>
      <c r="B706" t="str">
        <f>IF(OR(ISNUMBER(FIND("W/O",Tabelle3[[#This Row],[Score]])),ISNUMBER(FIND("RET",Tabelle3[[#This Row],[Score]])),ISNUMBER(FIND("Bye,",Tabelle3[[#This Row],[Opponent]]))),"NO","YES")</f>
        <v>YES</v>
      </c>
      <c r="C706" t="s">
        <v>518</v>
      </c>
      <c r="D706" s="158">
        <v>43528</v>
      </c>
      <c r="E706" t="s">
        <v>1259</v>
      </c>
      <c r="F706">
        <v>1</v>
      </c>
      <c r="G706" t="s">
        <v>1463</v>
      </c>
      <c r="H706" t="s">
        <v>1679</v>
      </c>
      <c r="I706" t="s">
        <v>1482</v>
      </c>
      <c r="J706">
        <f>IF('ATP Data Set 2019 Singles'!$K706&gt;1,'ATP Data Set 2019 Singles'!$K706,"")</f>
        <v>114</v>
      </c>
      <c r="K706">
        <v>114</v>
      </c>
      <c r="R706" s="132"/>
      <c r="AC706"/>
    </row>
    <row r="707" spans="1:29" x14ac:dyDescent="0.25">
      <c r="A707" t="s">
        <v>2412</v>
      </c>
      <c r="B707" t="str">
        <f>IF(OR(ISNUMBER(FIND("W/O",Tabelle3[[#This Row],[Score]])),ISNUMBER(FIND("RET",Tabelle3[[#This Row],[Score]])),ISNUMBER(FIND("Bye,",Tabelle3[[#This Row],[Opponent]]))),"NO","YES")</f>
        <v>NO</v>
      </c>
      <c r="C707" t="s">
        <v>518</v>
      </c>
      <c r="D707" s="158">
        <v>43528</v>
      </c>
      <c r="E707" t="s">
        <v>1259</v>
      </c>
      <c r="F707">
        <v>1</v>
      </c>
      <c r="G707" t="s">
        <v>1497</v>
      </c>
      <c r="H707" t="s">
        <v>1458</v>
      </c>
      <c r="I707" t="s">
        <v>1457</v>
      </c>
      <c r="J707" t="str">
        <f>IF('ATP Data Set 2019 Singles'!$K707&gt;1,'ATP Data Set 2019 Singles'!$K707,"")</f>
        <v/>
      </c>
      <c r="K707">
        <v>0</v>
      </c>
      <c r="R707" s="132"/>
      <c r="AC707"/>
    </row>
    <row r="708" spans="1:29" x14ac:dyDescent="0.25">
      <c r="A708" t="s">
        <v>2412</v>
      </c>
      <c r="B708" t="str">
        <f>IF(OR(ISNUMBER(FIND("W/O",Tabelle3[[#This Row],[Score]])),ISNUMBER(FIND("RET",Tabelle3[[#This Row],[Score]])),ISNUMBER(FIND("Bye,",Tabelle3[[#This Row],[Opponent]]))),"NO","YES")</f>
        <v>YES</v>
      </c>
      <c r="C708" t="s">
        <v>518</v>
      </c>
      <c r="D708" s="158">
        <v>43528</v>
      </c>
      <c r="E708" t="s">
        <v>1259</v>
      </c>
      <c r="F708">
        <v>1</v>
      </c>
      <c r="G708" t="s">
        <v>1512</v>
      </c>
      <c r="H708" t="s">
        <v>1752</v>
      </c>
      <c r="I708" t="s">
        <v>585</v>
      </c>
      <c r="J708">
        <f>IF('ATP Data Set 2019 Singles'!$K708&gt;1,'ATP Data Set 2019 Singles'!$K708,"")</f>
        <v>108</v>
      </c>
      <c r="K708">
        <v>108</v>
      </c>
      <c r="R708" s="132"/>
      <c r="AC708"/>
    </row>
    <row r="709" spans="1:29" x14ac:dyDescent="0.25">
      <c r="A709" t="s">
        <v>2412</v>
      </c>
      <c r="B709" t="str">
        <f>IF(OR(ISNUMBER(FIND("W/O",Tabelle3[[#This Row],[Score]])),ISNUMBER(FIND("RET",Tabelle3[[#This Row],[Score]])),ISNUMBER(FIND("Bye,",Tabelle3[[#This Row],[Opponent]]))),"NO","YES")</f>
        <v>NO</v>
      </c>
      <c r="C709" t="s">
        <v>518</v>
      </c>
      <c r="D709" s="158">
        <v>43528</v>
      </c>
      <c r="E709" t="s">
        <v>1259</v>
      </c>
      <c r="F709">
        <v>1</v>
      </c>
      <c r="G709" t="s">
        <v>1574</v>
      </c>
      <c r="H709" t="s">
        <v>1458</v>
      </c>
      <c r="I709" t="s">
        <v>1457</v>
      </c>
      <c r="J709" t="str">
        <f>IF('ATP Data Set 2019 Singles'!$K709&gt;1,'ATP Data Set 2019 Singles'!$K709,"")</f>
        <v/>
      </c>
      <c r="K709">
        <v>0</v>
      </c>
      <c r="R709" s="132"/>
      <c r="AC709"/>
    </row>
    <row r="710" spans="1:29" x14ac:dyDescent="0.25">
      <c r="A710" t="s">
        <v>2412</v>
      </c>
      <c r="B710" t="str">
        <f>IF(OR(ISNUMBER(FIND("W/O",Tabelle3[[#This Row],[Score]])),ISNUMBER(FIND("RET",Tabelle3[[#This Row],[Score]])),ISNUMBER(FIND("Bye,",Tabelle3[[#This Row],[Opponent]]))),"NO","YES")</f>
        <v>YES</v>
      </c>
      <c r="C710" t="s">
        <v>518</v>
      </c>
      <c r="D710" s="158">
        <v>43528</v>
      </c>
      <c r="E710" t="s">
        <v>1259</v>
      </c>
      <c r="F710">
        <v>1</v>
      </c>
      <c r="G710" t="s">
        <v>1476</v>
      </c>
      <c r="H710" t="s">
        <v>1401</v>
      </c>
      <c r="I710" t="s">
        <v>2222</v>
      </c>
      <c r="J710">
        <f>IF('ATP Data Set 2019 Singles'!$K710&gt;1,'ATP Data Set 2019 Singles'!$K710,"")</f>
        <v>123</v>
      </c>
      <c r="K710">
        <v>123</v>
      </c>
      <c r="R710" s="132"/>
      <c r="AC710"/>
    </row>
    <row r="711" spans="1:29" x14ac:dyDescent="0.25">
      <c r="A711" t="s">
        <v>2412</v>
      </c>
      <c r="B711" t="str">
        <f>IF(OR(ISNUMBER(FIND("W/O",Tabelle3[[#This Row],[Score]])),ISNUMBER(FIND("RET",Tabelle3[[#This Row],[Score]])),ISNUMBER(FIND("Bye,",Tabelle3[[#This Row],[Opponent]]))),"NO","YES")</f>
        <v>YES</v>
      </c>
      <c r="C711" t="s">
        <v>518</v>
      </c>
      <c r="D711" s="158">
        <v>43528</v>
      </c>
      <c r="E711" t="s">
        <v>1259</v>
      </c>
      <c r="F711">
        <v>1</v>
      </c>
      <c r="G711" t="s">
        <v>1509</v>
      </c>
      <c r="H711" t="s">
        <v>1467</v>
      </c>
      <c r="I711" t="s">
        <v>671</v>
      </c>
      <c r="J711">
        <f>IF('ATP Data Set 2019 Singles'!$K711&gt;1,'ATP Data Set 2019 Singles'!$K711,"")</f>
        <v>69</v>
      </c>
      <c r="K711">
        <v>69</v>
      </c>
      <c r="R711" s="132"/>
      <c r="AC711"/>
    </row>
    <row r="712" spans="1:29" x14ac:dyDescent="0.25">
      <c r="A712" t="s">
        <v>2412</v>
      </c>
      <c r="B712" t="str">
        <f>IF(OR(ISNUMBER(FIND("W/O",Tabelle3[[#This Row],[Score]])),ISNUMBER(FIND("RET",Tabelle3[[#This Row],[Score]])),ISNUMBER(FIND("Bye,",Tabelle3[[#This Row],[Opponent]]))),"NO","YES")</f>
        <v>NO</v>
      </c>
      <c r="C712" t="s">
        <v>518</v>
      </c>
      <c r="D712" s="158">
        <v>43528</v>
      </c>
      <c r="E712" t="s">
        <v>1259</v>
      </c>
      <c r="F712">
        <v>1</v>
      </c>
      <c r="G712" t="s">
        <v>1443</v>
      </c>
      <c r="H712" t="s">
        <v>1458</v>
      </c>
      <c r="I712" t="s">
        <v>1457</v>
      </c>
      <c r="J712" t="str">
        <f>IF('ATP Data Set 2019 Singles'!$K712&gt;1,'ATP Data Set 2019 Singles'!$K712,"")</f>
        <v/>
      </c>
      <c r="K712">
        <v>0</v>
      </c>
      <c r="R712" s="132"/>
      <c r="AC712"/>
    </row>
    <row r="713" spans="1:29" x14ac:dyDescent="0.25">
      <c r="A713" t="s">
        <v>2412</v>
      </c>
      <c r="B713" t="str">
        <f>IF(OR(ISNUMBER(FIND("W/O",Tabelle3[[#This Row],[Score]])),ISNUMBER(FIND("RET",Tabelle3[[#This Row],[Score]])),ISNUMBER(FIND("Bye,",Tabelle3[[#This Row],[Opponent]]))),"NO","YES")</f>
        <v>NO</v>
      </c>
      <c r="C713" t="s">
        <v>518</v>
      </c>
      <c r="D713" s="158">
        <v>43528</v>
      </c>
      <c r="E713" t="s">
        <v>1259</v>
      </c>
      <c r="F713">
        <v>1</v>
      </c>
      <c r="G713" t="s">
        <v>1461</v>
      </c>
      <c r="H713" t="s">
        <v>1458</v>
      </c>
      <c r="I713" t="s">
        <v>1457</v>
      </c>
      <c r="J713" t="str">
        <f>IF('ATP Data Set 2019 Singles'!$K713&gt;1,'ATP Data Set 2019 Singles'!$K713,"")</f>
        <v/>
      </c>
      <c r="K713">
        <v>0</v>
      </c>
      <c r="R713" s="132"/>
      <c r="AC713"/>
    </row>
    <row r="714" spans="1:29" x14ac:dyDescent="0.25">
      <c r="A714" t="s">
        <v>2412</v>
      </c>
      <c r="B714" t="str">
        <f>IF(OR(ISNUMBER(FIND("W/O",Tabelle3[[#This Row],[Score]])),ISNUMBER(FIND("RET",Tabelle3[[#This Row],[Score]])),ISNUMBER(FIND("Bye,",Tabelle3[[#This Row],[Opponent]]))),"NO","YES")</f>
        <v>NO</v>
      </c>
      <c r="C714" t="s">
        <v>518</v>
      </c>
      <c r="D714" s="158">
        <v>43528</v>
      </c>
      <c r="E714" t="s">
        <v>1259</v>
      </c>
      <c r="F714">
        <v>1</v>
      </c>
      <c r="G714" t="s">
        <v>1451</v>
      </c>
      <c r="H714" t="s">
        <v>1458</v>
      </c>
      <c r="I714" t="s">
        <v>1457</v>
      </c>
      <c r="J714" t="str">
        <f>IF('ATP Data Set 2019 Singles'!$K714&gt;1,'ATP Data Set 2019 Singles'!$K714,"")</f>
        <v/>
      </c>
      <c r="K714">
        <v>0</v>
      </c>
      <c r="R714" s="132"/>
      <c r="AC714"/>
    </row>
    <row r="715" spans="1:29" x14ac:dyDescent="0.25">
      <c r="A715" t="s">
        <v>2412</v>
      </c>
      <c r="B715" t="str">
        <f>IF(OR(ISNUMBER(FIND("W/O",Tabelle3[[#This Row],[Score]])),ISNUMBER(FIND("RET",Tabelle3[[#This Row],[Score]])),ISNUMBER(FIND("Bye,",Tabelle3[[#This Row],[Opponent]]))),"NO","YES")</f>
        <v>NO</v>
      </c>
      <c r="C715" t="s">
        <v>518</v>
      </c>
      <c r="D715" s="158">
        <v>43528</v>
      </c>
      <c r="E715" t="s">
        <v>1259</v>
      </c>
      <c r="F715">
        <v>1</v>
      </c>
      <c r="G715" t="s">
        <v>1426</v>
      </c>
      <c r="H715" t="s">
        <v>1458</v>
      </c>
      <c r="I715" t="s">
        <v>1457</v>
      </c>
      <c r="J715" t="str">
        <f>IF('ATP Data Set 2019 Singles'!$K715&gt;1,'ATP Data Set 2019 Singles'!$K715,"")</f>
        <v/>
      </c>
      <c r="K715">
        <v>0</v>
      </c>
      <c r="R715" s="132"/>
      <c r="AC715"/>
    </row>
    <row r="716" spans="1:29" x14ac:dyDescent="0.25">
      <c r="A716" t="s">
        <v>2412</v>
      </c>
      <c r="B716" t="str">
        <f>IF(OR(ISNUMBER(FIND("W/O",Tabelle3[[#This Row],[Score]])),ISNUMBER(FIND("RET",Tabelle3[[#This Row],[Score]])),ISNUMBER(FIND("Bye,",Tabelle3[[#This Row],[Opponent]]))),"NO","YES")</f>
        <v>NO</v>
      </c>
      <c r="C716" t="s">
        <v>518</v>
      </c>
      <c r="D716" s="158">
        <v>43528</v>
      </c>
      <c r="E716" t="s">
        <v>1259</v>
      </c>
      <c r="F716">
        <v>1</v>
      </c>
      <c r="G716" t="s">
        <v>1465</v>
      </c>
      <c r="H716" t="s">
        <v>1458</v>
      </c>
      <c r="I716" t="s">
        <v>1457</v>
      </c>
      <c r="J716" t="str">
        <f>IF('ATP Data Set 2019 Singles'!$K716&gt;1,'ATP Data Set 2019 Singles'!$K716,"")</f>
        <v/>
      </c>
      <c r="K716">
        <v>0</v>
      </c>
      <c r="R716" s="132"/>
      <c r="AC716"/>
    </row>
    <row r="717" spans="1:29" x14ac:dyDescent="0.25">
      <c r="A717" t="s">
        <v>2412</v>
      </c>
      <c r="B717" t="str">
        <f>IF(OR(ISNUMBER(FIND("W/O",Tabelle3[[#This Row],[Score]])),ISNUMBER(FIND("RET",Tabelle3[[#This Row],[Score]])),ISNUMBER(FIND("Bye,",Tabelle3[[#This Row],[Opponent]]))),"NO","YES")</f>
        <v>YES</v>
      </c>
      <c r="C717" t="s">
        <v>518</v>
      </c>
      <c r="D717" s="158">
        <v>43528</v>
      </c>
      <c r="E717" t="s">
        <v>1259</v>
      </c>
      <c r="F717">
        <v>1</v>
      </c>
      <c r="G717" t="s">
        <v>1432</v>
      </c>
      <c r="H717" t="s">
        <v>1535</v>
      </c>
      <c r="I717" t="s">
        <v>557</v>
      </c>
      <c r="J717">
        <f>IF('ATP Data Set 2019 Singles'!$K717&gt;1,'ATP Data Set 2019 Singles'!$K717,"")</f>
        <v>72</v>
      </c>
      <c r="K717">
        <v>72</v>
      </c>
      <c r="R717" s="132"/>
      <c r="AC717"/>
    </row>
    <row r="718" spans="1:29" x14ac:dyDescent="0.25">
      <c r="A718" t="s">
        <v>2412</v>
      </c>
      <c r="B718" t="str">
        <f>IF(OR(ISNUMBER(FIND("W/O",Tabelle3[[#This Row],[Score]])),ISNUMBER(FIND("RET",Tabelle3[[#This Row],[Score]])),ISNUMBER(FIND("Bye,",Tabelle3[[#This Row],[Opponent]]))),"NO","YES")</f>
        <v>NO</v>
      </c>
      <c r="C718" t="s">
        <v>518</v>
      </c>
      <c r="D718" s="158">
        <v>43528</v>
      </c>
      <c r="E718" t="s">
        <v>1259</v>
      </c>
      <c r="F718">
        <v>1</v>
      </c>
      <c r="G718" t="s">
        <v>1393</v>
      </c>
      <c r="H718" t="s">
        <v>1458</v>
      </c>
      <c r="I718" t="s">
        <v>1457</v>
      </c>
      <c r="J718" t="str">
        <f>IF('ATP Data Set 2019 Singles'!$K718&gt;1,'ATP Data Set 2019 Singles'!$K718,"")</f>
        <v/>
      </c>
      <c r="K718">
        <v>0</v>
      </c>
      <c r="R718" s="132"/>
      <c r="AC718"/>
    </row>
    <row r="719" spans="1:29" x14ac:dyDescent="0.25">
      <c r="A719" t="s">
        <v>2412</v>
      </c>
      <c r="B719" t="str">
        <f>IF(OR(ISNUMBER(FIND("W/O",Tabelle3[[#This Row],[Score]])),ISNUMBER(FIND("RET",Tabelle3[[#This Row],[Score]])),ISNUMBER(FIND("Bye,",Tabelle3[[#This Row],[Opponent]]))),"NO","YES")</f>
        <v>YES</v>
      </c>
      <c r="C719" t="s">
        <v>518</v>
      </c>
      <c r="D719" s="158">
        <v>43528</v>
      </c>
      <c r="E719" t="s">
        <v>1259</v>
      </c>
      <c r="F719">
        <v>1</v>
      </c>
      <c r="G719" t="s">
        <v>1590</v>
      </c>
      <c r="H719" t="s">
        <v>1570</v>
      </c>
      <c r="I719" t="s">
        <v>1550</v>
      </c>
      <c r="J719">
        <f>IF('ATP Data Set 2019 Singles'!$K719&gt;1,'ATP Data Set 2019 Singles'!$K719,"")</f>
        <v>203</v>
      </c>
      <c r="K719">
        <v>203</v>
      </c>
      <c r="R719" s="132"/>
      <c r="AC719"/>
    </row>
    <row r="720" spans="1:29" x14ac:dyDescent="0.25">
      <c r="A720" t="s">
        <v>2412</v>
      </c>
      <c r="B720" t="str">
        <f>IF(OR(ISNUMBER(FIND("W/O",Tabelle3[[#This Row],[Score]])),ISNUMBER(FIND("RET",Tabelle3[[#This Row],[Score]])),ISNUMBER(FIND("Bye,",Tabelle3[[#This Row],[Opponent]]))),"NO","YES")</f>
        <v>NO</v>
      </c>
      <c r="C720" t="s">
        <v>518</v>
      </c>
      <c r="D720" s="158">
        <v>43528</v>
      </c>
      <c r="E720" t="s">
        <v>1259</v>
      </c>
      <c r="F720">
        <v>1</v>
      </c>
      <c r="G720" t="s">
        <v>1394</v>
      </c>
      <c r="H720" t="s">
        <v>1458</v>
      </c>
      <c r="I720" t="s">
        <v>1457</v>
      </c>
      <c r="J720" t="str">
        <f>IF('ATP Data Set 2019 Singles'!$K720&gt;1,'ATP Data Set 2019 Singles'!$K720,"")</f>
        <v/>
      </c>
      <c r="K720">
        <v>0</v>
      </c>
      <c r="R720" s="132"/>
      <c r="AC720"/>
    </row>
    <row r="721" spans="1:29" x14ac:dyDescent="0.25">
      <c r="A721" t="s">
        <v>2412</v>
      </c>
      <c r="B721" t="str">
        <f>IF(OR(ISNUMBER(FIND("W/O",Tabelle3[[#This Row],[Score]])),ISNUMBER(FIND("RET",Tabelle3[[#This Row],[Score]])),ISNUMBER(FIND("Bye,",Tabelle3[[#This Row],[Opponent]]))),"NO","YES")</f>
        <v>YES</v>
      </c>
      <c r="C721" t="s">
        <v>518</v>
      </c>
      <c r="D721" s="158">
        <v>43528</v>
      </c>
      <c r="E721" t="s">
        <v>1259</v>
      </c>
      <c r="F721">
        <v>1</v>
      </c>
      <c r="G721" t="s">
        <v>1434</v>
      </c>
      <c r="H721" t="s">
        <v>1510</v>
      </c>
      <c r="I721" t="s">
        <v>1827</v>
      </c>
      <c r="J721">
        <f>IF('ATP Data Set 2019 Singles'!$K721&gt;1,'ATP Data Set 2019 Singles'!$K721,"")</f>
        <v>129</v>
      </c>
      <c r="K721">
        <v>129</v>
      </c>
      <c r="R721" s="132"/>
      <c r="AC721"/>
    </row>
    <row r="722" spans="1:29" x14ac:dyDescent="0.25">
      <c r="A722" t="s">
        <v>2412</v>
      </c>
      <c r="B722" t="str">
        <f>IF(OR(ISNUMBER(FIND("W/O",Tabelle3[[#This Row],[Score]])),ISNUMBER(FIND("RET",Tabelle3[[#This Row],[Score]])),ISNUMBER(FIND("Bye,",Tabelle3[[#This Row],[Opponent]]))),"NO","YES")</f>
        <v>NO</v>
      </c>
      <c r="C722" t="s">
        <v>518</v>
      </c>
      <c r="D722" s="158">
        <v>43528</v>
      </c>
      <c r="E722" t="s">
        <v>1259</v>
      </c>
      <c r="F722">
        <v>1</v>
      </c>
      <c r="G722" t="s">
        <v>1396</v>
      </c>
      <c r="H722" t="s">
        <v>1458</v>
      </c>
      <c r="I722" t="s">
        <v>1457</v>
      </c>
      <c r="J722" t="str">
        <f>IF('ATP Data Set 2019 Singles'!$K722&gt;1,'ATP Data Set 2019 Singles'!$K722,"")</f>
        <v/>
      </c>
      <c r="K722">
        <v>0</v>
      </c>
      <c r="R722" s="132"/>
      <c r="AC722"/>
    </row>
    <row r="723" spans="1:29" x14ac:dyDescent="0.25">
      <c r="A723" t="s">
        <v>2412</v>
      </c>
      <c r="B723" t="str">
        <f>IF(OR(ISNUMBER(FIND("W/O",Tabelle3[[#This Row],[Score]])),ISNUMBER(FIND("RET",Tabelle3[[#This Row],[Score]])),ISNUMBER(FIND("Bye,",Tabelle3[[#This Row],[Opponent]]))),"NO","YES")</f>
        <v>YES</v>
      </c>
      <c r="C723" t="s">
        <v>518</v>
      </c>
      <c r="D723" s="158">
        <v>43528</v>
      </c>
      <c r="E723" t="s">
        <v>1259</v>
      </c>
      <c r="F723">
        <v>2</v>
      </c>
      <c r="G723" t="s">
        <v>1435</v>
      </c>
      <c r="H723" t="s">
        <v>1447</v>
      </c>
      <c r="I723" t="s">
        <v>1213</v>
      </c>
      <c r="J723">
        <f>IF('ATP Data Set 2019 Singles'!$K723&gt;1,'ATP Data Set 2019 Singles'!$K723,"")</f>
        <v>87</v>
      </c>
      <c r="K723">
        <v>87</v>
      </c>
      <c r="R723" s="132"/>
      <c r="AC723"/>
    </row>
    <row r="724" spans="1:29" x14ac:dyDescent="0.25">
      <c r="A724" t="s">
        <v>2412</v>
      </c>
      <c r="B724" t="str">
        <f>IF(OR(ISNUMBER(FIND("W/O",Tabelle3[[#This Row],[Score]])),ISNUMBER(FIND("RET",Tabelle3[[#This Row],[Score]])),ISNUMBER(FIND("Bye,",Tabelle3[[#This Row],[Opponent]]))),"NO","YES")</f>
        <v>YES</v>
      </c>
      <c r="C724" t="s">
        <v>518</v>
      </c>
      <c r="D724" s="158">
        <v>43528</v>
      </c>
      <c r="E724" t="s">
        <v>1259</v>
      </c>
      <c r="F724">
        <v>2</v>
      </c>
      <c r="G724" t="s">
        <v>1573</v>
      </c>
      <c r="H724" t="s">
        <v>1394</v>
      </c>
      <c r="I724" t="s">
        <v>653</v>
      </c>
      <c r="J724">
        <f>IF('ATP Data Set 2019 Singles'!$K724&gt;1,'ATP Data Set 2019 Singles'!$K724,"")</f>
        <v>77</v>
      </c>
      <c r="K724">
        <v>77</v>
      </c>
      <c r="R724" s="132"/>
      <c r="AC724"/>
    </row>
    <row r="725" spans="1:29" x14ac:dyDescent="0.25">
      <c r="A725" t="s">
        <v>2412</v>
      </c>
      <c r="B725" t="str">
        <f>IF(OR(ISNUMBER(FIND("W/O",Tabelle3[[#This Row],[Score]])),ISNUMBER(FIND("RET",Tabelle3[[#This Row],[Score]])),ISNUMBER(FIND("Bye,",Tabelle3[[#This Row],[Opponent]]))),"NO","YES")</f>
        <v>YES</v>
      </c>
      <c r="C725" t="s">
        <v>518</v>
      </c>
      <c r="D725" s="158">
        <v>43528</v>
      </c>
      <c r="E725" t="s">
        <v>1259</v>
      </c>
      <c r="F725">
        <v>2</v>
      </c>
      <c r="G725" t="s">
        <v>1440</v>
      </c>
      <c r="H725" t="s">
        <v>1469</v>
      </c>
      <c r="I725" t="s">
        <v>512</v>
      </c>
      <c r="J725">
        <f>IF('ATP Data Set 2019 Singles'!$K725&gt;1,'ATP Data Set 2019 Singles'!$K725,"")</f>
        <v>93</v>
      </c>
      <c r="K725">
        <v>93</v>
      </c>
      <c r="R725" s="132"/>
      <c r="AC725"/>
    </row>
    <row r="726" spans="1:29" x14ac:dyDescent="0.25">
      <c r="A726" t="s">
        <v>2412</v>
      </c>
      <c r="B726" t="str">
        <f>IF(OR(ISNUMBER(FIND("W/O",Tabelle3[[#This Row],[Score]])),ISNUMBER(FIND("RET",Tabelle3[[#This Row],[Score]])),ISNUMBER(FIND("Bye,",Tabelle3[[#This Row],[Opponent]]))),"NO","YES")</f>
        <v>YES</v>
      </c>
      <c r="C726" t="s">
        <v>518</v>
      </c>
      <c r="D726" s="158">
        <v>43528</v>
      </c>
      <c r="E726" t="s">
        <v>1259</v>
      </c>
      <c r="F726">
        <v>2</v>
      </c>
      <c r="G726" t="s">
        <v>1474</v>
      </c>
      <c r="H726" t="s">
        <v>1896</v>
      </c>
      <c r="I726" t="s">
        <v>512</v>
      </c>
      <c r="J726">
        <f>IF('ATP Data Set 2019 Singles'!$K726&gt;1,'ATP Data Set 2019 Singles'!$K726,"")</f>
        <v>87</v>
      </c>
      <c r="K726">
        <v>87</v>
      </c>
      <c r="R726" s="132"/>
      <c r="AC726"/>
    </row>
    <row r="727" spans="1:29" x14ac:dyDescent="0.25">
      <c r="A727" t="s">
        <v>2412</v>
      </c>
      <c r="B727" t="str">
        <f>IF(OR(ISNUMBER(FIND("W/O",Tabelle3[[#This Row],[Score]])),ISNUMBER(FIND("RET",Tabelle3[[#This Row],[Score]])),ISNUMBER(FIND("Bye,",Tabelle3[[#This Row],[Opponent]]))),"NO","YES")</f>
        <v>YES</v>
      </c>
      <c r="C727" t="s">
        <v>518</v>
      </c>
      <c r="D727" s="158">
        <v>43528</v>
      </c>
      <c r="E727" t="s">
        <v>1259</v>
      </c>
      <c r="F727">
        <v>2</v>
      </c>
      <c r="G727" t="s">
        <v>1400</v>
      </c>
      <c r="H727" t="s">
        <v>1723</v>
      </c>
      <c r="I727" t="s">
        <v>527</v>
      </c>
      <c r="J727">
        <f>IF('ATP Data Set 2019 Singles'!$K727&gt;1,'ATP Data Set 2019 Singles'!$K727,"")</f>
        <v>89</v>
      </c>
      <c r="K727">
        <v>89</v>
      </c>
      <c r="R727" s="132"/>
      <c r="AC727"/>
    </row>
    <row r="728" spans="1:29" x14ac:dyDescent="0.25">
      <c r="A728" t="s">
        <v>2412</v>
      </c>
      <c r="B728" t="str">
        <f>IF(OR(ISNUMBER(FIND("W/O",Tabelle3[[#This Row],[Score]])),ISNUMBER(FIND("RET",Tabelle3[[#This Row],[Score]])),ISNUMBER(FIND("Bye,",Tabelle3[[#This Row],[Opponent]]))),"NO","YES")</f>
        <v>YES</v>
      </c>
      <c r="C728" t="s">
        <v>518</v>
      </c>
      <c r="D728" s="158">
        <v>43528</v>
      </c>
      <c r="E728" t="s">
        <v>1259</v>
      </c>
      <c r="F728">
        <v>2</v>
      </c>
      <c r="G728" t="s">
        <v>1438</v>
      </c>
      <c r="H728" t="s">
        <v>1552</v>
      </c>
      <c r="I728" t="s">
        <v>713</v>
      </c>
      <c r="J728">
        <f>IF('ATP Data Set 2019 Singles'!$K728&gt;1,'ATP Data Set 2019 Singles'!$K728,"")</f>
        <v>51</v>
      </c>
      <c r="K728">
        <v>51</v>
      </c>
      <c r="R728" s="132"/>
      <c r="AC728"/>
    </row>
    <row r="729" spans="1:29" x14ac:dyDescent="0.25">
      <c r="A729" t="s">
        <v>2412</v>
      </c>
      <c r="B729" t="str">
        <f>IF(OR(ISNUMBER(FIND("W/O",Tabelle3[[#This Row],[Score]])),ISNUMBER(FIND("RET",Tabelle3[[#This Row],[Score]])),ISNUMBER(FIND("Bye,",Tabelle3[[#This Row],[Opponent]]))),"NO","YES")</f>
        <v>YES</v>
      </c>
      <c r="C729" t="s">
        <v>518</v>
      </c>
      <c r="D729" s="158">
        <v>43528</v>
      </c>
      <c r="E729" t="s">
        <v>1259</v>
      </c>
      <c r="F729">
        <v>2</v>
      </c>
      <c r="G729" t="s">
        <v>1395</v>
      </c>
      <c r="H729" t="s">
        <v>1513</v>
      </c>
      <c r="I729" t="s">
        <v>705</v>
      </c>
      <c r="J729">
        <f>IF('ATP Data Set 2019 Singles'!$K729&gt;1,'ATP Data Set 2019 Singles'!$K729,"")</f>
        <v>78</v>
      </c>
      <c r="K729">
        <v>78</v>
      </c>
      <c r="R729" s="132"/>
      <c r="AC729"/>
    </row>
    <row r="730" spans="1:29" x14ac:dyDescent="0.25">
      <c r="A730" t="s">
        <v>2412</v>
      </c>
      <c r="B730" t="str">
        <f>IF(OR(ISNUMBER(FIND("W/O",Tabelle3[[#This Row],[Score]])),ISNUMBER(FIND("RET",Tabelle3[[#This Row],[Score]])),ISNUMBER(FIND("Bye,",Tabelle3[[#This Row],[Opponent]]))),"NO","YES")</f>
        <v>YES</v>
      </c>
      <c r="C730" t="s">
        <v>518</v>
      </c>
      <c r="D730" s="158">
        <v>43528</v>
      </c>
      <c r="E730" t="s">
        <v>1259</v>
      </c>
      <c r="F730">
        <v>2</v>
      </c>
      <c r="G730" t="s">
        <v>1735</v>
      </c>
      <c r="H730" t="s">
        <v>1403</v>
      </c>
      <c r="I730" t="s">
        <v>2145</v>
      </c>
      <c r="J730">
        <f>IF('ATP Data Set 2019 Singles'!$K730&gt;1,'ATP Data Set 2019 Singles'!$K730,"")</f>
        <v>109</v>
      </c>
      <c r="K730">
        <v>109</v>
      </c>
      <c r="R730" s="132"/>
      <c r="AC730"/>
    </row>
    <row r="731" spans="1:29" x14ac:dyDescent="0.25">
      <c r="A731" t="s">
        <v>2412</v>
      </c>
      <c r="B731" t="str">
        <f>IF(OR(ISNUMBER(FIND("W/O",Tabelle3[[#This Row],[Score]])),ISNUMBER(FIND("RET",Tabelle3[[#This Row],[Score]])),ISNUMBER(FIND("Bye,",Tabelle3[[#This Row],[Opponent]]))),"NO","YES")</f>
        <v>YES</v>
      </c>
      <c r="C731" t="s">
        <v>518</v>
      </c>
      <c r="D731" s="158">
        <v>43528</v>
      </c>
      <c r="E731" t="s">
        <v>1259</v>
      </c>
      <c r="F731">
        <v>2</v>
      </c>
      <c r="G731" t="s">
        <v>1739</v>
      </c>
      <c r="H731" t="s">
        <v>1477</v>
      </c>
      <c r="I731" t="s">
        <v>1550</v>
      </c>
      <c r="J731">
        <f>IF('ATP Data Set 2019 Singles'!$K731&gt;1,'ATP Data Set 2019 Singles'!$K731,"")</f>
        <v>152</v>
      </c>
      <c r="K731">
        <v>152</v>
      </c>
      <c r="R731" s="132"/>
      <c r="AC731"/>
    </row>
    <row r="732" spans="1:29" x14ac:dyDescent="0.25">
      <c r="A732" t="s">
        <v>2412</v>
      </c>
      <c r="B732" t="str">
        <f>IF(OR(ISNUMBER(FIND("W/O",Tabelle3[[#This Row],[Score]])),ISNUMBER(FIND("RET",Tabelle3[[#This Row],[Score]])),ISNUMBER(FIND("Bye,",Tabelle3[[#This Row],[Opponent]]))),"NO","YES")</f>
        <v>YES</v>
      </c>
      <c r="C732" t="s">
        <v>518</v>
      </c>
      <c r="D732" s="158">
        <v>43528</v>
      </c>
      <c r="E732" t="s">
        <v>1259</v>
      </c>
      <c r="F732">
        <v>2</v>
      </c>
      <c r="G732" t="s">
        <v>1475</v>
      </c>
      <c r="H732" t="s">
        <v>1574</v>
      </c>
      <c r="I732" t="s">
        <v>2221</v>
      </c>
      <c r="J732">
        <f>IF('ATP Data Set 2019 Singles'!$K732&gt;1,'ATP Data Set 2019 Singles'!$K732,"")</f>
        <v>121</v>
      </c>
      <c r="K732">
        <v>121</v>
      </c>
      <c r="R732" s="132"/>
      <c r="AC732"/>
    </row>
    <row r="733" spans="1:29" x14ac:dyDescent="0.25">
      <c r="A733" t="s">
        <v>2412</v>
      </c>
      <c r="B733" t="str">
        <f>IF(OR(ISNUMBER(FIND("W/O",Tabelle3[[#This Row],[Score]])),ISNUMBER(FIND("RET",Tabelle3[[#This Row],[Score]])),ISNUMBER(FIND("Bye,",Tabelle3[[#This Row],[Opponent]]))),"NO","YES")</f>
        <v>YES</v>
      </c>
      <c r="C733" t="s">
        <v>518</v>
      </c>
      <c r="D733" s="158">
        <v>43528</v>
      </c>
      <c r="E733" t="s">
        <v>1259</v>
      </c>
      <c r="F733">
        <v>2</v>
      </c>
      <c r="G733" t="s">
        <v>1450</v>
      </c>
      <c r="H733" t="s">
        <v>1512</v>
      </c>
      <c r="I733" t="s">
        <v>2038</v>
      </c>
      <c r="J733">
        <f>IF('ATP Data Set 2019 Singles'!$K733&gt;1,'ATP Data Set 2019 Singles'!$K733,"")</f>
        <v>55</v>
      </c>
      <c r="K733">
        <v>55</v>
      </c>
      <c r="R733" s="132"/>
      <c r="AC733"/>
    </row>
    <row r="734" spans="1:29" x14ac:dyDescent="0.25">
      <c r="A734" t="s">
        <v>2412</v>
      </c>
      <c r="B734" t="str">
        <f>IF(OR(ISNUMBER(FIND("W/O",Tabelle3[[#This Row],[Score]])),ISNUMBER(FIND("RET",Tabelle3[[#This Row],[Score]])),ISNUMBER(FIND("Bye,",Tabelle3[[#This Row],[Opponent]]))),"NO","YES")</f>
        <v>YES</v>
      </c>
      <c r="C734" t="s">
        <v>518</v>
      </c>
      <c r="D734" s="158">
        <v>43528</v>
      </c>
      <c r="E734" t="s">
        <v>1259</v>
      </c>
      <c r="F734">
        <v>2</v>
      </c>
      <c r="G734" t="s">
        <v>1544</v>
      </c>
      <c r="H734" t="s">
        <v>1459</v>
      </c>
      <c r="I734" t="s">
        <v>610</v>
      </c>
      <c r="J734">
        <f>IF('ATP Data Set 2019 Singles'!$K734&gt;1,'ATP Data Set 2019 Singles'!$K734,"")</f>
        <v>93</v>
      </c>
      <c r="K734">
        <v>93</v>
      </c>
      <c r="R734" s="132"/>
      <c r="AC734"/>
    </row>
    <row r="735" spans="1:29" x14ac:dyDescent="0.25">
      <c r="A735" t="s">
        <v>2412</v>
      </c>
      <c r="B735" t="str">
        <f>IF(OR(ISNUMBER(FIND("W/O",Tabelle3[[#This Row],[Score]])),ISNUMBER(FIND("RET",Tabelle3[[#This Row],[Score]])),ISNUMBER(FIND("Bye,",Tabelle3[[#This Row],[Opponent]]))),"NO","YES")</f>
        <v>YES</v>
      </c>
      <c r="C735" t="s">
        <v>518</v>
      </c>
      <c r="D735" s="158">
        <v>43528</v>
      </c>
      <c r="E735" t="s">
        <v>1259</v>
      </c>
      <c r="F735">
        <v>2</v>
      </c>
      <c r="G735" t="s">
        <v>1407</v>
      </c>
      <c r="H735" t="s">
        <v>2091</v>
      </c>
      <c r="I735" t="s">
        <v>621</v>
      </c>
      <c r="J735">
        <f>IF('ATP Data Set 2019 Singles'!$K735&gt;1,'ATP Data Set 2019 Singles'!$K735,"")</f>
        <v>60</v>
      </c>
      <c r="K735">
        <v>60</v>
      </c>
      <c r="R735" s="132"/>
      <c r="AC735"/>
    </row>
    <row r="736" spans="1:29" x14ac:dyDescent="0.25">
      <c r="A736" t="s">
        <v>2412</v>
      </c>
      <c r="B736" t="str">
        <f>IF(OR(ISNUMBER(FIND("W/O",Tabelle3[[#This Row],[Score]])),ISNUMBER(FIND("RET",Tabelle3[[#This Row],[Score]])),ISNUMBER(FIND("Bye,",Tabelle3[[#This Row],[Opponent]]))),"NO","YES")</f>
        <v>YES</v>
      </c>
      <c r="C736" t="s">
        <v>518</v>
      </c>
      <c r="D736" s="158">
        <v>43528</v>
      </c>
      <c r="E736" t="s">
        <v>1259</v>
      </c>
      <c r="F736">
        <v>2</v>
      </c>
      <c r="G736" t="s">
        <v>1445</v>
      </c>
      <c r="H736" t="s">
        <v>1491</v>
      </c>
      <c r="I736" t="s">
        <v>2220</v>
      </c>
      <c r="J736">
        <f>IF('ATP Data Set 2019 Singles'!$K736&gt;1,'ATP Data Set 2019 Singles'!$K736,"")</f>
        <v>101</v>
      </c>
      <c r="K736">
        <v>101</v>
      </c>
      <c r="R736" s="132"/>
      <c r="AC736"/>
    </row>
    <row r="737" spans="1:29" x14ac:dyDescent="0.25">
      <c r="A737" t="s">
        <v>2412</v>
      </c>
      <c r="B737" t="str">
        <f>IF(OR(ISNUMBER(FIND("W/O",Tabelle3[[#This Row],[Score]])),ISNUMBER(FIND("RET",Tabelle3[[#This Row],[Score]])),ISNUMBER(FIND("Bye,",Tabelle3[[#This Row],[Opponent]]))),"NO","YES")</f>
        <v>YES</v>
      </c>
      <c r="C737" t="s">
        <v>518</v>
      </c>
      <c r="D737" s="158">
        <v>43528</v>
      </c>
      <c r="E737" t="s">
        <v>1259</v>
      </c>
      <c r="F737">
        <v>2</v>
      </c>
      <c r="G737" t="s">
        <v>1490</v>
      </c>
      <c r="H737" t="s">
        <v>1611</v>
      </c>
      <c r="I737" t="s">
        <v>550</v>
      </c>
      <c r="J737">
        <f>IF('ATP Data Set 2019 Singles'!$K737&gt;1,'ATP Data Set 2019 Singles'!$K737,"")</f>
        <v>74</v>
      </c>
      <c r="K737">
        <v>74</v>
      </c>
      <c r="R737" s="132"/>
      <c r="AC737"/>
    </row>
    <row r="738" spans="1:29" x14ac:dyDescent="0.25">
      <c r="A738" t="s">
        <v>2412</v>
      </c>
      <c r="B738" t="str">
        <f>IF(OR(ISNUMBER(FIND("W/O",Tabelle3[[#This Row],[Score]])),ISNUMBER(FIND("RET",Tabelle3[[#This Row],[Score]])),ISNUMBER(FIND("Bye,",Tabelle3[[#This Row],[Opponent]]))),"NO","YES")</f>
        <v>YES</v>
      </c>
      <c r="C738" t="s">
        <v>518</v>
      </c>
      <c r="D738" s="158">
        <v>43528</v>
      </c>
      <c r="E738" t="s">
        <v>1259</v>
      </c>
      <c r="F738">
        <v>2</v>
      </c>
      <c r="G738" t="s">
        <v>1501</v>
      </c>
      <c r="H738" t="s">
        <v>1453</v>
      </c>
      <c r="I738" t="s">
        <v>646</v>
      </c>
      <c r="J738">
        <f>IF('ATP Data Set 2019 Singles'!$K738&gt;1,'ATP Data Set 2019 Singles'!$K738,"")</f>
        <v>84</v>
      </c>
      <c r="K738">
        <v>84</v>
      </c>
      <c r="R738" s="132"/>
      <c r="AC738"/>
    </row>
    <row r="739" spans="1:29" x14ac:dyDescent="0.25">
      <c r="A739" t="s">
        <v>2412</v>
      </c>
      <c r="B739" t="str">
        <f>IF(OR(ISNUMBER(FIND("W/O",Tabelle3[[#This Row],[Score]])),ISNUMBER(FIND("RET",Tabelle3[[#This Row],[Score]])),ISNUMBER(FIND("Bye,",Tabelle3[[#This Row],[Opponent]]))),"NO","YES")</f>
        <v>YES</v>
      </c>
      <c r="C739" t="s">
        <v>518</v>
      </c>
      <c r="D739" s="158">
        <v>43528</v>
      </c>
      <c r="E739" t="s">
        <v>1259</v>
      </c>
      <c r="F739">
        <v>2</v>
      </c>
      <c r="G739" t="s">
        <v>1397</v>
      </c>
      <c r="H739" t="s">
        <v>2102</v>
      </c>
      <c r="I739" t="s">
        <v>684</v>
      </c>
      <c r="J739">
        <f>IF('ATP Data Set 2019 Singles'!$K739&gt;1,'ATP Data Set 2019 Singles'!$K739,"")</f>
        <v>69</v>
      </c>
      <c r="K739">
        <v>69</v>
      </c>
      <c r="R739" s="132"/>
      <c r="AC739"/>
    </row>
    <row r="740" spans="1:29" x14ac:dyDescent="0.25">
      <c r="A740" t="s">
        <v>2412</v>
      </c>
      <c r="B740" t="str">
        <f>IF(OR(ISNUMBER(FIND("W/O",Tabelle3[[#This Row],[Score]])),ISNUMBER(FIND("RET",Tabelle3[[#This Row],[Score]])),ISNUMBER(FIND("Bye,",Tabelle3[[#This Row],[Opponent]]))),"NO","YES")</f>
        <v>YES</v>
      </c>
      <c r="C740" t="s">
        <v>518</v>
      </c>
      <c r="D740" s="158">
        <v>43528</v>
      </c>
      <c r="E740" t="s">
        <v>1259</v>
      </c>
      <c r="F740">
        <v>2</v>
      </c>
      <c r="G740" t="s">
        <v>1428</v>
      </c>
      <c r="H740" t="s">
        <v>1758</v>
      </c>
      <c r="I740" t="s">
        <v>848</v>
      </c>
      <c r="J740">
        <f>IF('ATP Data Set 2019 Singles'!$K740&gt;1,'ATP Data Set 2019 Singles'!$K740,"")</f>
        <v>119</v>
      </c>
      <c r="K740">
        <v>119</v>
      </c>
      <c r="R740" s="132"/>
      <c r="AC740"/>
    </row>
    <row r="741" spans="1:29" x14ac:dyDescent="0.25">
      <c r="A741" t="s">
        <v>2412</v>
      </c>
      <c r="B741" t="str">
        <f>IF(OR(ISNUMBER(FIND("W/O",Tabelle3[[#This Row],[Score]])),ISNUMBER(FIND("RET",Tabelle3[[#This Row],[Score]])),ISNUMBER(FIND("Bye,",Tabelle3[[#This Row],[Opponent]]))),"NO","YES")</f>
        <v>YES</v>
      </c>
      <c r="C741" t="s">
        <v>518</v>
      </c>
      <c r="D741" s="158">
        <v>43528</v>
      </c>
      <c r="E741" t="s">
        <v>1259</v>
      </c>
      <c r="F741">
        <v>2</v>
      </c>
      <c r="G741" t="s">
        <v>1399</v>
      </c>
      <c r="H741" t="s">
        <v>2219</v>
      </c>
      <c r="I741" t="s">
        <v>785</v>
      </c>
      <c r="J741">
        <f>IF('ATP Data Set 2019 Singles'!$K741&gt;1,'ATP Data Set 2019 Singles'!$K741,"")</f>
        <v>72</v>
      </c>
      <c r="K741">
        <v>72</v>
      </c>
      <c r="R741" s="132"/>
      <c r="AC741"/>
    </row>
    <row r="742" spans="1:29" x14ac:dyDescent="0.25">
      <c r="A742" t="s">
        <v>2412</v>
      </c>
      <c r="B742" t="str">
        <f>IF(OR(ISNUMBER(FIND("W/O",Tabelle3[[#This Row],[Score]])),ISNUMBER(FIND("RET",Tabelle3[[#This Row],[Score]])),ISNUMBER(FIND("Bye,",Tabelle3[[#This Row],[Opponent]]))),"NO","YES")</f>
        <v>YES</v>
      </c>
      <c r="C742" t="s">
        <v>518</v>
      </c>
      <c r="D742" s="158">
        <v>43528</v>
      </c>
      <c r="E742" t="s">
        <v>1259</v>
      </c>
      <c r="F742">
        <v>2</v>
      </c>
      <c r="G742" t="s">
        <v>1682</v>
      </c>
      <c r="H742" t="s">
        <v>1448</v>
      </c>
      <c r="I742" t="s">
        <v>1537</v>
      </c>
      <c r="J742">
        <f>IF('ATP Data Set 2019 Singles'!$K742&gt;1,'ATP Data Set 2019 Singles'!$K742,"")</f>
        <v>154</v>
      </c>
      <c r="K742">
        <v>154</v>
      </c>
      <c r="R742" s="132"/>
      <c r="AC742"/>
    </row>
    <row r="743" spans="1:29" x14ac:dyDescent="0.25">
      <c r="A743" t="s">
        <v>2412</v>
      </c>
      <c r="B743" t="str">
        <f>IF(OR(ISNUMBER(FIND("W/O",Tabelle3[[#This Row],[Score]])),ISNUMBER(FIND("RET",Tabelle3[[#This Row],[Score]])),ISNUMBER(FIND("Bye,",Tabelle3[[#This Row],[Opponent]]))),"NO","YES")</f>
        <v>YES</v>
      </c>
      <c r="C743" t="s">
        <v>518</v>
      </c>
      <c r="D743" s="158">
        <v>43528</v>
      </c>
      <c r="E743" t="s">
        <v>1259</v>
      </c>
      <c r="F743">
        <v>2</v>
      </c>
      <c r="G743" t="s">
        <v>1463</v>
      </c>
      <c r="H743" t="s">
        <v>1454</v>
      </c>
      <c r="I743" t="s">
        <v>533</v>
      </c>
      <c r="J743">
        <f>IF('ATP Data Set 2019 Singles'!$K743&gt;1,'ATP Data Set 2019 Singles'!$K743,"")</f>
        <v>103</v>
      </c>
      <c r="K743">
        <v>103</v>
      </c>
      <c r="R743" s="132"/>
      <c r="AC743"/>
    </row>
    <row r="744" spans="1:29" x14ac:dyDescent="0.25">
      <c r="A744" t="s">
        <v>2412</v>
      </c>
      <c r="B744" t="str">
        <f>IF(OR(ISNUMBER(FIND("W/O",Tabelle3[[#This Row],[Score]])),ISNUMBER(FIND("RET",Tabelle3[[#This Row],[Score]])),ISNUMBER(FIND("Bye,",Tabelle3[[#This Row],[Opponent]]))),"NO","YES")</f>
        <v>YES</v>
      </c>
      <c r="C744" t="s">
        <v>518</v>
      </c>
      <c r="D744" s="158">
        <v>43528</v>
      </c>
      <c r="E744" t="s">
        <v>1259</v>
      </c>
      <c r="F744">
        <v>2</v>
      </c>
      <c r="G744" t="s">
        <v>1497</v>
      </c>
      <c r="H744" t="s">
        <v>1905</v>
      </c>
      <c r="I744" t="s">
        <v>845</v>
      </c>
      <c r="J744">
        <f>IF('ATP Data Set 2019 Singles'!$K744&gt;1,'ATP Data Set 2019 Singles'!$K744,"")</f>
        <v>126</v>
      </c>
      <c r="K744">
        <v>126</v>
      </c>
      <c r="R744" s="132"/>
      <c r="AC744"/>
    </row>
    <row r="745" spans="1:29" x14ac:dyDescent="0.25">
      <c r="A745" t="s">
        <v>2412</v>
      </c>
      <c r="B745" t="str">
        <f>IF(OR(ISNUMBER(FIND("W/O",Tabelle3[[#This Row],[Score]])),ISNUMBER(FIND("RET",Tabelle3[[#This Row],[Score]])),ISNUMBER(FIND("Bye,",Tabelle3[[#This Row],[Opponent]]))),"NO","YES")</f>
        <v>YES</v>
      </c>
      <c r="C745" t="s">
        <v>518</v>
      </c>
      <c r="D745" s="158">
        <v>43528</v>
      </c>
      <c r="E745" t="s">
        <v>1259</v>
      </c>
      <c r="F745">
        <v>2</v>
      </c>
      <c r="G745" t="s">
        <v>1509</v>
      </c>
      <c r="H745" t="s">
        <v>1579</v>
      </c>
      <c r="I745" t="s">
        <v>653</v>
      </c>
      <c r="J745">
        <f>IF('ATP Data Set 2019 Singles'!$K745&gt;1,'ATP Data Set 2019 Singles'!$K745,"")</f>
        <v>74</v>
      </c>
      <c r="K745">
        <v>74</v>
      </c>
      <c r="R745" s="132"/>
      <c r="AC745"/>
    </row>
    <row r="746" spans="1:29" x14ac:dyDescent="0.25">
      <c r="A746" t="s">
        <v>2412</v>
      </c>
      <c r="B746" t="str">
        <f>IF(OR(ISNUMBER(FIND("W/O",Tabelle3[[#This Row],[Score]])),ISNUMBER(FIND("RET",Tabelle3[[#This Row],[Score]])),ISNUMBER(FIND("Bye,",Tabelle3[[#This Row],[Opponent]]))),"NO","YES")</f>
        <v>YES</v>
      </c>
      <c r="C746" t="s">
        <v>518</v>
      </c>
      <c r="D746" s="158">
        <v>43528</v>
      </c>
      <c r="E746" t="s">
        <v>1259</v>
      </c>
      <c r="F746">
        <v>2</v>
      </c>
      <c r="G746" t="s">
        <v>1443</v>
      </c>
      <c r="H746" t="s">
        <v>1476</v>
      </c>
      <c r="I746" t="s">
        <v>533</v>
      </c>
      <c r="J746">
        <f>IF('ATP Data Set 2019 Singles'!$K746&gt;1,'ATP Data Set 2019 Singles'!$K746,"")</f>
        <v>105</v>
      </c>
      <c r="K746">
        <v>105</v>
      </c>
      <c r="R746" s="132"/>
      <c r="AC746"/>
    </row>
    <row r="747" spans="1:29" x14ac:dyDescent="0.25">
      <c r="A747" t="s">
        <v>2412</v>
      </c>
      <c r="B747" t="str">
        <f>IF(OR(ISNUMBER(FIND("W/O",Tabelle3[[#This Row],[Score]])),ISNUMBER(FIND("RET",Tabelle3[[#This Row],[Score]])),ISNUMBER(FIND("Bye,",Tabelle3[[#This Row],[Opponent]]))),"NO","YES")</f>
        <v>YES</v>
      </c>
      <c r="C747" t="s">
        <v>518</v>
      </c>
      <c r="D747" s="158">
        <v>43528</v>
      </c>
      <c r="E747" t="s">
        <v>1259</v>
      </c>
      <c r="F747">
        <v>2</v>
      </c>
      <c r="G747" t="s">
        <v>1461</v>
      </c>
      <c r="H747" t="s">
        <v>1726</v>
      </c>
      <c r="I747" t="s">
        <v>1502</v>
      </c>
      <c r="J747">
        <f>IF('ATP Data Set 2019 Singles'!$K747&gt;1,'ATP Data Set 2019 Singles'!$K747,"")</f>
        <v>118</v>
      </c>
      <c r="K747">
        <v>118</v>
      </c>
      <c r="R747" s="132"/>
      <c r="AC747"/>
    </row>
    <row r="748" spans="1:29" x14ac:dyDescent="0.25">
      <c r="A748" t="s">
        <v>2412</v>
      </c>
      <c r="B748" t="str">
        <f>IF(OR(ISNUMBER(FIND("W/O",Tabelle3[[#This Row],[Score]])),ISNUMBER(FIND("RET",Tabelle3[[#This Row],[Score]])),ISNUMBER(FIND("Bye,",Tabelle3[[#This Row],[Opponent]]))),"NO","YES")</f>
        <v>YES</v>
      </c>
      <c r="C748" t="s">
        <v>518</v>
      </c>
      <c r="D748" s="158">
        <v>43528</v>
      </c>
      <c r="E748" t="s">
        <v>1259</v>
      </c>
      <c r="F748">
        <v>2</v>
      </c>
      <c r="G748" t="s">
        <v>1451</v>
      </c>
      <c r="H748" t="s">
        <v>1539</v>
      </c>
      <c r="I748" t="s">
        <v>718</v>
      </c>
      <c r="J748">
        <f>IF('ATP Data Set 2019 Singles'!$K748&gt;1,'ATP Data Set 2019 Singles'!$K748,"")</f>
        <v>87</v>
      </c>
      <c r="K748">
        <v>87</v>
      </c>
      <c r="R748" s="132"/>
      <c r="AC748"/>
    </row>
    <row r="749" spans="1:29" x14ac:dyDescent="0.25">
      <c r="A749" t="s">
        <v>2412</v>
      </c>
      <c r="B749" t="str">
        <f>IF(OR(ISNUMBER(FIND("W/O",Tabelle3[[#This Row],[Score]])),ISNUMBER(FIND("RET",Tabelle3[[#This Row],[Score]])),ISNUMBER(FIND("Bye,",Tabelle3[[#This Row],[Opponent]]))),"NO","YES")</f>
        <v>YES</v>
      </c>
      <c r="C749" t="s">
        <v>518</v>
      </c>
      <c r="D749" s="158">
        <v>43528</v>
      </c>
      <c r="E749" t="s">
        <v>1259</v>
      </c>
      <c r="F749">
        <v>2</v>
      </c>
      <c r="G749" t="s">
        <v>1426</v>
      </c>
      <c r="H749" t="s">
        <v>1617</v>
      </c>
      <c r="I749" t="s">
        <v>512</v>
      </c>
      <c r="J749">
        <f>IF('ATP Data Set 2019 Singles'!$K749&gt;1,'ATP Data Set 2019 Singles'!$K749,"")</f>
        <v>81</v>
      </c>
      <c r="K749">
        <v>81</v>
      </c>
      <c r="R749" s="132"/>
      <c r="AC749"/>
    </row>
    <row r="750" spans="1:29" x14ac:dyDescent="0.25">
      <c r="A750" t="s">
        <v>2412</v>
      </c>
      <c r="B750" t="str">
        <f>IF(OR(ISNUMBER(FIND("W/O",Tabelle3[[#This Row],[Score]])),ISNUMBER(FIND("RET",Tabelle3[[#This Row],[Score]])),ISNUMBER(FIND("Bye,",Tabelle3[[#This Row],[Opponent]]))),"NO","YES")</f>
        <v>YES</v>
      </c>
      <c r="C750" t="s">
        <v>518</v>
      </c>
      <c r="D750" s="158">
        <v>43528</v>
      </c>
      <c r="E750" t="s">
        <v>1259</v>
      </c>
      <c r="F750">
        <v>2</v>
      </c>
      <c r="G750" t="s">
        <v>1465</v>
      </c>
      <c r="H750" t="s">
        <v>1839</v>
      </c>
      <c r="I750" t="s">
        <v>1558</v>
      </c>
      <c r="J750">
        <f>IF('ATP Data Set 2019 Singles'!$K750&gt;1,'ATP Data Set 2019 Singles'!$K750,"")</f>
        <v>188</v>
      </c>
      <c r="K750">
        <v>188</v>
      </c>
      <c r="R750" s="132"/>
      <c r="AC750"/>
    </row>
    <row r="751" spans="1:29" x14ac:dyDescent="0.25">
      <c r="A751" t="s">
        <v>2412</v>
      </c>
      <c r="B751" t="str">
        <f>IF(OR(ISNUMBER(FIND("W/O",Tabelle3[[#This Row],[Score]])),ISNUMBER(FIND("RET",Tabelle3[[#This Row],[Score]])),ISNUMBER(FIND("Bye,",Tabelle3[[#This Row],[Opponent]]))),"NO","YES")</f>
        <v>YES</v>
      </c>
      <c r="C751" t="s">
        <v>518</v>
      </c>
      <c r="D751" s="158">
        <v>43528</v>
      </c>
      <c r="E751" t="s">
        <v>1259</v>
      </c>
      <c r="F751">
        <v>2</v>
      </c>
      <c r="G751" t="s">
        <v>1432</v>
      </c>
      <c r="H751" t="s">
        <v>1472</v>
      </c>
      <c r="I751" t="s">
        <v>1482</v>
      </c>
      <c r="J751">
        <f>IF('ATP Data Set 2019 Singles'!$K751&gt;1,'ATP Data Set 2019 Singles'!$K751,"")</f>
        <v>118</v>
      </c>
      <c r="K751">
        <v>118</v>
      </c>
      <c r="R751" s="132"/>
      <c r="AC751"/>
    </row>
    <row r="752" spans="1:29" x14ac:dyDescent="0.25">
      <c r="A752" t="s">
        <v>2412</v>
      </c>
      <c r="B752" t="str">
        <f>IF(OR(ISNUMBER(FIND("W/O",Tabelle3[[#This Row],[Score]])),ISNUMBER(FIND("RET",Tabelle3[[#This Row],[Score]])),ISNUMBER(FIND("Bye,",Tabelle3[[#This Row],[Opponent]]))),"NO","YES")</f>
        <v>YES</v>
      </c>
      <c r="C752" t="s">
        <v>518</v>
      </c>
      <c r="D752" s="158">
        <v>43528</v>
      </c>
      <c r="E752" t="s">
        <v>1259</v>
      </c>
      <c r="F752">
        <v>2</v>
      </c>
      <c r="G752" t="s">
        <v>1393</v>
      </c>
      <c r="H752" t="s">
        <v>1590</v>
      </c>
      <c r="I752" t="s">
        <v>566</v>
      </c>
      <c r="J752">
        <f>IF('ATP Data Set 2019 Singles'!$K752&gt;1,'ATP Data Set 2019 Singles'!$K752,"")</f>
        <v>114</v>
      </c>
      <c r="K752">
        <v>114</v>
      </c>
      <c r="R752" s="132"/>
      <c r="AC752"/>
    </row>
    <row r="753" spans="1:29" x14ac:dyDescent="0.25">
      <c r="A753" t="s">
        <v>2412</v>
      </c>
      <c r="B753" t="str">
        <f>IF(OR(ISNUMBER(FIND("W/O",Tabelle3[[#This Row],[Score]])),ISNUMBER(FIND("RET",Tabelle3[[#This Row],[Score]])),ISNUMBER(FIND("Bye,",Tabelle3[[#This Row],[Opponent]]))),"NO","YES")</f>
        <v>YES</v>
      </c>
      <c r="C753" t="s">
        <v>518</v>
      </c>
      <c r="D753" s="158">
        <v>43528</v>
      </c>
      <c r="E753" t="s">
        <v>1259</v>
      </c>
      <c r="F753">
        <v>2</v>
      </c>
      <c r="G753" t="s">
        <v>1434</v>
      </c>
      <c r="H753" t="s">
        <v>1485</v>
      </c>
      <c r="I753" t="s">
        <v>1121</v>
      </c>
      <c r="J753">
        <f>IF('ATP Data Set 2019 Singles'!$K753&gt;1,'ATP Data Set 2019 Singles'!$K753,"")</f>
        <v>204</v>
      </c>
      <c r="K753">
        <v>204</v>
      </c>
      <c r="R753" s="132"/>
      <c r="AC753"/>
    </row>
    <row r="754" spans="1:29" x14ac:dyDescent="0.25">
      <c r="A754" t="s">
        <v>2412</v>
      </c>
      <c r="B754" t="str">
        <f>IF(OR(ISNUMBER(FIND("W/O",Tabelle3[[#This Row],[Score]])),ISNUMBER(FIND("RET",Tabelle3[[#This Row],[Score]])),ISNUMBER(FIND("Bye,",Tabelle3[[#This Row],[Opponent]]))),"NO","YES")</f>
        <v>NO</v>
      </c>
      <c r="C754" t="s">
        <v>518</v>
      </c>
      <c r="D754" s="158">
        <v>43528</v>
      </c>
      <c r="E754" t="s">
        <v>1259</v>
      </c>
      <c r="F754">
        <v>2</v>
      </c>
      <c r="G754" t="s">
        <v>1396</v>
      </c>
      <c r="H754" t="s">
        <v>1639</v>
      </c>
      <c r="I754" t="s">
        <v>2218</v>
      </c>
      <c r="J754">
        <f>IF('ATP Data Set 2019 Singles'!$K754&gt;1,'ATP Data Set 2019 Singles'!$K754,"")</f>
        <v>58</v>
      </c>
      <c r="K754">
        <v>58</v>
      </c>
      <c r="R754" s="132"/>
      <c r="AC754"/>
    </row>
    <row r="755" spans="1:29" x14ac:dyDescent="0.25">
      <c r="A755" t="s">
        <v>2412</v>
      </c>
      <c r="B755" t="str">
        <f>IF(OR(ISNUMBER(FIND("W/O",Tabelle3[[#This Row],[Score]])),ISNUMBER(FIND("RET",Tabelle3[[#This Row],[Score]])),ISNUMBER(FIND("Bye,",Tabelle3[[#This Row],[Opponent]]))),"NO","YES")</f>
        <v>YES</v>
      </c>
      <c r="C755" t="s">
        <v>518</v>
      </c>
      <c r="D755" s="158">
        <v>43528</v>
      </c>
      <c r="E755" t="s">
        <v>1259</v>
      </c>
      <c r="F755">
        <v>3</v>
      </c>
      <c r="G755" t="s">
        <v>1438</v>
      </c>
      <c r="H755" t="s">
        <v>1435</v>
      </c>
      <c r="I755" t="s">
        <v>646</v>
      </c>
      <c r="J755">
        <f>IF('ATP Data Set 2019 Singles'!$K755&gt;1,'ATP Data Set 2019 Singles'!$K755,"")</f>
        <v>73</v>
      </c>
      <c r="K755">
        <v>73</v>
      </c>
      <c r="R755" s="132"/>
      <c r="AC755"/>
    </row>
    <row r="756" spans="1:29" x14ac:dyDescent="0.25">
      <c r="A756" t="s">
        <v>2412</v>
      </c>
      <c r="B756" t="str">
        <f>IF(OR(ISNUMBER(FIND("W/O",Tabelle3[[#This Row],[Score]])),ISNUMBER(FIND("RET",Tabelle3[[#This Row],[Score]])),ISNUMBER(FIND("Bye,",Tabelle3[[#This Row],[Opponent]]))),"NO","YES")</f>
        <v>YES</v>
      </c>
      <c r="C756" t="s">
        <v>518</v>
      </c>
      <c r="D756" s="158">
        <v>43528</v>
      </c>
      <c r="E756" t="s">
        <v>1259</v>
      </c>
      <c r="F756">
        <v>3</v>
      </c>
      <c r="G756" t="s">
        <v>1395</v>
      </c>
      <c r="H756" t="s">
        <v>1434</v>
      </c>
      <c r="I756" t="s">
        <v>512</v>
      </c>
      <c r="J756">
        <f>IF('ATP Data Set 2019 Singles'!$K756&gt;1,'ATP Data Set 2019 Singles'!$K756,"")</f>
        <v>60</v>
      </c>
      <c r="K756">
        <v>60</v>
      </c>
      <c r="R756" s="132"/>
      <c r="AC756"/>
    </row>
    <row r="757" spans="1:29" x14ac:dyDescent="0.25">
      <c r="A757" t="s">
        <v>2412</v>
      </c>
      <c r="B757" t="str">
        <f>IF(OR(ISNUMBER(FIND("W/O",Tabelle3[[#This Row],[Score]])),ISNUMBER(FIND("RET",Tabelle3[[#This Row],[Score]])),ISNUMBER(FIND("Bye,",Tabelle3[[#This Row],[Opponent]]))),"NO","YES")</f>
        <v>YES</v>
      </c>
      <c r="C757" t="s">
        <v>518</v>
      </c>
      <c r="D757" s="158">
        <v>43528</v>
      </c>
      <c r="E757" t="s">
        <v>1259</v>
      </c>
      <c r="F757">
        <v>3</v>
      </c>
      <c r="G757" t="s">
        <v>1475</v>
      </c>
      <c r="H757" t="s">
        <v>1682</v>
      </c>
      <c r="I757" t="s">
        <v>1145</v>
      </c>
      <c r="J757">
        <f>IF('ATP Data Set 2019 Singles'!$K757&gt;1,'ATP Data Set 2019 Singles'!$K757,"")</f>
        <v>125</v>
      </c>
      <c r="K757">
        <v>125</v>
      </c>
      <c r="R757" s="132"/>
      <c r="AC757"/>
    </row>
    <row r="758" spans="1:29" x14ac:dyDescent="0.25">
      <c r="A758" t="s">
        <v>2412</v>
      </c>
      <c r="B758" t="str">
        <f>IF(OR(ISNUMBER(FIND("W/O",Tabelle3[[#This Row],[Score]])),ISNUMBER(FIND("RET",Tabelle3[[#This Row],[Score]])),ISNUMBER(FIND("Bye,",Tabelle3[[#This Row],[Opponent]]))),"NO","YES")</f>
        <v>YES</v>
      </c>
      <c r="C758" t="s">
        <v>518</v>
      </c>
      <c r="D758" s="158">
        <v>43528</v>
      </c>
      <c r="E758" t="s">
        <v>1259</v>
      </c>
      <c r="F758">
        <v>3</v>
      </c>
      <c r="G758" t="s">
        <v>1450</v>
      </c>
      <c r="H758" t="s">
        <v>1497</v>
      </c>
      <c r="I758" t="s">
        <v>512</v>
      </c>
      <c r="J758">
        <f>IF('ATP Data Set 2019 Singles'!$K758&gt;1,'ATP Data Set 2019 Singles'!$K758,"")</f>
        <v>68</v>
      </c>
      <c r="K758">
        <v>68</v>
      </c>
      <c r="R758" s="132"/>
      <c r="AC758"/>
    </row>
    <row r="759" spans="1:29" x14ac:dyDescent="0.25">
      <c r="A759" t="s">
        <v>2412</v>
      </c>
      <c r="B759" t="str">
        <f>IF(OR(ISNUMBER(FIND("W/O",Tabelle3[[#This Row],[Score]])),ISNUMBER(FIND("RET",Tabelle3[[#This Row],[Score]])),ISNUMBER(FIND("Bye,",Tabelle3[[#This Row],[Opponent]]))),"NO","YES")</f>
        <v>YES</v>
      </c>
      <c r="C759" t="s">
        <v>518</v>
      </c>
      <c r="D759" s="158">
        <v>43528</v>
      </c>
      <c r="E759" t="s">
        <v>1259</v>
      </c>
      <c r="F759">
        <v>3</v>
      </c>
      <c r="G759" t="s">
        <v>1544</v>
      </c>
      <c r="H759" t="s">
        <v>1739</v>
      </c>
      <c r="I759" t="s">
        <v>522</v>
      </c>
      <c r="J759">
        <f>IF('ATP Data Set 2019 Singles'!$K759&gt;1,'ATP Data Set 2019 Singles'!$K759,"")</f>
        <v>74</v>
      </c>
      <c r="K759">
        <v>74</v>
      </c>
      <c r="R759" s="132"/>
      <c r="AC759"/>
    </row>
    <row r="760" spans="1:29" x14ac:dyDescent="0.25">
      <c r="A760" t="s">
        <v>2412</v>
      </c>
      <c r="B760" t="str">
        <f>IF(OR(ISNUMBER(FIND("W/O",Tabelle3[[#This Row],[Score]])),ISNUMBER(FIND("RET",Tabelle3[[#This Row],[Score]])),ISNUMBER(FIND("Bye,",Tabelle3[[#This Row],[Opponent]]))),"NO","YES")</f>
        <v>YES</v>
      </c>
      <c r="C760" t="s">
        <v>518</v>
      </c>
      <c r="D760" s="158">
        <v>43528</v>
      </c>
      <c r="E760" t="s">
        <v>1259</v>
      </c>
      <c r="F760">
        <v>3</v>
      </c>
      <c r="G760" t="s">
        <v>1407</v>
      </c>
      <c r="H760" t="s">
        <v>1474</v>
      </c>
      <c r="I760" t="s">
        <v>854</v>
      </c>
      <c r="J760">
        <f>IF('ATP Data Set 2019 Singles'!$K760&gt;1,'ATP Data Set 2019 Singles'!$K760,"")</f>
        <v>99</v>
      </c>
      <c r="K760">
        <v>99</v>
      </c>
      <c r="R760" s="132"/>
      <c r="AC760"/>
    </row>
    <row r="761" spans="1:29" x14ac:dyDescent="0.25">
      <c r="A761" t="s">
        <v>2412</v>
      </c>
      <c r="B761" t="str">
        <f>IF(OR(ISNUMBER(FIND("W/O",Tabelle3[[#This Row],[Score]])),ISNUMBER(FIND("RET",Tabelle3[[#This Row],[Score]])),ISNUMBER(FIND("Bye,",Tabelle3[[#This Row],[Opponent]]))),"NO","YES")</f>
        <v>YES</v>
      </c>
      <c r="C761" t="s">
        <v>518</v>
      </c>
      <c r="D761" s="158">
        <v>43528</v>
      </c>
      <c r="E761" t="s">
        <v>1259</v>
      </c>
      <c r="F761">
        <v>3</v>
      </c>
      <c r="G761" t="s">
        <v>1445</v>
      </c>
      <c r="H761" t="s">
        <v>1461</v>
      </c>
      <c r="I761" t="s">
        <v>637</v>
      </c>
      <c r="J761">
        <f>IF('ATP Data Set 2019 Singles'!$K761&gt;1,'ATP Data Set 2019 Singles'!$K761,"")</f>
        <v>92</v>
      </c>
      <c r="K761">
        <v>92</v>
      </c>
      <c r="R761" s="132"/>
      <c r="AC761"/>
    </row>
    <row r="762" spans="1:29" x14ac:dyDescent="0.25">
      <c r="A762" t="s">
        <v>2412</v>
      </c>
      <c r="B762" t="str">
        <f>IF(OR(ISNUMBER(FIND("W/O",Tabelle3[[#This Row],[Score]])),ISNUMBER(FIND("RET",Tabelle3[[#This Row],[Score]])),ISNUMBER(FIND("Bye,",Tabelle3[[#This Row],[Opponent]]))),"NO","YES")</f>
        <v>YES</v>
      </c>
      <c r="C762" t="s">
        <v>518</v>
      </c>
      <c r="D762" s="158">
        <v>43528</v>
      </c>
      <c r="E762" t="s">
        <v>1259</v>
      </c>
      <c r="F762">
        <v>3</v>
      </c>
      <c r="G762" t="s">
        <v>1490</v>
      </c>
      <c r="H762" t="s">
        <v>1400</v>
      </c>
      <c r="I762" t="s">
        <v>550</v>
      </c>
      <c r="J762">
        <f>IF('ATP Data Set 2019 Singles'!$K762&gt;1,'ATP Data Set 2019 Singles'!$K762,"")</f>
        <v>98</v>
      </c>
      <c r="K762">
        <v>98</v>
      </c>
      <c r="R762" s="132"/>
      <c r="AC762"/>
    </row>
    <row r="763" spans="1:29" x14ac:dyDescent="0.25">
      <c r="A763" t="s">
        <v>2412</v>
      </c>
      <c r="B763" t="str">
        <f>IF(OR(ISNUMBER(FIND("W/O",Tabelle3[[#This Row],[Score]])),ISNUMBER(FIND("RET",Tabelle3[[#This Row],[Score]])),ISNUMBER(FIND("Bye,",Tabelle3[[#This Row],[Opponent]]))),"NO","YES")</f>
        <v>YES</v>
      </c>
      <c r="C763" t="s">
        <v>518</v>
      </c>
      <c r="D763" s="158">
        <v>43528</v>
      </c>
      <c r="E763" t="s">
        <v>1259</v>
      </c>
      <c r="F763">
        <v>3</v>
      </c>
      <c r="G763" t="s">
        <v>1501</v>
      </c>
      <c r="H763" t="s">
        <v>1397</v>
      </c>
      <c r="I763" t="s">
        <v>621</v>
      </c>
      <c r="J763">
        <f>IF('ATP Data Set 2019 Singles'!$K763&gt;1,'ATP Data Set 2019 Singles'!$K763,"")</f>
        <v>78</v>
      </c>
      <c r="K763">
        <v>78</v>
      </c>
      <c r="R763" s="132"/>
      <c r="AC763"/>
    </row>
    <row r="764" spans="1:29" x14ac:dyDescent="0.25">
      <c r="A764" t="s">
        <v>2412</v>
      </c>
      <c r="B764" t="str">
        <f>IF(OR(ISNUMBER(FIND("W/O",Tabelle3[[#This Row],[Score]])),ISNUMBER(FIND("RET",Tabelle3[[#This Row],[Score]])),ISNUMBER(FIND("Bye,",Tabelle3[[#This Row],[Opponent]]))),"NO","YES")</f>
        <v>YES</v>
      </c>
      <c r="C764" t="s">
        <v>518</v>
      </c>
      <c r="D764" s="158">
        <v>43528</v>
      </c>
      <c r="E764" t="s">
        <v>1259</v>
      </c>
      <c r="F764">
        <v>3</v>
      </c>
      <c r="G764" t="s">
        <v>1428</v>
      </c>
      <c r="H764" t="s">
        <v>1509</v>
      </c>
      <c r="I764" t="s">
        <v>829</v>
      </c>
      <c r="J764">
        <f>IF('ATP Data Set 2019 Singles'!$K764&gt;1,'ATP Data Set 2019 Singles'!$K764,"")</f>
        <v>71</v>
      </c>
      <c r="K764">
        <v>71</v>
      </c>
      <c r="R764" s="132"/>
      <c r="AC764"/>
    </row>
    <row r="765" spans="1:29" x14ac:dyDescent="0.25">
      <c r="A765" t="s">
        <v>2412</v>
      </c>
      <c r="B765" t="str">
        <f>IF(OR(ISNUMBER(FIND("W/O",Tabelle3[[#This Row],[Score]])),ISNUMBER(FIND("RET",Tabelle3[[#This Row],[Score]])),ISNUMBER(FIND("Bye,",Tabelle3[[#This Row],[Opponent]]))),"NO","YES")</f>
        <v>YES</v>
      </c>
      <c r="C765" t="s">
        <v>518</v>
      </c>
      <c r="D765" s="158">
        <v>43528</v>
      </c>
      <c r="E765" t="s">
        <v>1259</v>
      </c>
      <c r="F765">
        <v>3</v>
      </c>
      <c r="G765" t="s">
        <v>1399</v>
      </c>
      <c r="H765" t="s">
        <v>1451</v>
      </c>
      <c r="I765" t="s">
        <v>718</v>
      </c>
      <c r="J765">
        <f>IF('ATP Data Set 2019 Singles'!$K765&gt;1,'ATP Data Set 2019 Singles'!$K765,"")</f>
        <v>76</v>
      </c>
      <c r="K765">
        <v>76</v>
      </c>
      <c r="R765" s="132"/>
      <c r="AC765"/>
    </row>
    <row r="766" spans="1:29" x14ac:dyDescent="0.25">
      <c r="A766" t="s">
        <v>2412</v>
      </c>
      <c r="B766" t="str">
        <f>IF(OR(ISNUMBER(FIND("W/O",Tabelle3[[#This Row],[Score]])),ISNUMBER(FIND("RET",Tabelle3[[#This Row],[Score]])),ISNUMBER(FIND("Bye,",Tabelle3[[#This Row],[Opponent]]))),"NO","YES")</f>
        <v>YES</v>
      </c>
      <c r="C766" t="s">
        <v>518</v>
      </c>
      <c r="D766" s="158">
        <v>43528</v>
      </c>
      <c r="E766" t="s">
        <v>1259</v>
      </c>
      <c r="F766">
        <v>3</v>
      </c>
      <c r="G766" t="s">
        <v>1463</v>
      </c>
      <c r="H766" t="s">
        <v>1573</v>
      </c>
      <c r="I766" t="s">
        <v>1436</v>
      </c>
      <c r="J766">
        <f>IF('ATP Data Set 2019 Singles'!$K766&gt;1,'ATP Data Set 2019 Singles'!$K766,"")</f>
        <v>176</v>
      </c>
      <c r="K766">
        <v>176</v>
      </c>
      <c r="R766" s="132"/>
      <c r="AC766"/>
    </row>
    <row r="767" spans="1:29" x14ac:dyDescent="0.25">
      <c r="A767" t="s">
        <v>2412</v>
      </c>
      <c r="B767" t="str">
        <f>IF(OR(ISNUMBER(FIND("W/O",Tabelle3[[#This Row],[Score]])),ISNUMBER(FIND("RET",Tabelle3[[#This Row],[Score]])),ISNUMBER(FIND("Bye,",Tabelle3[[#This Row],[Opponent]]))),"NO","YES")</f>
        <v>YES</v>
      </c>
      <c r="C767" t="s">
        <v>518</v>
      </c>
      <c r="D767" s="158">
        <v>43528</v>
      </c>
      <c r="E767" t="s">
        <v>1259</v>
      </c>
      <c r="F767">
        <v>3</v>
      </c>
      <c r="G767" t="s">
        <v>1443</v>
      </c>
      <c r="H767" t="s">
        <v>1735</v>
      </c>
      <c r="I767" t="s">
        <v>2018</v>
      </c>
      <c r="J767">
        <f>IF('ATP Data Set 2019 Singles'!$K767&gt;1,'ATP Data Set 2019 Singles'!$K767,"")</f>
        <v>116</v>
      </c>
      <c r="K767">
        <v>116</v>
      </c>
      <c r="R767" s="132"/>
      <c r="AC767"/>
    </row>
    <row r="768" spans="1:29" x14ac:dyDescent="0.25">
      <c r="A768" t="s">
        <v>2412</v>
      </c>
      <c r="B768" t="str">
        <f>IF(OR(ISNUMBER(FIND("W/O",Tabelle3[[#This Row],[Score]])),ISNUMBER(FIND("RET",Tabelle3[[#This Row],[Score]])),ISNUMBER(FIND("Bye,",Tabelle3[[#This Row],[Opponent]]))),"NO","YES")</f>
        <v>YES</v>
      </c>
      <c r="C768" t="s">
        <v>518</v>
      </c>
      <c r="D768" s="158">
        <v>43528</v>
      </c>
      <c r="E768" t="s">
        <v>1259</v>
      </c>
      <c r="F768">
        <v>3</v>
      </c>
      <c r="G768" t="s">
        <v>1426</v>
      </c>
      <c r="H768" t="s">
        <v>1440</v>
      </c>
      <c r="I768" t="s">
        <v>653</v>
      </c>
      <c r="J768">
        <f>IF('ATP Data Set 2019 Singles'!$K768&gt;1,'ATP Data Set 2019 Singles'!$K768,"")</f>
        <v>79</v>
      </c>
      <c r="K768">
        <v>79</v>
      </c>
      <c r="R768" s="132"/>
      <c r="AC768"/>
    </row>
    <row r="769" spans="1:29" x14ac:dyDescent="0.25">
      <c r="A769" t="s">
        <v>2412</v>
      </c>
      <c r="B769" t="str">
        <f>IF(OR(ISNUMBER(FIND("W/O",Tabelle3[[#This Row],[Score]])),ISNUMBER(FIND("RET",Tabelle3[[#This Row],[Score]])),ISNUMBER(FIND("Bye,",Tabelle3[[#This Row],[Opponent]]))),"NO","YES")</f>
        <v>YES</v>
      </c>
      <c r="C769" t="s">
        <v>518</v>
      </c>
      <c r="D769" s="158">
        <v>43528</v>
      </c>
      <c r="E769" t="s">
        <v>1259</v>
      </c>
      <c r="F769">
        <v>3</v>
      </c>
      <c r="G769" t="s">
        <v>1432</v>
      </c>
      <c r="H769" t="s">
        <v>1396</v>
      </c>
      <c r="I769" t="s">
        <v>718</v>
      </c>
      <c r="J769">
        <f>IF('ATP Data Set 2019 Singles'!$K769&gt;1,'ATP Data Set 2019 Singles'!$K769,"")</f>
        <v>70</v>
      </c>
      <c r="K769">
        <v>70</v>
      </c>
      <c r="R769" s="132"/>
      <c r="AC769"/>
    </row>
    <row r="770" spans="1:29" x14ac:dyDescent="0.25">
      <c r="A770" t="s">
        <v>2412</v>
      </c>
      <c r="B770" t="str">
        <f>IF(OR(ISNUMBER(FIND("W/O",Tabelle3[[#This Row],[Score]])),ISNUMBER(FIND("RET",Tabelle3[[#This Row],[Score]])),ISNUMBER(FIND("Bye,",Tabelle3[[#This Row],[Opponent]]))),"NO","YES")</f>
        <v>YES</v>
      </c>
      <c r="C770" t="s">
        <v>518</v>
      </c>
      <c r="D770" s="158">
        <v>43528</v>
      </c>
      <c r="E770" t="s">
        <v>1259</v>
      </c>
      <c r="F770">
        <v>3</v>
      </c>
      <c r="G770" t="s">
        <v>1393</v>
      </c>
      <c r="H770" t="s">
        <v>1465</v>
      </c>
      <c r="I770" t="s">
        <v>718</v>
      </c>
      <c r="J770">
        <f>IF('ATP Data Set 2019 Singles'!$K770&gt;1,'ATP Data Set 2019 Singles'!$K770,"")</f>
        <v>67</v>
      </c>
      <c r="K770">
        <v>67</v>
      </c>
      <c r="R770" s="132"/>
      <c r="AC770"/>
    </row>
    <row r="771" spans="1:29" x14ac:dyDescent="0.25">
      <c r="A771" t="s">
        <v>2412</v>
      </c>
      <c r="B771" t="str">
        <f>IF(OR(ISNUMBER(FIND("W/O",Tabelle3[[#This Row],[Score]])),ISNUMBER(FIND("RET",Tabelle3[[#This Row],[Score]])),ISNUMBER(FIND("Bye,",Tabelle3[[#This Row],[Opponent]]))),"NO","YES")</f>
        <v>YES</v>
      </c>
      <c r="C771" t="s">
        <v>518</v>
      </c>
      <c r="D771" s="158">
        <v>43528</v>
      </c>
      <c r="E771" t="s">
        <v>1259</v>
      </c>
      <c r="F771">
        <v>4</v>
      </c>
      <c r="G771" t="s">
        <v>1395</v>
      </c>
      <c r="H771" t="s">
        <v>1438</v>
      </c>
      <c r="I771" t="s">
        <v>626</v>
      </c>
      <c r="J771">
        <f>IF('ATP Data Set 2019 Singles'!$K771&gt;1,'ATP Data Set 2019 Singles'!$K771,"")</f>
        <v>64</v>
      </c>
      <c r="K771">
        <v>64</v>
      </c>
      <c r="R771" s="132"/>
      <c r="AC771"/>
    </row>
    <row r="772" spans="1:29" x14ac:dyDescent="0.25">
      <c r="A772" t="s">
        <v>2412</v>
      </c>
      <c r="B772" t="str">
        <f>IF(OR(ISNUMBER(FIND("W/O",Tabelle3[[#This Row],[Score]])),ISNUMBER(FIND("RET",Tabelle3[[#This Row],[Score]])),ISNUMBER(FIND("Bye,",Tabelle3[[#This Row],[Opponent]]))),"NO","YES")</f>
        <v>YES</v>
      </c>
      <c r="C772" t="s">
        <v>518</v>
      </c>
      <c r="D772" s="158">
        <v>43528</v>
      </c>
      <c r="E772" t="s">
        <v>1259</v>
      </c>
      <c r="F772">
        <v>4</v>
      </c>
      <c r="G772" t="s">
        <v>1475</v>
      </c>
      <c r="H772" t="s">
        <v>1426</v>
      </c>
      <c r="I772" t="s">
        <v>845</v>
      </c>
      <c r="J772">
        <f>IF('ATP Data Set 2019 Singles'!$K772&gt;1,'ATP Data Set 2019 Singles'!$K772,"")</f>
        <v>123</v>
      </c>
      <c r="K772">
        <v>123</v>
      </c>
      <c r="R772" s="132"/>
      <c r="AC772"/>
    </row>
    <row r="773" spans="1:29" x14ac:dyDescent="0.25">
      <c r="A773" t="s">
        <v>2412</v>
      </c>
      <c r="B773" t="str">
        <f>IF(OR(ISNUMBER(FIND("W/O",Tabelle3[[#This Row],[Score]])),ISNUMBER(FIND("RET",Tabelle3[[#This Row],[Score]])),ISNUMBER(FIND("Bye,",Tabelle3[[#This Row],[Opponent]]))),"NO","YES")</f>
        <v>NO</v>
      </c>
      <c r="C773" t="s">
        <v>518</v>
      </c>
      <c r="D773" s="158">
        <v>43528</v>
      </c>
      <c r="E773" t="s">
        <v>1259</v>
      </c>
      <c r="F773">
        <v>4</v>
      </c>
      <c r="G773" t="s">
        <v>1407</v>
      </c>
      <c r="H773" t="s">
        <v>1463</v>
      </c>
      <c r="I773" t="s">
        <v>1816</v>
      </c>
      <c r="J773">
        <f>IF('ATP Data Set 2019 Singles'!$K773&gt;1,'ATP Data Set 2019 Singles'!$K773,"")</f>
        <v>54</v>
      </c>
      <c r="K773">
        <v>54</v>
      </c>
      <c r="R773" s="132"/>
      <c r="AC773"/>
    </row>
    <row r="774" spans="1:29" x14ac:dyDescent="0.25">
      <c r="A774" t="s">
        <v>2412</v>
      </c>
      <c r="B774" t="str">
        <f>IF(OR(ISNUMBER(FIND("W/O",Tabelle3[[#This Row],[Score]])),ISNUMBER(FIND("RET",Tabelle3[[#This Row],[Score]])),ISNUMBER(FIND("Bye,",Tabelle3[[#This Row],[Opponent]]))),"NO","YES")</f>
        <v>YES</v>
      </c>
      <c r="C774" t="s">
        <v>518</v>
      </c>
      <c r="D774" s="158">
        <v>43528</v>
      </c>
      <c r="E774" t="s">
        <v>1259</v>
      </c>
      <c r="F774">
        <v>4</v>
      </c>
      <c r="G774" t="s">
        <v>1445</v>
      </c>
      <c r="H774" t="s">
        <v>1450</v>
      </c>
      <c r="I774" t="s">
        <v>610</v>
      </c>
      <c r="J774">
        <f>IF('ATP Data Set 2019 Singles'!$K774&gt;1,'ATP Data Set 2019 Singles'!$K774,"")</f>
        <v>85</v>
      </c>
      <c r="K774">
        <v>85</v>
      </c>
      <c r="R774" s="132"/>
      <c r="AC774"/>
    </row>
    <row r="775" spans="1:29" x14ac:dyDescent="0.25">
      <c r="A775" t="s">
        <v>2412</v>
      </c>
      <c r="B775" t="str">
        <f>IF(OR(ISNUMBER(FIND("W/O",Tabelle3[[#This Row],[Score]])),ISNUMBER(FIND("RET",Tabelle3[[#This Row],[Score]])),ISNUMBER(FIND("Bye,",Tabelle3[[#This Row],[Opponent]]))),"NO","YES")</f>
        <v>YES</v>
      </c>
      <c r="C775" t="s">
        <v>518</v>
      </c>
      <c r="D775" s="158">
        <v>43528</v>
      </c>
      <c r="E775" t="s">
        <v>1259</v>
      </c>
      <c r="F775">
        <v>4</v>
      </c>
      <c r="G775" t="s">
        <v>1428</v>
      </c>
      <c r="H775" t="s">
        <v>1490</v>
      </c>
      <c r="I775" t="s">
        <v>2038</v>
      </c>
      <c r="J775">
        <f>IF('ATP Data Set 2019 Singles'!$K775&gt;1,'ATP Data Set 2019 Singles'!$K775,"")</f>
        <v>58</v>
      </c>
      <c r="K775">
        <v>58</v>
      </c>
      <c r="R775" s="132"/>
      <c r="AC775"/>
    </row>
    <row r="776" spans="1:29" x14ac:dyDescent="0.25">
      <c r="A776" t="s">
        <v>2412</v>
      </c>
      <c r="B776" t="str">
        <f>IF(OR(ISNUMBER(FIND("W/O",Tabelle3[[#This Row],[Score]])),ISNUMBER(FIND("RET",Tabelle3[[#This Row],[Score]])),ISNUMBER(FIND("Bye,",Tabelle3[[#This Row],[Opponent]]))),"NO","YES")</f>
        <v>YES</v>
      </c>
      <c r="C776" t="s">
        <v>518</v>
      </c>
      <c r="D776" s="158">
        <v>43528</v>
      </c>
      <c r="E776" t="s">
        <v>1259</v>
      </c>
      <c r="F776">
        <v>4</v>
      </c>
      <c r="G776" t="s">
        <v>1399</v>
      </c>
      <c r="H776" t="s">
        <v>1501</v>
      </c>
      <c r="I776" t="s">
        <v>512</v>
      </c>
      <c r="J776">
        <f>IF('ATP Data Set 2019 Singles'!$K776&gt;1,'ATP Data Set 2019 Singles'!$K776,"")</f>
        <v>86</v>
      </c>
      <c r="K776">
        <v>86</v>
      </c>
      <c r="R776" s="132"/>
      <c r="AC776"/>
    </row>
    <row r="777" spans="1:29" x14ac:dyDescent="0.25">
      <c r="A777" t="s">
        <v>2412</v>
      </c>
      <c r="B777" t="str">
        <f>IF(OR(ISNUMBER(FIND("W/O",Tabelle3[[#This Row],[Score]])),ISNUMBER(FIND("RET",Tabelle3[[#This Row],[Score]])),ISNUMBER(FIND("Bye,",Tabelle3[[#This Row],[Opponent]]))),"NO","YES")</f>
        <v>YES</v>
      </c>
      <c r="C777" t="s">
        <v>518</v>
      </c>
      <c r="D777" s="158">
        <v>43528</v>
      </c>
      <c r="E777" t="s">
        <v>1259</v>
      </c>
      <c r="F777">
        <v>4</v>
      </c>
      <c r="G777" t="s">
        <v>1443</v>
      </c>
      <c r="H777" t="s">
        <v>1432</v>
      </c>
      <c r="I777" t="s">
        <v>678</v>
      </c>
      <c r="J777">
        <f>IF('ATP Data Set 2019 Singles'!$K777&gt;1,'ATP Data Set 2019 Singles'!$K777,"")</f>
        <v>74</v>
      </c>
      <c r="K777">
        <v>74</v>
      </c>
      <c r="R777" s="132"/>
      <c r="AC777"/>
    </row>
    <row r="778" spans="1:29" x14ac:dyDescent="0.25">
      <c r="A778" t="s">
        <v>2412</v>
      </c>
      <c r="B778" t="str">
        <f>IF(OR(ISNUMBER(FIND("W/O",Tabelle3[[#This Row],[Score]])),ISNUMBER(FIND("RET",Tabelle3[[#This Row],[Score]])),ISNUMBER(FIND("Bye,",Tabelle3[[#This Row],[Opponent]]))),"NO","YES")</f>
        <v>YES</v>
      </c>
      <c r="C778" t="s">
        <v>518</v>
      </c>
      <c r="D778" s="158">
        <v>43528</v>
      </c>
      <c r="E778" t="s">
        <v>1259</v>
      </c>
      <c r="F778">
        <v>4</v>
      </c>
      <c r="G778" t="s">
        <v>1393</v>
      </c>
      <c r="H778" t="s">
        <v>1544</v>
      </c>
      <c r="I778" t="s">
        <v>678</v>
      </c>
      <c r="J778">
        <f>IF('ATP Data Set 2019 Singles'!$K778&gt;1,'ATP Data Set 2019 Singles'!$K778,"")</f>
        <v>59</v>
      </c>
      <c r="K778">
        <v>59</v>
      </c>
      <c r="R778" s="132"/>
      <c r="AC778"/>
    </row>
    <row r="779" spans="1:29" x14ac:dyDescent="0.25">
      <c r="A779" t="s">
        <v>2412</v>
      </c>
      <c r="B779" t="str">
        <f>IF(OR(ISNUMBER(FIND("W/O",Tabelle3[[#This Row],[Score]])),ISNUMBER(FIND("RET",Tabelle3[[#This Row],[Score]])),ISNUMBER(FIND("Bye,",Tabelle3[[#This Row],[Opponent]]))),"NO","YES")</f>
        <v>YES</v>
      </c>
      <c r="C779" t="s">
        <v>518</v>
      </c>
      <c r="D779" s="158">
        <v>43528</v>
      </c>
      <c r="E779" t="s">
        <v>1259</v>
      </c>
      <c r="F779">
        <v>5</v>
      </c>
      <c r="G779" t="s">
        <v>1395</v>
      </c>
      <c r="H779" t="s">
        <v>1475</v>
      </c>
      <c r="I779" t="s">
        <v>550</v>
      </c>
      <c r="J779">
        <f>IF('ATP Data Set 2019 Singles'!$K779&gt;1,'ATP Data Set 2019 Singles'!$K779,"")</f>
        <v>74</v>
      </c>
      <c r="K779">
        <v>74</v>
      </c>
      <c r="R779" s="132"/>
      <c r="AC779"/>
    </row>
    <row r="780" spans="1:29" x14ac:dyDescent="0.25">
      <c r="A780" t="s">
        <v>2412</v>
      </c>
      <c r="B780" t="str">
        <f>IF(OR(ISNUMBER(FIND("W/O",Tabelle3[[#This Row],[Score]])),ISNUMBER(FIND("RET",Tabelle3[[#This Row],[Score]])),ISNUMBER(FIND("Bye,",Tabelle3[[#This Row],[Opponent]]))),"NO","YES")</f>
        <v>YES</v>
      </c>
      <c r="C780" t="s">
        <v>518</v>
      </c>
      <c r="D780" s="158">
        <v>43528</v>
      </c>
      <c r="E780" t="s">
        <v>1259</v>
      </c>
      <c r="F780">
        <v>5</v>
      </c>
      <c r="G780" t="s">
        <v>1399</v>
      </c>
      <c r="H780" t="s">
        <v>1445</v>
      </c>
      <c r="I780" t="s">
        <v>607</v>
      </c>
      <c r="J780">
        <f>IF('ATP Data Set 2019 Singles'!$K780&gt;1,'ATP Data Set 2019 Singles'!$K780,"")</f>
        <v>137</v>
      </c>
      <c r="K780">
        <v>137</v>
      </c>
      <c r="R780" s="132"/>
      <c r="AC780"/>
    </row>
    <row r="781" spans="1:29" x14ac:dyDescent="0.25">
      <c r="A781" t="s">
        <v>2412</v>
      </c>
      <c r="B781" t="str">
        <f>IF(OR(ISNUMBER(FIND("W/O",Tabelle3[[#This Row],[Score]])),ISNUMBER(FIND("RET",Tabelle3[[#This Row],[Score]])),ISNUMBER(FIND("Bye,",Tabelle3[[#This Row],[Opponent]]))),"NO","YES")</f>
        <v>YES</v>
      </c>
      <c r="C781" t="s">
        <v>518</v>
      </c>
      <c r="D781" s="158">
        <v>43528</v>
      </c>
      <c r="E781" t="s">
        <v>1259</v>
      </c>
      <c r="F781">
        <v>5</v>
      </c>
      <c r="G781" t="s">
        <v>1443</v>
      </c>
      <c r="H781" t="s">
        <v>1407</v>
      </c>
      <c r="I781" t="s">
        <v>512</v>
      </c>
      <c r="J781">
        <f>IF('ATP Data Set 2019 Singles'!$K781&gt;1,'ATP Data Set 2019 Singles'!$K781,"")</f>
        <v>72</v>
      </c>
      <c r="K781">
        <v>72</v>
      </c>
      <c r="R781" s="132"/>
      <c r="AC781"/>
    </row>
    <row r="782" spans="1:29" x14ac:dyDescent="0.25">
      <c r="A782" t="s">
        <v>2412</v>
      </c>
      <c r="B782" t="str">
        <f>IF(OR(ISNUMBER(FIND("W/O",Tabelle3[[#This Row],[Score]])),ISNUMBER(FIND("RET",Tabelle3[[#This Row],[Score]])),ISNUMBER(FIND("Bye,",Tabelle3[[#This Row],[Opponent]]))),"NO","YES")</f>
        <v>NO</v>
      </c>
      <c r="C782" t="s">
        <v>518</v>
      </c>
      <c r="D782" s="158">
        <v>43528</v>
      </c>
      <c r="E782" t="s">
        <v>1259</v>
      </c>
      <c r="F782">
        <v>5</v>
      </c>
      <c r="G782" t="s">
        <v>1393</v>
      </c>
      <c r="H782" t="s">
        <v>1428</v>
      </c>
      <c r="I782" t="s">
        <v>582</v>
      </c>
      <c r="J782" t="str">
        <f>IF('ATP Data Set 2019 Singles'!$K782&gt;1,'ATP Data Set 2019 Singles'!$K782,"")</f>
        <v/>
      </c>
      <c r="K782">
        <v>0</v>
      </c>
      <c r="R782" s="132"/>
      <c r="AC782"/>
    </row>
    <row r="783" spans="1:29" x14ac:dyDescent="0.25">
      <c r="A783" t="s">
        <v>2412</v>
      </c>
      <c r="B783" t="str">
        <f>IF(OR(ISNUMBER(FIND("W/O",Tabelle3[[#This Row],[Score]])),ISNUMBER(FIND("RET",Tabelle3[[#This Row],[Score]])),ISNUMBER(FIND("Bye,",Tabelle3[[#This Row],[Opponent]]))),"NO","YES")</f>
        <v>NO</v>
      </c>
      <c r="C783" t="s">
        <v>518</v>
      </c>
      <c r="D783" s="158">
        <v>43528</v>
      </c>
      <c r="E783" t="s">
        <v>1259</v>
      </c>
      <c r="F783">
        <v>6</v>
      </c>
      <c r="G783" t="s">
        <v>1395</v>
      </c>
      <c r="H783" t="s">
        <v>1399</v>
      </c>
      <c r="I783" t="s">
        <v>582</v>
      </c>
      <c r="J783" t="str">
        <f>IF('ATP Data Set 2019 Singles'!$K783&gt;1,'ATP Data Set 2019 Singles'!$K783,"")</f>
        <v/>
      </c>
      <c r="K783">
        <v>0</v>
      </c>
      <c r="R783" s="132"/>
      <c r="AC783"/>
    </row>
    <row r="784" spans="1:29" x14ac:dyDescent="0.25">
      <c r="A784" t="s">
        <v>2412</v>
      </c>
      <c r="B784" t="str">
        <f>IF(OR(ISNUMBER(FIND("W/O",Tabelle3[[#This Row],[Score]])),ISNUMBER(FIND("RET",Tabelle3[[#This Row],[Score]])),ISNUMBER(FIND("Bye,",Tabelle3[[#This Row],[Opponent]]))),"NO","YES")</f>
        <v>YES</v>
      </c>
      <c r="C784" t="s">
        <v>518</v>
      </c>
      <c r="D784" s="158">
        <v>43528</v>
      </c>
      <c r="E784" t="s">
        <v>1259</v>
      </c>
      <c r="F784">
        <v>6</v>
      </c>
      <c r="G784" t="s">
        <v>1393</v>
      </c>
      <c r="H784" t="s">
        <v>1443</v>
      </c>
      <c r="I784" t="s">
        <v>1581</v>
      </c>
      <c r="J784">
        <f>IF('ATP Data Set 2019 Singles'!$K784&gt;1,'ATP Data Set 2019 Singles'!$K784,"")</f>
        <v>152</v>
      </c>
      <c r="K784">
        <v>152</v>
      </c>
      <c r="R784" s="132"/>
      <c r="AC784"/>
    </row>
    <row r="785" spans="1:29" x14ac:dyDescent="0.25">
      <c r="A785" t="s">
        <v>2412</v>
      </c>
      <c r="B785" t="str">
        <f>IF(OR(ISNUMBER(FIND("W/O",Tabelle3[[#This Row],[Score]])),ISNUMBER(FIND("RET",Tabelle3[[#This Row],[Score]])),ISNUMBER(FIND("Bye,",Tabelle3[[#This Row],[Opponent]]))),"NO","YES")</f>
        <v>YES</v>
      </c>
      <c r="C785" t="s">
        <v>518</v>
      </c>
      <c r="D785" s="158">
        <v>43528</v>
      </c>
      <c r="E785" t="s">
        <v>1259</v>
      </c>
      <c r="F785">
        <v>7</v>
      </c>
      <c r="G785" t="s">
        <v>1393</v>
      </c>
      <c r="H785" t="s">
        <v>1395</v>
      </c>
      <c r="I785" t="s">
        <v>1609</v>
      </c>
      <c r="J785">
        <f>IF('ATP Data Set 2019 Singles'!$K785&gt;1,'ATP Data Set 2019 Singles'!$K785,"")</f>
        <v>122</v>
      </c>
      <c r="K785">
        <v>122</v>
      </c>
      <c r="R785" s="132"/>
      <c r="AC785"/>
    </row>
    <row r="786" spans="1:29" x14ac:dyDescent="0.25">
      <c r="A786" t="s">
        <v>2412</v>
      </c>
      <c r="B786" t="str">
        <f>IF(OR(ISNUMBER(FIND("W/O",Tabelle3[[#This Row],[Score]])),ISNUMBER(FIND("RET",Tabelle3[[#This Row],[Score]])),ISNUMBER(FIND("Bye,",Tabelle3[[#This Row],[Opponent]]))),"NO","YES")</f>
        <v>NO</v>
      </c>
      <c r="C786" t="s">
        <v>518</v>
      </c>
      <c r="D786" s="158">
        <v>43542</v>
      </c>
      <c r="E786" t="s">
        <v>1248</v>
      </c>
      <c r="F786">
        <v>1</v>
      </c>
      <c r="G786" t="s">
        <v>1435</v>
      </c>
      <c r="H786" t="s">
        <v>1838</v>
      </c>
      <c r="I786" t="s">
        <v>2217</v>
      </c>
      <c r="J786">
        <f>IF('ATP Data Set 2019 Singles'!$K786&gt;1,'ATP Data Set 2019 Singles'!$K786,"")</f>
        <v>38</v>
      </c>
      <c r="K786">
        <v>38</v>
      </c>
      <c r="R786" s="132"/>
      <c r="AC786"/>
    </row>
    <row r="787" spans="1:29" x14ac:dyDescent="0.25">
      <c r="A787" t="s">
        <v>2412</v>
      </c>
      <c r="B787" t="str">
        <f>IF(OR(ISNUMBER(FIND("W/O",Tabelle3[[#This Row],[Score]])),ISNUMBER(FIND("RET",Tabelle3[[#This Row],[Score]])),ISNUMBER(FIND("Bye,",Tabelle3[[#This Row],[Opponent]]))),"NO","YES")</f>
        <v>NO</v>
      </c>
      <c r="C787" t="s">
        <v>518</v>
      </c>
      <c r="D787" s="158">
        <v>43542</v>
      </c>
      <c r="E787" t="s">
        <v>1248</v>
      </c>
      <c r="F787">
        <v>1</v>
      </c>
      <c r="G787" t="s">
        <v>1930</v>
      </c>
      <c r="H787" t="s">
        <v>1458</v>
      </c>
      <c r="I787" t="s">
        <v>1457</v>
      </c>
      <c r="J787" t="str">
        <f>IF('ATP Data Set 2019 Singles'!$K787&gt;1,'ATP Data Set 2019 Singles'!$K787,"")</f>
        <v/>
      </c>
      <c r="K787">
        <v>0</v>
      </c>
      <c r="R787" s="132"/>
      <c r="AC787"/>
    </row>
    <row r="788" spans="1:29" x14ac:dyDescent="0.25">
      <c r="A788" t="s">
        <v>2412</v>
      </c>
      <c r="B788" t="str">
        <f>IF(OR(ISNUMBER(FIND("W/O",Tabelle3[[#This Row],[Score]])),ISNUMBER(FIND("RET",Tabelle3[[#This Row],[Score]])),ISNUMBER(FIND("Bye,",Tabelle3[[#This Row],[Opponent]]))),"NO","YES")</f>
        <v>YES</v>
      </c>
      <c r="C788" t="s">
        <v>518</v>
      </c>
      <c r="D788" s="158">
        <v>43542</v>
      </c>
      <c r="E788" t="s">
        <v>1248</v>
      </c>
      <c r="F788">
        <v>1</v>
      </c>
      <c r="G788" t="s">
        <v>1896</v>
      </c>
      <c r="H788" t="s">
        <v>1487</v>
      </c>
      <c r="I788" t="s">
        <v>533</v>
      </c>
      <c r="J788">
        <f>IF('ATP Data Set 2019 Singles'!$K788&gt;1,'ATP Data Set 2019 Singles'!$K788,"")</f>
        <v>109</v>
      </c>
      <c r="K788">
        <v>109</v>
      </c>
      <c r="R788" s="132"/>
      <c r="AC788"/>
    </row>
    <row r="789" spans="1:29" x14ac:dyDescent="0.25">
      <c r="A789" t="s">
        <v>2412</v>
      </c>
      <c r="B789" t="str">
        <f>IF(OR(ISNUMBER(FIND("W/O",Tabelle3[[#This Row],[Score]])),ISNUMBER(FIND("RET",Tabelle3[[#This Row],[Score]])),ISNUMBER(FIND("Bye,",Tabelle3[[#This Row],[Opponent]]))),"NO","YES")</f>
        <v>YES</v>
      </c>
      <c r="C789" t="s">
        <v>518</v>
      </c>
      <c r="D789" s="158">
        <v>43542</v>
      </c>
      <c r="E789" t="s">
        <v>1248</v>
      </c>
      <c r="F789">
        <v>1</v>
      </c>
      <c r="G789" t="s">
        <v>1515</v>
      </c>
      <c r="H789" t="s">
        <v>1544</v>
      </c>
      <c r="I789" t="s">
        <v>533</v>
      </c>
      <c r="J789">
        <f>IF('ATP Data Set 2019 Singles'!$K789&gt;1,'ATP Data Set 2019 Singles'!$K789,"")</f>
        <v>91</v>
      </c>
      <c r="K789">
        <v>91</v>
      </c>
      <c r="R789" s="132"/>
      <c r="AC789"/>
    </row>
    <row r="790" spans="1:29" x14ac:dyDescent="0.25">
      <c r="A790" t="s">
        <v>2412</v>
      </c>
      <c r="B790" t="str">
        <f>IF(OR(ISNUMBER(FIND("W/O",Tabelle3[[#This Row],[Score]])),ISNUMBER(FIND("RET",Tabelle3[[#This Row],[Score]])),ISNUMBER(FIND("Bye,",Tabelle3[[#This Row],[Opponent]]))),"NO","YES")</f>
        <v>YES</v>
      </c>
      <c r="C790" t="s">
        <v>518</v>
      </c>
      <c r="D790" s="158">
        <v>43542</v>
      </c>
      <c r="E790" t="s">
        <v>1248</v>
      </c>
      <c r="F790">
        <v>1</v>
      </c>
      <c r="G790" t="s">
        <v>1573</v>
      </c>
      <c r="H790" t="s">
        <v>1417</v>
      </c>
      <c r="I790" t="s">
        <v>1645</v>
      </c>
      <c r="J790">
        <f>IF('ATP Data Set 2019 Singles'!$K790&gt;1,'ATP Data Set 2019 Singles'!$K790,"")</f>
        <v>124</v>
      </c>
      <c r="K790">
        <v>124</v>
      </c>
      <c r="R790" s="132"/>
      <c r="AC790"/>
    </row>
    <row r="791" spans="1:29" x14ac:dyDescent="0.25">
      <c r="A791" t="s">
        <v>2412</v>
      </c>
      <c r="B791" t="str">
        <f>IF(OR(ISNUMBER(FIND("W/O",Tabelle3[[#This Row],[Score]])),ISNUMBER(FIND("RET",Tabelle3[[#This Row],[Score]])),ISNUMBER(FIND("Bye,",Tabelle3[[#This Row],[Opponent]]))),"NO","YES")</f>
        <v>NO</v>
      </c>
      <c r="C791" t="s">
        <v>518</v>
      </c>
      <c r="D791" s="158">
        <v>43542</v>
      </c>
      <c r="E791" t="s">
        <v>1248</v>
      </c>
      <c r="F791">
        <v>1</v>
      </c>
      <c r="G791" t="s">
        <v>1477</v>
      </c>
      <c r="H791" t="s">
        <v>1458</v>
      </c>
      <c r="I791" t="s">
        <v>1457</v>
      </c>
      <c r="J791" t="str">
        <f>IF('ATP Data Set 2019 Singles'!$K791&gt;1,'ATP Data Set 2019 Singles'!$K791,"")</f>
        <v/>
      </c>
      <c r="K791">
        <v>0</v>
      </c>
      <c r="R791" s="132"/>
      <c r="AC791"/>
    </row>
    <row r="792" spans="1:29" x14ac:dyDescent="0.25">
      <c r="A792" t="s">
        <v>2412</v>
      </c>
      <c r="B792" t="str">
        <f>IF(OR(ISNUMBER(FIND("W/O",Tabelle3[[#This Row],[Score]])),ISNUMBER(FIND("RET",Tabelle3[[#This Row],[Score]])),ISNUMBER(FIND("Bye,",Tabelle3[[#This Row],[Opponent]]))),"NO","YES")</f>
        <v>NO</v>
      </c>
      <c r="C792" t="s">
        <v>518</v>
      </c>
      <c r="D792" s="158">
        <v>43542</v>
      </c>
      <c r="E792" t="s">
        <v>1248</v>
      </c>
      <c r="F792">
        <v>1</v>
      </c>
      <c r="G792" t="s">
        <v>1454</v>
      </c>
      <c r="H792" t="s">
        <v>1458</v>
      </c>
      <c r="I792" t="s">
        <v>1457</v>
      </c>
      <c r="J792" t="str">
        <f>IF('ATP Data Set 2019 Singles'!$K792&gt;1,'ATP Data Set 2019 Singles'!$K792,"")</f>
        <v/>
      </c>
      <c r="K792">
        <v>0</v>
      </c>
      <c r="R792" s="132"/>
      <c r="AC792"/>
    </row>
    <row r="793" spans="1:29" x14ac:dyDescent="0.25">
      <c r="A793" t="s">
        <v>2412</v>
      </c>
      <c r="B793" t="str">
        <f>IF(OR(ISNUMBER(FIND("W/O",Tabelle3[[#This Row],[Score]])),ISNUMBER(FIND("RET",Tabelle3[[#This Row],[Score]])),ISNUMBER(FIND("Bye,",Tabelle3[[#This Row],[Opponent]]))),"NO","YES")</f>
        <v>YES</v>
      </c>
      <c r="C793" t="s">
        <v>518</v>
      </c>
      <c r="D793" s="158">
        <v>43542</v>
      </c>
      <c r="E793" t="s">
        <v>1248</v>
      </c>
      <c r="F793">
        <v>1</v>
      </c>
      <c r="G793" t="s">
        <v>1493</v>
      </c>
      <c r="H793" t="s">
        <v>1613</v>
      </c>
      <c r="I793" t="s">
        <v>1566</v>
      </c>
      <c r="J793">
        <f>IF('ATP Data Set 2019 Singles'!$K793&gt;1,'ATP Data Set 2019 Singles'!$K793,"")</f>
        <v>153</v>
      </c>
      <c r="K793">
        <v>153</v>
      </c>
      <c r="R793" s="132"/>
      <c r="AC793"/>
    </row>
    <row r="794" spans="1:29" x14ac:dyDescent="0.25">
      <c r="A794" t="s">
        <v>2412</v>
      </c>
      <c r="B794" t="str">
        <f>IF(OR(ISNUMBER(FIND("W/O",Tabelle3[[#This Row],[Score]])),ISNUMBER(FIND("RET",Tabelle3[[#This Row],[Score]])),ISNUMBER(FIND("Bye,",Tabelle3[[#This Row],[Opponent]]))),"NO","YES")</f>
        <v>YES</v>
      </c>
      <c r="C794" t="s">
        <v>518</v>
      </c>
      <c r="D794" s="158">
        <v>43542</v>
      </c>
      <c r="E794" t="s">
        <v>1248</v>
      </c>
      <c r="F794">
        <v>1</v>
      </c>
      <c r="G794" t="s">
        <v>1539</v>
      </c>
      <c r="H794" t="s">
        <v>1679</v>
      </c>
      <c r="I794" t="s">
        <v>671</v>
      </c>
      <c r="J794">
        <f>IF('ATP Data Set 2019 Singles'!$K794&gt;1,'ATP Data Set 2019 Singles'!$K794,"")</f>
        <v>71</v>
      </c>
      <c r="K794">
        <v>71</v>
      </c>
      <c r="R794" s="132"/>
      <c r="AC794"/>
    </row>
    <row r="795" spans="1:29" x14ac:dyDescent="0.25">
      <c r="A795" t="s">
        <v>2412</v>
      </c>
      <c r="B795" t="str">
        <f>IF(OR(ISNUMBER(FIND("W/O",Tabelle3[[#This Row],[Score]])),ISNUMBER(FIND("RET",Tabelle3[[#This Row],[Score]])),ISNUMBER(FIND("Bye,",Tabelle3[[#This Row],[Opponent]]))),"NO","YES")</f>
        <v>NO</v>
      </c>
      <c r="C795" t="s">
        <v>518</v>
      </c>
      <c r="D795" s="158">
        <v>43542</v>
      </c>
      <c r="E795" t="s">
        <v>1248</v>
      </c>
      <c r="F795">
        <v>1</v>
      </c>
      <c r="G795" t="s">
        <v>1579</v>
      </c>
      <c r="H795" t="s">
        <v>1458</v>
      </c>
      <c r="I795" t="s">
        <v>1457</v>
      </c>
      <c r="J795" t="str">
        <f>IF('ATP Data Set 2019 Singles'!$K795&gt;1,'ATP Data Set 2019 Singles'!$K795,"")</f>
        <v/>
      </c>
      <c r="K795">
        <v>0</v>
      </c>
      <c r="R795" s="132"/>
      <c r="AC795"/>
    </row>
    <row r="796" spans="1:29" x14ac:dyDescent="0.25">
      <c r="A796" t="s">
        <v>2412</v>
      </c>
      <c r="B796" t="str">
        <f>IF(OR(ISNUMBER(FIND("W/O",Tabelle3[[#This Row],[Score]])),ISNUMBER(FIND("RET",Tabelle3[[#This Row],[Score]])),ISNUMBER(FIND("Bye,",Tabelle3[[#This Row],[Opponent]]))),"NO","YES")</f>
        <v>YES</v>
      </c>
      <c r="C796" t="s">
        <v>518</v>
      </c>
      <c r="D796" s="158">
        <v>43542</v>
      </c>
      <c r="E796" t="s">
        <v>1248</v>
      </c>
      <c r="F796">
        <v>1</v>
      </c>
      <c r="G796" t="s">
        <v>1437</v>
      </c>
      <c r="H796" t="s">
        <v>1552</v>
      </c>
      <c r="I796" t="s">
        <v>1392</v>
      </c>
      <c r="J796">
        <f>IF('ATP Data Set 2019 Singles'!$K796&gt;1,'ATP Data Set 2019 Singles'!$K796,"")</f>
        <v>150</v>
      </c>
      <c r="K796">
        <v>150</v>
      </c>
      <c r="R796" s="132"/>
      <c r="AC796"/>
    </row>
    <row r="797" spans="1:29" x14ac:dyDescent="0.25">
      <c r="A797" t="s">
        <v>2412</v>
      </c>
      <c r="B797" t="str">
        <f>IF(OR(ISNUMBER(FIND("W/O",Tabelle3[[#This Row],[Score]])),ISNUMBER(FIND("RET",Tabelle3[[#This Row],[Score]])),ISNUMBER(FIND("Bye,",Tabelle3[[#This Row],[Opponent]]))),"NO","YES")</f>
        <v>NO</v>
      </c>
      <c r="C797" t="s">
        <v>518</v>
      </c>
      <c r="D797" s="158">
        <v>43542</v>
      </c>
      <c r="E797" t="s">
        <v>1248</v>
      </c>
      <c r="F797">
        <v>1</v>
      </c>
      <c r="G797" t="s">
        <v>1440</v>
      </c>
      <c r="H797" t="s">
        <v>1458</v>
      </c>
      <c r="I797" t="s">
        <v>1457</v>
      </c>
      <c r="J797" t="str">
        <f>IF('ATP Data Set 2019 Singles'!$K797&gt;1,'ATP Data Set 2019 Singles'!$K797,"")</f>
        <v/>
      </c>
      <c r="K797">
        <v>0</v>
      </c>
      <c r="R797" s="132"/>
      <c r="AC797"/>
    </row>
    <row r="798" spans="1:29" x14ac:dyDescent="0.25">
      <c r="A798" t="s">
        <v>2412</v>
      </c>
      <c r="B798" t="str">
        <f>IF(OR(ISNUMBER(FIND("W/O",Tabelle3[[#This Row],[Score]])),ISNUMBER(FIND("RET",Tabelle3[[#This Row],[Score]])),ISNUMBER(FIND("Bye,",Tabelle3[[#This Row],[Opponent]]))),"NO","YES")</f>
        <v>NO</v>
      </c>
      <c r="C798" t="s">
        <v>518</v>
      </c>
      <c r="D798" s="158">
        <v>43542</v>
      </c>
      <c r="E798" t="s">
        <v>1248</v>
      </c>
      <c r="F798">
        <v>1</v>
      </c>
      <c r="G798" t="s">
        <v>1459</v>
      </c>
      <c r="H798" t="s">
        <v>1458</v>
      </c>
      <c r="I798" t="s">
        <v>1457</v>
      </c>
      <c r="J798" t="str">
        <f>IF('ATP Data Set 2019 Singles'!$K798&gt;1,'ATP Data Set 2019 Singles'!$K798,"")</f>
        <v/>
      </c>
      <c r="K798">
        <v>0</v>
      </c>
      <c r="R798" s="132"/>
      <c r="AC798"/>
    </row>
    <row r="799" spans="1:29" x14ac:dyDescent="0.25">
      <c r="A799" t="s">
        <v>2412</v>
      </c>
      <c r="B799" t="str">
        <f>IF(OR(ISNUMBER(FIND("W/O",Tabelle3[[#This Row],[Score]])),ISNUMBER(FIND("RET",Tabelle3[[#This Row],[Score]])),ISNUMBER(FIND("Bye,",Tabelle3[[#This Row],[Opponent]]))),"NO","YES")</f>
        <v>YES</v>
      </c>
      <c r="C799" t="s">
        <v>518</v>
      </c>
      <c r="D799" s="158">
        <v>43542</v>
      </c>
      <c r="E799" t="s">
        <v>1248</v>
      </c>
      <c r="F799">
        <v>1</v>
      </c>
      <c r="G799" t="s">
        <v>1570</v>
      </c>
      <c r="H799" t="s">
        <v>1513</v>
      </c>
      <c r="I799" t="s">
        <v>653</v>
      </c>
      <c r="J799">
        <f>IF('ATP Data Set 2019 Singles'!$K799&gt;1,'ATP Data Set 2019 Singles'!$K799,"")</f>
        <v>78</v>
      </c>
      <c r="K799">
        <v>78</v>
      </c>
      <c r="R799" s="132"/>
      <c r="AC799"/>
    </row>
    <row r="800" spans="1:29" x14ac:dyDescent="0.25">
      <c r="A800" t="s">
        <v>2412</v>
      </c>
      <c r="B800" t="str">
        <f>IF(OR(ISNUMBER(FIND("W/O",Tabelle3[[#This Row],[Score]])),ISNUMBER(FIND("RET",Tabelle3[[#This Row],[Score]])),ISNUMBER(FIND("Bye,",Tabelle3[[#This Row],[Opponent]]))),"NO","YES")</f>
        <v>NO</v>
      </c>
      <c r="C800" t="s">
        <v>518</v>
      </c>
      <c r="D800" s="158">
        <v>43542</v>
      </c>
      <c r="E800" t="s">
        <v>1248</v>
      </c>
      <c r="F800">
        <v>1</v>
      </c>
      <c r="G800" t="s">
        <v>1427</v>
      </c>
      <c r="H800" t="s">
        <v>1458</v>
      </c>
      <c r="I800" t="s">
        <v>1457</v>
      </c>
      <c r="J800" t="str">
        <f>IF('ATP Data Set 2019 Singles'!$K800&gt;1,'ATP Data Set 2019 Singles'!$K800,"")</f>
        <v/>
      </c>
      <c r="K800">
        <v>0</v>
      </c>
      <c r="R800" s="132"/>
      <c r="AC800"/>
    </row>
    <row r="801" spans="1:29" x14ac:dyDescent="0.25">
      <c r="A801" t="s">
        <v>2412</v>
      </c>
      <c r="B801" t="str">
        <f>IF(OR(ISNUMBER(FIND("W/O",Tabelle3[[#This Row],[Score]])),ISNUMBER(FIND("RET",Tabelle3[[#This Row],[Score]])),ISNUMBER(FIND("Bye,",Tabelle3[[#This Row],[Opponent]]))),"NO","YES")</f>
        <v>NO</v>
      </c>
      <c r="C801" t="s">
        <v>518</v>
      </c>
      <c r="D801" s="158">
        <v>43542</v>
      </c>
      <c r="E801" t="s">
        <v>1248</v>
      </c>
      <c r="F801">
        <v>1</v>
      </c>
      <c r="G801" t="s">
        <v>1400</v>
      </c>
      <c r="H801" t="s">
        <v>1458</v>
      </c>
      <c r="I801" t="s">
        <v>1457</v>
      </c>
      <c r="J801" t="str">
        <f>IF('ATP Data Set 2019 Singles'!$K801&gt;1,'ATP Data Set 2019 Singles'!$K801,"")</f>
        <v/>
      </c>
      <c r="K801">
        <v>0</v>
      </c>
      <c r="R801" s="132"/>
      <c r="AC801"/>
    </row>
    <row r="802" spans="1:29" x14ac:dyDescent="0.25">
      <c r="A802" t="s">
        <v>2412</v>
      </c>
      <c r="B802" t="str">
        <f>IF(OR(ISNUMBER(FIND("W/O",Tabelle3[[#This Row],[Score]])),ISNUMBER(FIND("RET",Tabelle3[[#This Row],[Score]])),ISNUMBER(FIND("Bye,",Tabelle3[[#This Row],[Opponent]]))),"NO","YES")</f>
        <v>YES</v>
      </c>
      <c r="C802" t="s">
        <v>518</v>
      </c>
      <c r="D802" s="158">
        <v>43542</v>
      </c>
      <c r="E802" t="s">
        <v>1248</v>
      </c>
      <c r="F802">
        <v>1</v>
      </c>
      <c r="G802" t="s">
        <v>1467</v>
      </c>
      <c r="H802" t="s">
        <v>1762</v>
      </c>
      <c r="I802" t="s">
        <v>2216</v>
      </c>
      <c r="J802">
        <f>IF('ATP Data Set 2019 Singles'!$K802&gt;1,'ATP Data Set 2019 Singles'!$K802,"")</f>
        <v>102</v>
      </c>
      <c r="K802">
        <v>102</v>
      </c>
      <c r="R802" s="132"/>
      <c r="AC802"/>
    </row>
    <row r="803" spans="1:29" x14ac:dyDescent="0.25">
      <c r="A803" t="s">
        <v>2412</v>
      </c>
      <c r="B803" t="str">
        <f>IF(OR(ISNUMBER(FIND("W/O",Tabelle3[[#This Row],[Score]])),ISNUMBER(FIND("RET",Tabelle3[[#This Row],[Score]])),ISNUMBER(FIND("Bye,",Tabelle3[[#This Row],[Opponent]]))),"NO","YES")</f>
        <v>NO</v>
      </c>
      <c r="C803" t="s">
        <v>518</v>
      </c>
      <c r="D803" s="158">
        <v>43542</v>
      </c>
      <c r="E803" t="s">
        <v>1248</v>
      </c>
      <c r="F803">
        <v>1</v>
      </c>
      <c r="G803" t="s">
        <v>1438</v>
      </c>
      <c r="H803" t="s">
        <v>1458</v>
      </c>
      <c r="I803" t="s">
        <v>1457</v>
      </c>
      <c r="J803" t="str">
        <f>IF('ATP Data Set 2019 Singles'!$K803&gt;1,'ATP Data Set 2019 Singles'!$K803,"")</f>
        <v/>
      </c>
      <c r="K803">
        <v>0</v>
      </c>
      <c r="R803" s="132"/>
      <c r="AC803"/>
    </row>
    <row r="804" spans="1:29" x14ac:dyDescent="0.25">
      <c r="A804" t="s">
        <v>2412</v>
      </c>
      <c r="B804" t="str">
        <f>IF(OR(ISNUMBER(FIND("W/O",Tabelle3[[#This Row],[Score]])),ISNUMBER(FIND("RET",Tabelle3[[#This Row],[Score]])),ISNUMBER(FIND("Bye,",Tabelle3[[#This Row],[Opponent]]))),"NO","YES")</f>
        <v>YES</v>
      </c>
      <c r="C804" t="s">
        <v>518</v>
      </c>
      <c r="D804" s="158">
        <v>43542</v>
      </c>
      <c r="E804" t="s">
        <v>1248</v>
      </c>
      <c r="F804">
        <v>1</v>
      </c>
      <c r="G804" t="s">
        <v>1510</v>
      </c>
      <c r="H804" t="s">
        <v>1839</v>
      </c>
      <c r="I804" t="s">
        <v>713</v>
      </c>
      <c r="J804">
        <f>IF('ATP Data Set 2019 Singles'!$K804&gt;1,'ATP Data Set 2019 Singles'!$K804,"")</f>
        <v>73</v>
      </c>
      <c r="K804">
        <v>73</v>
      </c>
      <c r="R804" s="132"/>
      <c r="AC804"/>
    </row>
    <row r="805" spans="1:29" x14ac:dyDescent="0.25">
      <c r="A805" t="s">
        <v>2412</v>
      </c>
      <c r="B805" t="str">
        <f>IF(OR(ISNUMBER(FIND("W/O",Tabelle3[[#This Row],[Score]])),ISNUMBER(FIND("RET",Tabelle3[[#This Row],[Score]])),ISNUMBER(FIND("Bye,",Tabelle3[[#This Row],[Opponent]]))),"NO","YES")</f>
        <v>NO</v>
      </c>
      <c r="C805" t="s">
        <v>518</v>
      </c>
      <c r="D805" s="158">
        <v>43542</v>
      </c>
      <c r="E805" t="s">
        <v>1248</v>
      </c>
      <c r="F805">
        <v>1</v>
      </c>
      <c r="G805" t="s">
        <v>1395</v>
      </c>
      <c r="H805" t="s">
        <v>1458</v>
      </c>
      <c r="I805" t="s">
        <v>1457</v>
      </c>
      <c r="J805" t="str">
        <f>IF('ATP Data Set 2019 Singles'!$K805&gt;1,'ATP Data Set 2019 Singles'!$K805,"")</f>
        <v/>
      </c>
      <c r="K805">
        <v>0</v>
      </c>
      <c r="R805" s="132"/>
      <c r="AC805"/>
    </row>
    <row r="806" spans="1:29" x14ac:dyDescent="0.25">
      <c r="A806" t="s">
        <v>2412</v>
      </c>
      <c r="B806" t="str">
        <f>IF(OR(ISNUMBER(FIND("W/O",Tabelle3[[#This Row],[Score]])),ISNUMBER(FIND("RET",Tabelle3[[#This Row],[Score]])),ISNUMBER(FIND("Bye,",Tabelle3[[#This Row],[Opponent]]))),"NO","YES")</f>
        <v>YES</v>
      </c>
      <c r="C806" t="s">
        <v>518</v>
      </c>
      <c r="D806" s="158">
        <v>43542</v>
      </c>
      <c r="E806" t="s">
        <v>1248</v>
      </c>
      <c r="F806">
        <v>1</v>
      </c>
      <c r="G806" t="s">
        <v>2155</v>
      </c>
      <c r="H806" t="s">
        <v>1476</v>
      </c>
      <c r="I806" t="s">
        <v>621</v>
      </c>
      <c r="J806">
        <f>IF('ATP Data Set 2019 Singles'!$K806&gt;1,'ATP Data Set 2019 Singles'!$K806,"")</f>
        <v>74</v>
      </c>
      <c r="K806">
        <v>74</v>
      </c>
      <c r="R806" s="132"/>
      <c r="AC806"/>
    </row>
    <row r="807" spans="1:29" x14ac:dyDescent="0.25">
      <c r="A807" t="s">
        <v>2412</v>
      </c>
      <c r="B807" t="str">
        <f>IF(OR(ISNUMBER(FIND("W/O",Tabelle3[[#This Row],[Score]])),ISNUMBER(FIND("RET",Tabelle3[[#This Row],[Score]])),ISNUMBER(FIND("Bye,",Tabelle3[[#This Row],[Opponent]]))),"NO","YES")</f>
        <v>NO</v>
      </c>
      <c r="C807" t="s">
        <v>518</v>
      </c>
      <c r="D807" s="158">
        <v>43542</v>
      </c>
      <c r="E807" t="s">
        <v>1248</v>
      </c>
      <c r="F807">
        <v>1</v>
      </c>
      <c r="G807" t="s">
        <v>1447</v>
      </c>
      <c r="H807" t="s">
        <v>1458</v>
      </c>
      <c r="I807" t="s">
        <v>1457</v>
      </c>
      <c r="J807" t="str">
        <f>IF('ATP Data Set 2019 Singles'!$K807&gt;1,'ATP Data Set 2019 Singles'!$K807,"")</f>
        <v/>
      </c>
      <c r="K807">
        <v>0</v>
      </c>
      <c r="R807" s="132"/>
      <c r="AC807"/>
    </row>
    <row r="808" spans="1:29" x14ac:dyDescent="0.25">
      <c r="A808" t="s">
        <v>2412</v>
      </c>
      <c r="B808" t="str">
        <f>IF(OR(ISNUMBER(FIND("W/O",Tabelle3[[#This Row],[Score]])),ISNUMBER(FIND("RET",Tabelle3[[#This Row],[Score]])),ISNUMBER(FIND("Bye,",Tabelle3[[#This Row],[Opponent]]))),"NO","YES")</f>
        <v>NO</v>
      </c>
      <c r="C808" t="s">
        <v>518</v>
      </c>
      <c r="D808" s="158">
        <v>43542</v>
      </c>
      <c r="E808" t="s">
        <v>1248</v>
      </c>
      <c r="F808">
        <v>1</v>
      </c>
      <c r="G808" t="s">
        <v>1485</v>
      </c>
      <c r="H808" t="s">
        <v>1458</v>
      </c>
      <c r="I808" t="s">
        <v>1457</v>
      </c>
      <c r="J808" t="str">
        <f>IF('ATP Data Set 2019 Singles'!$K808&gt;1,'ATP Data Set 2019 Singles'!$K808,"")</f>
        <v/>
      </c>
      <c r="K808">
        <v>0</v>
      </c>
      <c r="R808" s="132"/>
      <c r="AC808"/>
    </row>
    <row r="809" spans="1:29" x14ac:dyDescent="0.25">
      <c r="A809" t="s">
        <v>2412</v>
      </c>
      <c r="B809" t="str">
        <f>IF(OR(ISNUMBER(FIND("W/O",Tabelle3[[#This Row],[Score]])),ISNUMBER(FIND("RET",Tabelle3[[#This Row],[Score]])),ISNUMBER(FIND("Bye,",Tabelle3[[#This Row],[Opponent]]))),"NO","YES")</f>
        <v>NO</v>
      </c>
      <c r="C809" t="s">
        <v>518</v>
      </c>
      <c r="D809" s="158">
        <v>43542</v>
      </c>
      <c r="E809" t="s">
        <v>1248</v>
      </c>
      <c r="F809">
        <v>1</v>
      </c>
      <c r="G809" t="s">
        <v>1453</v>
      </c>
      <c r="H809" t="s">
        <v>1458</v>
      </c>
      <c r="I809" t="s">
        <v>1457</v>
      </c>
      <c r="J809" t="str">
        <f>IF('ATP Data Set 2019 Singles'!$K809&gt;1,'ATP Data Set 2019 Singles'!$K809,"")</f>
        <v/>
      </c>
      <c r="K809">
        <v>0</v>
      </c>
      <c r="R809" s="132"/>
      <c r="AC809"/>
    </row>
    <row r="810" spans="1:29" x14ac:dyDescent="0.25">
      <c r="A810" t="s">
        <v>2412</v>
      </c>
      <c r="B810" t="str">
        <f>IF(OR(ISNUMBER(FIND("W/O",Tabelle3[[#This Row],[Score]])),ISNUMBER(FIND("RET",Tabelle3[[#This Row],[Score]])),ISNUMBER(FIND("Bye,",Tabelle3[[#This Row],[Opponent]]))),"NO","YES")</f>
        <v>YES</v>
      </c>
      <c r="C810" t="s">
        <v>518</v>
      </c>
      <c r="D810" s="158">
        <v>43542</v>
      </c>
      <c r="E810" t="s">
        <v>1248</v>
      </c>
      <c r="F810">
        <v>1</v>
      </c>
      <c r="G810" t="s">
        <v>1726</v>
      </c>
      <c r="H810" t="s">
        <v>2215</v>
      </c>
      <c r="I810" t="s">
        <v>629</v>
      </c>
      <c r="J810">
        <f>IF('ATP Data Set 2019 Singles'!$K810&gt;1,'ATP Data Set 2019 Singles'!$K810,"")</f>
        <v>69</v>
      </c>
      <c r="K810">
        <v>69</v>
      </c>
      <c r="R810" s="132"/>
      <c r="AC810"/>
    </row>
    <row r="811" spans="1:29" x14ac:dyDescent="0.25">
      <c r="A811" t="s">
        <v>2412</v>
      </c>
      <c r="B811" t="str">
        <f>IF(OR(ISNUMBER(FIND("W/O",Tabelle3[[#This Row],[Score]])),ISNUMBER(FIND("RET",Tabelle3[[#This Row],[Score]])),ISNUMBER(FIND("Bye,",Tabelle3[[#This Row],[Opponent]]))),"NO","YES")</f>
        <v>NO</v>
      </c>
      <c r="C811" t="s">
        <v>518</v>
      </c>
      <c r="D811" s="158">
        <v>43542</v>
      </c>
      <c r="E811" t="s">
        <v>1248</v>
      </c>
      <c r="F811">
        <v>1</v>
      </c>
      <c r="G811" t="s">
        <v>1588</v>
      </c>
      <c r="H811" t="s">
        <v>1458</v>
      </c>
      <c r="I811" t="s">
        <v>1457</v>
      </c>
      <c r="J811" t="str">
        <f>IF('ATP Data Set 2019 Singles'!$K811&gt;1,'ATP Data Set 2019 Singles'!$K811,"")</f>
        <v/>
      </c>
      <c r="K811">
        <v>0</v>
      </c>
      <c r="R811" s="132"/>
      <c r="AC811"/>
    </row>
    <row r="812" spans="1:29" x14ac:dyDescent="0.25">
      <c r="A812" t="s">
        <v>2412</v>
      </c>
      <c r="B812" t="str">
        <f>IF(OR(ISNUMBER(FIND("W/O",Tabelle3[[#This Row],[Score]])),ISNUMBER(FIND("RET",Tabelle3[[#This Row],[Score]])),ISNUMBER(FIND("Bye,",Tabelle3[[#This Row],[Opponent]]))),"NO","YES")</f>
        <v>YES</v>
      </c>
      <c r="C812" t="s">
        <v>518</v>
      </c>
      <c r="D812" s="158">
        <v>43542</v>
      </c>
      <c r="E812" t="s">
        <v>1248</v>
      </c>
      <c r="F812">
        <v>1</v>
      </c>
      <c r="G812" t="s">
        <v>1475</v>
      </c>
      <c r="H812" t="s">
        <v>1401</v>
      </c>
      <c r="I812" t="s">
        <v>678</v>
      </c>
      <c r="J812">
        <f>IF('ATP Data Set 2019 Singles'!$K812&gt;1,'ATP Data Set 2019 Singles'!$K812,"")</f>
        <v>72</v>
      </c>
      <c r="K812">
        <v>72</v>
      </c>
      <c r="R812" s="132"/>
      <c r="AC812"/>
    </row>
    <row r="813" spans="1:29" x14ac:dyDescent="0.25">
      <c r="A813" t="s">
        <v>2412</v>
      </c>
      <c r="B813" t="str">
        <f>IF(OR(ISNUMBER(FIND("W/O",Tabelle3[[#This Row],[Score]])),ISNUMBER(FIND("RET",Tabelle3[[#This Row],[Score]])),ISNUMBER(FIND("Bye,",Tabelle3[[#This Row],[Opponent]]))),"NO","YES")</f>
        <v>NO</v>
      </c>
      <c r="C813" t="s">
        <v>518</v>
      </c>
      <c r="D813" s="158">
        <v>43542</v>
      </c>
      <c r="E813" t="s">
        <v>1248</v>
      </c>
      <c r="F813">
        <v>1</v>
      </c>
      <c r="G813" t="s">
        <v>1450</v>
      </c>
      <c r="H813" t="s">
        <v>1458</v>
      </c>
      <c r="I813" t="s">
        <v>1457</v>
      </c>
      <c r="J813" t="str">
        <f>IF('ATP Data Set 2019 Singles'!$K813&gt;1,'ATP Data Set 2019 Singles'!$K813,"")</f>
        <v/>
      </c>
      <c r="K813">
        <v>0</v>
      </c>
      <c r="R813" s="132"/>
      <c r="AC813"/>
    </row>
    <row r="814" spans="1:29" x14ac:dyDescent="0.25">
      <c r="A814" t="s">
        <v>2412</v>
      </c>
      <c r="B814" t="str">
        <f>IF(OR(ISNUMBER(FIND("W/O",Tabelle3[[#This Row],[Score]])),ISNUMBER(FIND("RET",Tabelle3[[#This Row],[Score]])),ISNUMBER(FIND("Bye,",Tabelle3[[#This Row],[Opponent]]))),"NO","YES")</f>
        <v>YES</v>
      </c>
      <c r="C814" t="s">
        <v>518</v>
      </c>
      <c r="D814" s="158">
        <v>43542</v>
      </c>
      <c r="E814" t="s">
        <v>1248</v>
      </c>
      <c r="F814">
        <v>1</v>
      </c>
      <c r="G814" t="s">
        <v>1634</v>
      </c>
      <c r="H814" t="s">
        <v>1551</v>
      </c>
      <c r="I814" t="s">
        <v>1468</v>
      </c>
      <c r="J814">
        <f>IF('ATP Data Set 2019 Singles'!$K814&gt;1,'ATP Data Set 2019 Singles'!$K814,"")</f>
        <v>136</v>
      </c>
      <c r="K814">
        <v>136</v>
      </c>
      <c r="R814" s="132"/>
      <c r="AC814"/>
    </row>
    <row r="815" spans="1:29" x14ac:dyDescent="0.25">
      <c r="A815" t="s">
        <v>2412</v>
      </c>
      <c r="B815" t="str">
        <f>IF(OR(ISNUMBER(FIND("W/O",Tabelle3[[#This Row],[Score]])),ISNUMBER(FIND("RET",Tabelle3[[#This Row],[Score]])),ISNUMBER(FIND("Bye,",Tabelle3[[#This Row],[Opponent]]))),"NO","YES")</f>
        <v>NO</v>
      </c>
      <c r="C815" t="s">
        <v>518</v>
      </c>
      <c r="D815" s="158">
        <v>43542</v>
      </c>
      <c r="E815" t="s">
        <v>1248</v>
      </c>
      <c r="F815">
        <v>1</v>
      </c>
      <c r="G815" t="s">
        <v>1617</v>
      </c>
      <c r="H815" t="s">
        <v>1458</v>
      </c>
      <c r="I815" t="s">
        <v>1457</v>
      </c>
      <c r="J815" t="str">
        <f>IF('ATP Data Set 2019 Singles'!$K815&gt;1,'ATP Data Set 2019 Singles'!$K815,"")</f>
        <v/>
      </c>
      <c r="K815">
        <v>0</v>
      </c>
      <c r="R815" s="132"/>
      <c r="AC815"/>
    </row>
    <row r="816" spans="1:29" x14ac:dyDescent="0.25">
      <c r="A816" t="s">
        <v>2412</v>
      </c>
      <c r="B816" t="str">
        <f>IF(OR(ISNUMBER(FIND("W/O",Tabelle3[[#This Row],[Score]])),ISNUMBER(FIND("RET",Tabelle3[[#This Row],[Score]])),ISNUMBER(FIND("Bye,",Tabelle3[[#This Row],[Opponent]]))),"NO","YES")</f>
        <v>YES</v>
      </c>
      <c r="C816" t="s">
        <v>518</v>
      </c>
      <c r="D816" s="158">
        <v>43542</v>
      </c>
      <c r="E816" t="s">
        <v>1248</v>
      </c>
      <c r="F816">
        <v>1</v>
      </c>
      <c r="G816" t="s">
        <v>1407</v>
      </c>
      <c r="H816" t="s">
        <v>1845</v>
      </c>
      <c r="I816" t="s">
        <v>655</v>
      </c>
      <c r="J816">
        <f>IF('ATP Data Set 2019 Singles'!$K816&gt;1,'ATP Data Set 2019 Singles'!$K816,"")</f>
        <v>91</v>
      </c>
      <c r="K816">
        <v>91</v>
      </c>
      <c r="R816" s="132"/>
      <c r="AC816"/>
    </row>
    <row r="817" spans="1:29" x14ac:dyDescent="0.25">
      <c r="A817" t="s">
        <v>2412</v>
      </c>
      <c r="B817" t="str">
        <f>IF(OR(ISNUMBER(FIND("W/O",Tabelle3[[#This Row],[Score]])),ISNUMBER(FIND("RET",Tabelle3[[#This Row],[Score]])),ISNUMBER(FIND("Bye,",Tabelle3[[#This Row],[Opponent]]))),"NO","YES")</f>
        <v>NO</v>
      </c>
      <c r="C817" t="s">
        <v>518</v>
      </c>
      <c r="D817" s="158">
        <v>43542</v>
      </c>
      <c r="E817" t="s">
        <v>1248</v>
      </c>
      <c r="F817">
        <v>1</v>
      </c>
      <c r="G817" t="s">
        <v>1445</v>
      </c>
      <c r="H817" t="s">
        <v>1458</v>
      </c>
      <c r="I817" t="s">
        <v>1457</v>
      </c>
      <c r="J817" t="str">
        <f>IF('ATP Data Set 2019 Singles'!$K817&gt;1,'ATP Data Set 2019 Singles'!$K817,"")</f>
        <v/>
      </c>
      <c r="K817">
        <v>0</v>
      </c>
      <c r="R817" s="132"/>
      <c r="AC817"/>
    </row>
    <row r="818" spans="1:29" x14ac:dyDescent="0.25">
      <c r="A818" t="s">
        <v>2412</v>
      </c>
      <c r="B818" t="str">
        <f>IF(OR(ISNUMBER(FIND("W/O",Tabelle3[[#This Row],[Score]])),ISNUMBER(FIND("RET",Tabelle3[[#This Row],[Score]])),ISNUMBER(FIND("Bye,",Tabelle3[[#This Row],[Opponent]]))),"NO","YES")</f>
        <v>YES</v>
      </c>
      <c r="C818" t="s">
        <v>518</v>
      </c>
      <c r="D818" s="158">
        <v>43542</v>
      </c>
      <c r="E818" t="s">
        <v>1248</v>
      </c>
      <c r="F818">
        <v>1</v>
      </c>
      <c r="G818" t="s">
        <v>1501</v>
      </c>
      <c r="H818" t="s">
        <v>1492</v>
      </c>
      <c r="I818" t="s">
        <v>550</v>
      </c>
      <c r="J818">
        <f>IF('ATP Data Set 2019 Singles'!$K818&gt;1,'ATP Data Set 2019 Singles'!$K818,"")</f>
        <v>83</v>
      </c>
      <c r="K818">
        <v>83</v>
      </c>
      <c r="R818" s="132"/>
      <c r="AC818"/>
    </row>
    <row r="819" spans="1:29" x14ac:dyDescent="0.25">
      <c r="A819" t="s">
        <v>2412</v>
      </c>
      <c r="B819" t="str">
        <f>IF(OR(ISNUMBER(FIND("W/O",Tabelle3[[#This Row],[Score]])),ISNUMBER(FIND("RET",Tabelle3[[#This Row],[Score]])),ISNUMBER(FIND("Bye,",Tabelle3[[#This Row],[Opponent]]))),"NO","YES")</f>
        <v>NO</v>
      </c>
      <c r="C819" t="s">
        <v>518</v>
      </c>
      <c r="D819" s="158">
        <v>43542</v>
      </c>
      <c r="E819" t="s">
        <v>1248</v>
      </c>
      <c r="F819">
        <v>1</v>
      </c>
      <c r="G819" t="s">
        <v>1611</v>
      </c>
      <c r="H819" t="s">
        <v>1458</v>
      </c>
      <c r="I819" t="s">
        <v>1457</v>
      </c>
      <c r="J819" t="str">
        <f>IF('ATP Data Set 2019 Singles'!$K819&gt;1,'ATP Data Set 2019 Singles'!$K819,"")</f>
        <v/>
      </c>
      <c r="K819">
        <v>0</v>
      </c>
      <c r="R819" s="132"/>
      <c r="AC819"/>
    </row>
    <row r="820" spans="1:29" x14ac:dyDescent="0.25">
      <c r="A820" t="s">
        <v>2412</v>
      </c>
      <c r="B820" t="str">
        <f>IF(OR(ISNUMBER(FIND("W/O",Tabelle3[[#This Row],[Score]])),ISNUMBER(FIND("RET",Tabelle3[[#This Row],[Score]])),ISNUMBER(FIND("Bye,",Tabelle3[[#This Row],[Opponent]]))),"NO","YES")</f>
        <v>YES</v>
      </c>
      <c r="C820" t="s">
        <v>518</v>
      </c>
      <c r="D820" s="158">
        <v>43542</v>
      </c>
      <c r="E820" t="s">
        <v>1248</v>
      </c>
      <c r="F820">
        <v>1</v>
      </c>
      <c r="G820" t="s">
        <v>1469</v>
      </c>
      <c r="H820" t="s">
        <v>1470</v>
      </c>
      <c r="I820" t="s">
        <v>1354</v>
      </c>
      <c r="J820">
        <f>IF('ATP Data Set 2019 Singles'!$K820&gt;1,'ATP Data Set 2019 Singles'!$K820,"")</f>
        <v>133</v>
      </c>
      <c r="K820">
        <v>133</v>
      </c>
      <c r="R820" s="132"/>
      <c r="AC820"/>
    </row>
    <row r="821" spans="1:29" x14ac:dyDescent="0.25">
      <c r="A821" t="s">
        <v>2412</v>
      </c>
      <c r="B821" t="str">
        <f>IF(OR(ISNUMBER(FIND("W/O",Tabelle3[[#This Row],[Score]])),ISNUMBER(FIND("RET",Tabelle3[[#This Row],[Score]])),ISNUMBER(FIND("Bye,",Tabelle3[[#This Row],[Opponent]]))),"NO","YES")</f>
        <v>YES</v>
      </c>
      <c r="C821" t="s">
        <v>518</v>
      </c>
      <c r="D821" s="158">
        <v>43542</v>
      </c>
      <c r="E821" t="s">
        <v>1248</v>
      </c>
      <c r="F821">
        <v>1</v>
      </c>
      <c r="G821" t="s">
        <v>1491</v>
      </c>
      <c r="H821" t="s">
        <v>1449</v>
      </c>
      <c r="I821" t="s">
        <v>1527</v>
      </c>
      <c r="J821">
        <f>IF('ATP Data Set 2019 Singles'!$K821&gt;1,'ATP Data Set 2019 Singles'!$K821,"")</f>
        <v>140</v>
      </c>
      <c r="K821">
        <v>140</v>
      </c>
      <c r="R821" s="132"/>
      <c r="AC821"/>
    </row>
    <row r="822" spans="1:29" x14ac:dyDescent="0.25">
      <c r="A822" t="s">
        <v>2412</v>
      </c>
      <c r="B822" t="str">
        <f>IF(OR(ISNUMBER(FIND("W/O",Tabelle3[[#This Row],[Score]])),ISNUMBER(FIND("RET",Tabelle3[[#This Row],[Score]])),ISNUMBER(FIND("Bye,",Tabelle3[[#This Row],[Opponent]]))),"NO","YES")</f>
        <v>YES</v>
      </c>
      <c r="C822" t="s">
        <v>518</v>
      </c>
      <c r="D822" s="158">
        <v>43542</v>
      </c>
      <c r="E822" t="s">
        <v>1248</v>
      </c>
      <c r="F822">
        <v>1</v>
      </c>
      <c r="G822" t="s">
        <v>1448</v>
      </c>
      <c r="H822" t="s">
        <v>1481</v>
      </c>
      <c r="I822" t="s">
        <v>1350</v>
      </c>
      <c r="J822">
        <f>IF('ATP Data Set 2019 Singles'!$K822&gt;1,'ATP Data Set 2019 Singles'!$K822,"")</f>
        <v>135</v>
      </c>
      <c r="K822">
        <v>135</v>
      </c>
      <c r="R822" s="132"/>
      <c r="AC822"/>
    </row>
    <row r="823" spans="1:29" x14ac:dyDescent="0.25">
      <c r="A823" t="s">
        <v>2412</v>
      </c>
      <c r="B823" t="str">
        <f>IF(OR(ISNUMBER(FIND("W/O",Tabelle3[[#This Row],[Score]])),ISNUMBER(FIND("RET",Tabelle3[[#This Row],[Score]])),ISNUMBER(FIND("Bye,",Tabelle3[[#This Row],[Opponent]]))),"NO","YES")</f>
        <v>YES</v>
      </c>
      <c r="C823" t="s">
        <v>518</v>
      </c>
      <c r="D823" s="158">
        <v>43542</v>
      </c>
      <c r="E823" t="s">
        <v>1248</v>
      </c>
      <c r="F823">
        <v>1</v>
      </c>
      <c r="G823" t="s">
        <v>2091</v>
      </c>
      <c r="H823" t="s">
        <v>1441</v>
      </c>
      <c r="I823" t="s">
        <v>848</v>
      </c>
      <c r="J823">
        <f>IF('ATP Data Set 2019 Singles'!$K823&gt;1,'ATP Data Set 2019 Singles'!$K823,"")</f>
        <v>104</v>
      </c>
      <c r="K823">
        <v>104</v>
      </c>
      <c r="R823" s="132"/>
      <c r="AC823"/>
    </row>
    <row r="824" spans="1:29" x14ac:dyDescent="0.25">
      <c r="A824" t="s">
        <v>2412</v>
      </c>
      <c r="B824" t="str">
        <f>IF(OR(ISNUMBER(FIND("W/O",Tabelle3[[#This Row],[Score]])),ISNUMBER(FIND("RET",Tabelle3[[#This Row],[Score]])),ISNUMBER(FIND("Bye,",Tabelle3[[#This Row],[Opponent]]))),"NO","YES")</f>
        <v>YES</v>
      </c>
      <c r="C824" t="s">
        <v>518</v>
      </c>
      <c r="D824" s="158">
        <v>43542</v>
      </c>
      <c r="E824" t="s">
        <v>1248</v>
      </c>
      <c r="F824">
        <v>1</v>
      </c>
      <c r="G824" t="s">
        <v>1758</v>
      </c>
      <c r="H824" t="s">
        <v>1411</v>
      </c>
      <c r="I824" t="s">
        <v>1593</v>
      </c>
      <c r="J824">
        <f>IF('ATP Data Set 2019 Singles'!$K824&gt;1,'ATP Data Set 2019 Singles'!$K824,"")</f>
        <v>150</v>
      </c>
      <c r="K824">
        <v>150</v>
      </c>
      <c r="R824" s="132"/>
      <c r="AC824"/>
    </row>
    <row r="825" spans="1:29" x14ac:dyDescent="0.25">
      <c r="A825" t="s">
        <v>2412</v>
      </c>
      <c r="B825" t="str">
        <f>IF(OR(ISNUMBER(FIND("W/O",Tabelle3[[#This Row],[Score]])),ISNUMBER(FIND("RET",Tabelle3[[#This Row],[Score]])),ISNUMBER(FIND("Bye,",Tabelle3[[#This Row],[Opponent]]))),"NO","YES")</f>
        <v>YES</v>
      </c>
      <c r="C825" t="s">
        <v>518</v>
      </c>
      <c r="D825" s="158">
        <v>43542</v>
      </c>
      <c r="E825" t="s">
        <v>1248</v>
      </c>
      <c r="F825">
        <v>1</v>
      </c>
      <c r="G825" t="s">
        <v>2102</v>
      </c>
      <c r="H825" t="s">
        <v>1413</v>
      </c>
      <c r="I825" t="s">
        <v>1550</v>
      </c>
      <c r="J825">
        <f>IF('ATP Data Set 2019 Singles'!$K825&gt;1,'ATP Data Set 2019 Singles'!$K825,"")</f>
        <v>163</v>
      </c>
      <c r="K825">
        <v>163</v>
      </c>
      <c r="R825" s="132"/>
      <c r="AC825"/>
    </row>
    <row r="826" spans="1:29" x14ac:dyDescent="0.25">
      <c r="A826" t="s">
        <v>2412</v>
      </c>
      <c r="B826" t="str">
        <f>IF(OR(ISNUMBER(FIND("W/O",Tabelle3[[#This Row],[Score]])),ISNUMBER(FIND("RET",Tabelle3[[#This Row],[Score]])),ISNUMBER(FIND("Bye,",Tabelle3[[#This Row],[Opponent]]))),"NO","YES")</f>
        <v>NO</v>
      </c>
      <c r="C826" t="s">
        <v>518</v>
      </c>
      <c r="D826" s="158">
        <v>43542</v>
      </c>
      <c r="E826" t="s">
        <v>1248</v>
      </c>
      <c r="F826">
        <v>1</v>
      </c>
      <c r="G826" t="s">
        <v>1397</v>
      </c>
      <c r="H826" t="s">
        <v>1458</v>
      </c>
      <c r="I826" t="s">
        <v>1457</v>
      </c>
      <c r="J826" t="str">
        <f>IF('ATP Data Set 2019 Singles'!$K826&gt;1,'ATP Data Set 2019 Singles'!$K826,"")</f>
        <v/>
      </c>
      <c r="K826">
        <v>0</v>
      </c>
      <c r="R826" s="132"/>
      <c r="AC826"/>
    </row>
    <row r="827" spans="1:29" x14ac:dyDescent="0.25">
      <c r="A827" t="s">
        <v>2412</v>
      </c>
      <c r="B827" t="str">
        <f>IF(OR(ISNUMBER(FIND("W/O",Tabelle3[[#This Row],[Score]])),ISNUMBER(FIND("RET",Tabelle3[[#This Row],[Score]])),ISNUMBER(FIND("Bye,",Tabelle3[[#This Row],[Opponent]]))),"NO","YES")</f>
        <v>NO</v>
      </c>
      <c r="C827" t="s">
        <v>518</v>
      </c>
      <c r="D827" s="158">
        <v>43542</v>
      </c>
      <c r="E827" t="s">
        <v>1248</v>
      </c>
      <c r="F827">
        <v>1</v>
      </c>
      <c r="G827" t="s">
        <v>1535</v>
      </c>
      <c r="H827" t="s">
        <v>1458</v>
      </c>
      <c r="I827" t="s">
        <v>1457</v>
      </c>
      <c r="J827" t="str">
        <f>IF('ATP Data Set 2019 Singles'!$K827&gt;1,'ATP Data Set 2019 Singles'!$K827,"")</f>
        <v/>
      </c>
      <c r="K827">
        <v>0</v>
      </c>
      <c r="R827" s="132"/>
      <c r="AC827"/>
    </row>
    <row r="828" spans="1:29" x14ac:dyDescent="0.25">
      <c r="A828" t="s">
        <v>2412</v>
      </c>
      <c r="B828" t="str">
        <f>IF(OR(ISNUMBER(FIND("W/O",Tabelle3[[#This Row],[Score]])),ISNUMBER(FIND("RET",Tabelle3[[#This Row],[Score]])),ISNUMBER(FIND("Bye,",Tabelle3[[#This Row],[Opponent]]))),"NO","YES")</f>
        <v>YES</v>
      </c>
      <c r="C828" t="s">
        <v>518</v>
      </c>
      <c r="D828" s="158">
        <v>43542</v>
      </c>
      <c r="E828" t="s">
        <v>1248</v>
      </c>
      <c r="F828">
        <v>1</v>
      </c>
      <c r="G828" t="s">
        <v>1752</v>
      </c>
      <c r="H828" t="s">
        <v>1739</v>
      </c>
      <c r="I828" t="s">
        <v>533</v>
      </c>
      <c r="J828">
        <f>IF('ATP Data Set 2019 Singles'!$K828&gt;1,'ATP Data Set 2019 Singles'!$K828,"")</f>
        <v>98</v>
      </c>
      <c r="K828">
        <v>98</v>
      </c>
      <c r="R828" s="132"/>
      <c r="AC828"/>
    </row>
    <row r="829" spans="1:29" x14ac:dyDescent="0.25">
      <c r="A829" t="s">
        <v>2412</v>
      </c>
      <c r="B829" t="str">
        <f>IF(OR(ISNUMBER(FIND("W/O",Tabelle3[[#This Row],[Score]])),ISNUMBER(FIND("RET",Tabelle3[[#This Row],[Score]])),ISNUMBER(FIND("Bye,",Tabelle3[[#This Row],[Opponent]]))),"NO","YES")</f>
        <v>NO</v>
      </c>
      <c r="C829" t="s">
        <v>518</v>
      </c>
      <c r="D829" s="158">
        <v>43542</v>
      </c>
      <c r="E829" t="s">
        <v>1248</v>
      </c>
      <c r="F829">
        <v>1</v>
      </c>
      <c r="G829" t="s">
        <v>1682</v>
      </c>
      <c r="H829" t="s">
        <v>1458</v>
      </c>
      <c r="I829" t="s">
        <v>1457</v>
      </c>
      <c r="J829" t="str">
        <f>IF('ATP Data Set 2019 Singles'!$K829&gt;1,'ATP Data Set 2019 Singles'!$K829,"")</f>
        <v/>
      </c>
      <c r="K829">
        <v>0</v>
      </c>
      <c r="R829" s="132"/>
      <c r="AC829"/>
    </row>
    <row r="830" spans="1:29" x14ac:dyDescent="0.25">
      <c r="A830" t="s">
        <v>2412</v>
      </c>
      <c r="B830" t="str">
        <f>IF(OR(ISNUMBER(FIND("W/O",Tabelle3[[#This Row],[Score]])),ISNUMBER(FIND("RET",Tabelle3[[#This Row],[Score]])),ISNUMBER(FIND("Bye,",Tabelle3[[#This Row],[Opponent]]))),"NO","YES")</f>
        <v>YES</v>
      </c>
      <c r="C830" t="s">
        <v>518</v>
      </c>
      <c r="D830" s="158">
        <v>43542</v>
      </c>
      <c r="E830" t="s">
        <v>1248</v>
      </c>
      <c r="F830">
        <v>1</v>
      </c>
      <c r="G830" t="s">
        <v>1499</v>
      </c>
      <c r="H830" t="s">
        <v>1432</v>
      </c>
      <c r="I830" t="s">
        <v>1593</v>
      </c>
      <c r="J830">
        <f>IF('ATP Data Set 2019 Singles'!$K830&gt;1,'ATP Data Set 2019 Singles'!$K830,"")</f>
        <v>95</v>
      </c>
      <c r="K830">
        <v>95</v>
      </c>
      <c r="R830" s="132"/>
      <c r="AC830"/>
    </row>
    <row r="831" spans="1:29" x14ac:dyDescent="0.25">
      <c r="A831" t="s">
        <v>2412</v>
      </c>
      <c r="B831" t="str">
        <f>IF(OR(ISNUMBER(FIND("W/O",Tabelle3[[#This Row],[Score]])),ISNUMBER(FIND("RET",Tabelle3[[#This Row],[Score]])),ISNUMBER(FIND("Bye,",Tabelle3[[#This Row],[Opponent]]))),"NO","YES")</f>
        <v>NO</v>
      </c>
      <c r="C831" t="s">
        <v>518</v>
      </c>
      <c r="D831" s="158">
        <v>43542</v>
      </c>
      <c r="E831" t="s">
        <v>1248</v>
      </c>
      <c r="F831">
        <v>1</v>
      </c>
      <c r="G831" t="s">
        <v>1497</v>
      </c>
      <c r="H831" t="s">
        <v>1458</v>
      </c>
      <c r="I831" t="s">
        <v>1457</v>
      </c>
      <c r="J831" t="str">
        <f>IF('ATP Data Set 2019 Singles'!$K831&gt;1,'ATP Data Set 2019 Singles'!$K831,"")</f>
        <v/>
      </c>
      <c r="K831">
        <v>0</v>
      </c>
      <c r="R831" s="132"/>
      <c r="AC831"/>
    </row>
    <row r="832" spans="1:29" x14ac:dyDescent="0.25">
      <c r="A832" t="s">
        <v>2412</v>
      </c>
      <c r="B832" t="str">
        <f>IF(OR(ISNUMBER(FIND("W/O",Tabelle3[[#This Row],[Score]])),ISNUMBER(FIND("RET",Tabelle3[[#This Row],[Score]])),ISNUMBER(FIND("Bye,",Tabelle3[[#This Row],[Opponent]]))),"NO","YES")</f>
        <v>NO</v>
      </c>
      <c r="C832" t="s">
        <v>518</v>
      </c>
      <c r="D832" s="158">
        <v>43542</v>
      </c>
      <c r="E832" t="s">
        <v>1248</v>
      </c>
      <c r="F832">
        <v>1</v>
      </c>
      <c r="G832" t="s">
        <v>1574</v>
      </c>
      <c r="H832" t="s">
        <v>1458</v>
      </c>
      <c r="I832" t="s">
        <v>1457</v>
      </c>
      <c r="J832" t="str">
        <f>IF('ATP Data Set 2019 Singles'!$K832&gt;1,'ATP Data Set 2019 Singles'!$K832,"")</f>
        <v/>
      </c>
      <c r="K832">
        <v>0</v>
      </c>
      <c r="R832" s="132"/>
      <c r="AC832"/>
    </row>
    <row r="833" spans="1:29" x14ac:dyDescent="0.25">
      <c r="A833" t="s">
        <v>2412</v>
      </c>
      <c r="B833" t="str">
        <f>IF(OR(ISNUMBER(FIND("W/O",Tabelle3[[#This Row],[Score]])),ISNUMBER(FIND("RET",Tabelle3[[#This Row],[Score]])),ISNUMBER(FIND("Bye,",Tabelle3[[#This Row],[Opponent]]))),"NO","YES")</f>
        <v>YES</v>
      </c>
      <c r="C833" t="s">
        <v>518</v>
      </c>
      <c r="D833" s="158">
        <v>43542</v>
      </c>
      <c r="E833" t="s">
        <v>1248</v>
      </c>
      <c r="F833">
        <v>1</v>
      </c>
      <c r="G833" t="s">
        <v>1509</v>
      </c>
      <c r="H833" t="s">
        <v>1516</v>
      </c>
      <c r="I833" t="s">
        <v>653</v>
      </c>
      <c r="J833">
        <f>IF('ATP Data Set 2019 Singles'!$K833&gt;1,'ATP Data Set 2019 Singles'!$K833,"")</f>
        <v>77</v>
      </c>
      <c r="K833">
        <v>77</v>
      </c>
      <c r="R833" s="132"/>
      <c r="AC833"/>
    </row>
    <row r="834" spans="1:29" x14ac:dyDescent="0.25">
      <c r="A834" t="s">
        <v>2412</v>
      </c>
      <c r="B834" t="str">
        <f>IF(OR(ISNUMBER(FIND("W/O",Tabelle3[[#This Row],[Score]])),ISNUMBER(FIND("RET",Tabelle3[[#This Row],[Score]])),ISNUMBER(FIND("Bye,",Tabelle3[[#This Row],[Opponent]]))),"NO","YES")</f>
        <v>NO</v>
      </c>
      <c r="C834" t="s">
        <v>518</v>
      </c>
      <c r="D834" s="158">
        <v>43542</v>
      </c>
      <c r="E834" t="s">
        <v>1248</v>
      </c>
      <c r="F834">
        <v>1</v>
      </c>
      <c r="G834" t="s">
        <v>1443</v>
      </c>
      <c r="H834" t="s">
        <v>1458</v>
      </c>
      <c r="I834" t="s">
        <v>1457</v>
      </c>
      <c r="J834" t="str">
        <f>IF('ATP Data Set 2019 Singles'!$K834&gt;1,'ATP Data Set 2019 Singles'!$K834,"")</f>
        <v/>
      </c>
      <c r="K834">
        <v>0</v>
      </c>
      <c r="R834" s="132"/>
      <c r="AC834"/>
    </row>
    <row r="835" spans="1:29" x14ac:dyDescent="0.25">
      <c r="A835" t="s">
        <v>2412</v>
      </c>
      <c r="B835" t="str">
        <f>IF(OR(ISNUMBER(FIND("W/O",Tabelle3[[#This Row],[Score]])),ISNUMBER(FIND("RET",Tabelle3[[#This Row],[Score]])),ISNUMBER(FIND("Bye,",Tabelle3[[#This Row],[Opponent]]))),"NO","YES")</f>
        <v>YES</v>
      </c>
      <c r="C835" t="s">
        <v>518</v>
      </c>
      <c r="D835" s="158">
        <v>43542</v>
      </c>
      <c r="E835" t="s">
        <v>1248</v>
      </c>
      <c r="F835">
        <v>1</v>
      </c>
      <c r="G835" t="s">
        <v>1461</v>
      </c>
      <c r="H835" t="s">
        <v>1587</v>
      </c>
      <c r="I835" t="s">
        <v>831</v>
      </c>
      <c r="J835">
        <f>IF('ATP Data Set 2019 Singles'!$K835&gt;1,'ATP Data Set 2019 Singles'!$K835,"")</f>
        <v>125</v>
      </c>
      <c r="K835">
        <v>125</v>
      </c>
      <c r="R835" s="132"/>
      <c r="AC835"/>
    </row>
    <row r="836" spans="1:29" x14ac:dyDescent="0.25">
      <c r="A836" t="s">
        <v>2412</v>
      </c>
      <c r="B836" t="str">
        <f>IF(OR(ISNUMBER(FIND("W/O",Tabelle3[[#This Row],[Score]])),ISNUMBER(FIND("RET",Tabelle3[[#This Row],[Score]])),ISNUMBER(FIND("Bye,",Tabelle3[[#This Row],[Opponent]]))),"NO","YES")</f>
        <v>NO</v>
      </c>
      <c r="C836" t="s">
        <v>518</v>
      </c>
      <c r="D836" s="158">
        <v>43542</v>
      </c>
      <c r="E836" t="s">
        <v>1248</v>
      </c>
      <c r="F836">
        <v>1</v>
      </c>
      <c r="G836" t="s">
        <v>1451</v>
      </c>
      <c r="H836" t="s">
        <v>1458</v>
      </c>
      <c r="I836" t="s">
        <v>1457</v>
      </c>
      <c r="J836" t="str">
        <f>IF('ATP Data Set 2019 Singles'!$K836&gt;1,'ATP Data Set 2019 Singles'!$K836,"")</f>
        <v/>
      </c>
      <c r="K836">
        <v>0</v>
      </c>
      <c r="R836" s="132"/>
      <c r="AC836"/>
    </row>
    <row r="837" spans="1:29" x14ac:dyDescent="0.25">
      <c r="A837" t="s">
        <v>2412</v>
      </c>
      <c r="B837" t="str">
        <f>IF(OR(ISNUMBER(FIND("W/O",Tabelle3[[#This Row],[Score]])),ISNUMBER(FIND("RET",Tabelle3[[#This Row],[Score]])),ISNUMBER(FIND("Bye,",Tabelle3[[#This Row],[Opponent]]))),"NO","YES")</f>
        <v>NO</v>
      </c>
      <c r="C837" t="s">
        <v>518</v>
      </c>
      <c r="D837" s="158">
        <v>43542</v>
      </c>
      <c r="E837" t="s">
        <v>1248</v>
      </c>
      <c r="F837">
        <v>1</v>
      </c>
      <c r="G837" t="s">
        <v>1426</v>
      </c>
      <c r="H837" t="s">
        <v>1458</v>
      </c>
      <c r="I837" t="s">
        <v>1457</v>
      </c>
      <c r="J837" t="str">
        <f>IF('ATP Data Set 2019 Singles'!$K837&gt;1,'ATP Data Set 2019 Singles'!$K837,"")</f>
        <v/>
      </c>
      <c r="K837">
        <v>0</v>
      </c>
      <c r="R837" s="132"/>
      <c r="AC837"/>
    </row>
    <row r="838" spans="1:29" x14ac:dyDescent="0.25">
      <c r="A838" t="s">
        <v>2412</v>
      </c>
      <c r="B838" t="str">
        <f>IF(OR(ISNUMBER(FIND("W/O",Tabelle3[[#This Row],[Score]])),ISNUMBER(FIND("RET",Tabelle3[[#This Row],[Score]])),ISNUMBER(FIND("Bye,",Tabelle3[[#This Row],[Opponent]]))),"NO","YES")</f>
        <v>NO</v>
      </c>
      <c r="C838" t="s">
        <v>518</v>
      </c>
      <c r="D838" s="158">
        <v>43542</v>
      </c>
      <c r="E838" t="s">
        <v>1248</v>
      </c>
      <c r="F838">
        <v>1</v>
      </c>
      <c r="G838" t="s">
        <v>1465</v>
      </c>
      <c r="H838" t="s">
        <v>1458</v>
      </c>
      <c r="I838" t="s">
        <v>1457</v>
      </c>
      <c r="J838" t="str">
        <f>IF('ATP Data Set 2019 Singles'!$K838&gt;1,'ATP Data Set 2019 Singles'!$K838,"")</f>
        <v/>
      </c>
      <c r="K838">
        <v>0</v>
      </c>
      <c r="R838" s="132"/>
      <c r="AC838"/>
    </row>
    <row r="839" spans="1:29" x14ac:dyDescent="0.25">
      <c r="A839" t="s">
        <v>2412</v>
      </c>
      <c r="B839" t="str">
        <f>IF(OR(ISNUMBER(FIND("W/O",Tabelle3[[#This Row],[Score]])),ISNUMBER(FIND("RET",Tabelle3[[#This Row],[Score]])),ISNUMBER(FIND("Bye,",Tabelle3[[#This Row],[Opponent]]))),"NO","YES")</f>
        <v>YES</v>
      </c>
      <c r="C839" t="s">
        <v>518</v>
      </c>
      <c r="D839" s="158">
        <v>43542</v>
      </c>
      <c r="E839" t="s">
        <v>1248</v>
      </c>
      <c r="F839">
        <v>1</v>
      </c>
      <c r="G839" t="s">
        <v>1496</v>
      </c>
      <c r="H839" t="s">
        <v>1639</v>
      </c>
      <c r="I839" t="s">
        <v>678</v>
      </c>
      <c r="J839">
        <f>IF('ATP Data Set 2019 Singles'!$K839&gt;1,'ATP Data Set 2019 Singles'!$K839,"")</f>
        <v>97</v>
      </c>
      <c r="K839">
        <v>97</v>
      </c>
      <c r="R839" s="132"/>
      <c r="AC839"/>
    </row>
    <row r="840" spans="1:29" x14ac:dyDescent="0.25">
      <c r="A840" t="s">
        <v>2412</v>
      </c>
      <c r="B840" t="str">
        <f>IF(OR(ISNUMBER(FIND("W/O",Tabelle3[[#This Row],[Score]])),ISNUMBER(FIND("RET",Tabelle3[[#This Row],[Score]])),ISNUMBER(FIND("Bye,",Tabelle3[[#This Row],[Opponent]]))),"NO","YES")</f>
        <v>YES</v>
      </c>
      <c r="C840" t="s">
        <v>518</v>
      </c>
      <c r="D840" s="158">
        <v>43542</v>
      </c>
      <c r="E840" t="s">
        <v>1248</v>
      </c>
      <c r="F840">
        <v>1</v>
      </c>
      <c r="G840" t="s">
        <v>1526</v>
      </c>
      <c r="H840" t="s">
        <v>2214</v>
      </c>
      <c r="I840" t="s">
        <v>566</v>
      </c>
      <c r="J840">
        <f>IF('ATP Data Set 2019 Singles'!$K840&gt;1,'ATP Data Set 2019 Singles'!$K840,"")</f>
        <v>112</v>
      </c>
      <c r="K840">
        <v>112</v>
      </c>
      <c r="R840" s="132"/>
      <c r="AC840"/>
    </row>
    <row r="841" spans="1:29" x14ac:dyDescent="0.25">
      <c r="A841" t="s">
        <v>2412</v>
      </c>
      <c r="B841" t="str">
        <f>IF(OR(ISNUMBER(FIND("W/O",Tabelle3[[#This Row],[Score]])),ISNUMBER(FIND("RET",Tabelle3[[#This Row],[Score]])),ISNUMBER(FIND("Bye,",Tabelle3[[#This Row],[Opponent]]))),"NO","YES")</f>
        <v>NO</v>
      </c>
      <c r="C841" t="s">
        <v>518</v>
      </c>
      <c r="D841" s="158">
        <v>43542</v>
      </c>
      <c r="E841" t="s">
        <v>1248</v>
      </c>
      <c r="F841">
        <v>1</v>
      </c>
      <c r="G841" t="s">
        <v>1393</v>
      </c>
      <c r="H841" t="s">
        <v>1458</v>
      </c>
      <c r="I841" t="s">
        <v>1457</v>
      </c>
      <c r="J841" t="str">
        <f>IF('ATP Data Set 2019 Singles'!$K841&gt;1,'ATP Data Set 2019 Singles'!$K841,"")</f>
        <v/>
      </c>
      <c r="K841">
        <v>0</v>
      </c>
      <c r="R841" s="132"/>
      <c r="AC841"/>
    </row>
    <row r="842" spans="1:29" x14ac:dyDescent="0.25">
      <c r="A842" t="s">
        <v>2412</v>
      </c>
      <c r="B842" t="str">
        <f>IF(OR(ISNUMBER(FIND("W/O",Tabelle3[[#This Row],[Score]])),ISNUMBER(FIND("RET",Tabelle3[[#This Row],[Score]])),ISNUMBER(FIND("Bye,",Tabelle3[[#This Row],[Opponent]]))),"NO","YES")</f>
        <v>YES</v>
      </c>
      <c r="C842" t="s">
        <v>518</v>
      </c>
      <c r="D842" s="158">
        <v>43542</v>
      </c>
      <c r="E842" t="s">
        <v>1248</v>
      </c>
      <c r="F842">
        <v>1</v>
      </c>
      <c r="G842" t="s">
        <v>1590</v>
      </c>
      <c r="H842" t="s">
        <v>1466</v>
      </c>
      <c r="I842" t="s">
        <v>1592</v>
      </c>
      <c r="J842">
        <f>IF('ATP Data Set 2019 Singles'!$K842&gt;1,'ATP Data Set 2019 Singles'!$K842,"")</f>
        <v>152</v>
      </c>
      <c r="K842">
        <v>152</v>
      </c>
      <c r="R842" s="132"/>
      <c r="AC842"/>
    </row>
    <row r="843" spans="1:29" x14ac:dyDescent="0.25">
      <c r="A843" t="s">
        <v>2412</v>
      </c>
      <c r="B843" t="str">
        <f>IF(OR(ISNUMBER(FIND("W/O",Tabelle3[[#This Row],[Score]])),ISNUMBER(FIND("RET",Tabelle3[[#This Row],[Score]])),ISNUMBER(FIND("Bye,",Tabelle3[[#This Row],[Opponent]]))),"NO","YES")</f>
        <v>NO</v>
      </c>
      <c r="C843" t="s">
        <v>518</v>
      </c>
      <c r="D843" s="158">
        <v>43542</v>
      </c>
      <c r="E843" t="s">
        <v>1248</v>
      </c>
      <c r="F843">
        <v>1</v>
      </c>
      <c r="G843" t="s">
        <v>1409</v>
      </c>
      <c r="H843" t="s">
        <v>1458</v>
      </c>
      <c r="I843" t="s">
        <v>1457</v>
      </c>
      <c r="J843" t="str">
        <f>IF('ATP Data Set 2019 Singles'!$K843&gt;1,'ATP Data Set 2019 Singles'!$K843,"")</f>
        <v/>
      </c>
      <c r="K843">
        <v>0</v>
      </c>
      <c r="R843" s="132"/>
      <c r="AC843"/>
    </row>
    <row r="844" spans="1:29" x14ac:dyDescent="0.25">
      <c r="A844" t="s">
        <v>2412</v>
      </c>
      <c r="B844" t="str">
        <f>IF(OR(ISNUMBER(FIND("W/O",Tabelle3[[#This Row],[Score]])),ISNUMBER(FIND("RET",Tabelle3[[#This Row],[Score]])),ISNUMBER(FIND("Bye,",Tabelle3[[#This Row],[Opponent]]))),"NO","YES")</f>
        <v>YES</v>
      </c>
      <c r="C844" t="s">
        <v>518</v>
      </c>
      <c r="D844" s="158">
        <v>43542</v>
      </c>
      <c r="E844" t="s">
        <v>1248</v>
      </c>
      <c r="F844">
        <v>1</v>
      </c>
      <c r="G844" t="s">
        <v>1520</v>
      </c>
      <c r="H844" t="s">
        <v>1620</v>
      </c>
      <c r="I844" t="s">
        <v>646</v>
      </c>
      <c r="J844">
        <f>IF('ATP Data Set 2019 Singles'!$K844&gt;1,'ATP Data Set 2019 Singles'!$K844,"")</f>
        <v>96</v>
      </c>
      <c r="K844">
        <v>96</v>
      </c>
      <c r="R844" s="132"/>
      <c r="AC844"/>
    </row>
    <row r="845" spans="1:29" x14ac:dyDescent="0.25">
      <c r="A845" t="s">
        <v>2412</v>
      </c>
      <c r="B845" t="str">
        <f>IF(OR(ISNUMBER(FIND("W/O",Tabelle3[[#This Row],[Score]])),ISNUMBER(FIND("RET",Tabelle3[[#This Row],[Score]])),ISNUMBER(FIND("Bye,",Tabelle3[[#This Row],[Opponent]]))),"NO","YES")</f>
        <v>YES</v>
      </c>
      <c r="C845" t="s">
        <v>518</v>
      </c>
      <c r="D845" s="158">
        <v>43542</v>
      </c>
      <c r="E845" t="s">
        <v>1248</v>
      </c>
      <c r="F845">
        <v>1</v>
      </c>
      <c r="G845" t="s">
        <v>1534</v>
      </c>
      <c r="H845" t="s">
        <v>1754</v>
      </c>
      <c r="I845" t="s">
        <v>542</v>
      </c>
      <c r="J845">
        <f>IF('ATP Data Set 2019 Singles'!$K845&gt;1,'ATP Data Set 2019 Singles'!$K845,"")</f>
        <v>66</v>
      </c>
      <c r="K845">
        <v>66</v>
      </c>
      <c r="R845" s="132"/>
      <c r="AC845"/>
    </row>
    <row r="846" spans="1:29" x14ac:dyDescent="0.25">
      <c r="A846" t="s">
        <v>2412</v>
      </c>
      <c r="B846" t="str">
        <f>IF(OR(ISNUMBER(FIND("W/O",Tabelle3[[#This Row],[Score]])),ISNUMBER(FIND("RET",Tabelle3[[#This Row],[Score]])),ISNUMBER(FIND("Bye,",Tabelle3[[#This Row],[Opponent]]))),"NO","YES")</f>
        <v>NO</v>
      </c>
      <c r="C846" t="s">
        <v>518</v>
      </c>
      <c r="D846" s="158">
        <v>43542</v>
      </c>
      <c r="E846" t="s">
        <v>1248</v>
      </c>
      <c r="F846">
        <v>1</v>
      </c>
      <c r="G846" t="s">
        <v>1394</v>
      </c>
      <c r="H846" t="s">
        <v>1458</v>
      </c>
      <c r="I846" t="s">
        <v>1457</v>
      </c>
      <c r="J846" t="str">
        <f>IF('ATP Data Set 2019 Singles'!$K846&gt;1,'ATP Data Set 2019 Singles'!$K846,"")</f>
        <v/>
      </c>
      <c r="K846">
        <v>0</v>
      </c>
      <c r="R846" s="132"/>
      <c r="AC846"/>
    </row>
    <row r="847" spans="1:29" x14ac:dyDescent="0.25">
      <c r="A847" t="s">
        <v>2412</v>
      </c>
      <c r="B847" t="str">
        <f>IF(OR(ISNUMBER(FIND("W/O",Tabelle3[[#This Row],[Score]])),ISNUMBER(FIND("RET",Tabelle3[[#This Row],[Score]])),ISNUMBER(FIND("Bye,",Tabelle3[[#This Row],[Opponent]]))),"NO","YES")</f>
        <v>NO</v>
      </c>
      <c r="C847" t="s">
        <v>518</v>
      </c>
      <c r="D847" s="158">
        <v>43542</v>
      </c>
      <c r="E847" t="s">
        <v>1248</v>
      </c>
      <c r="F847">
        <v>1</v>
      </c>
      <c r="G847" t="s">
        <v>1434</v>
      </c>
      <c r="H847" t="s">
        <v>1458</v>
      </c>
      <c r="I847" t="s">
        <v>1457</v>
      </c>
      <c r="J847" t="str">
        <f>IF('ATP Data Set 2019 Singles'!$K847&gt;1,'ATP Data Set 2019 Singles'!$K847,"")</f>
        <v/>
      </c>
      <c r="K847">
        <v>0</v>
      </c>
      <c r="R847" s="132"/>
      <c r="AC847"/>
    </row>
    <row r="848" spans="1:29" x14ac:dyDescent="0.25">
      <c r="A848" t="s">
        <v>2412</v>
      </c>
      <c r="B848" t="str">
        <f>IF(OR(ISNUMBER(FIND("W/O",Tabelle3[[#This Row],[Score]])),ISNUMBER(FIND("RET",Tabelle3[[#This Row],[Score]])),ISNUMBER(FIND("Bye,",Tabelle3[[#This Row],[Opponent]]))),"NO","YES")</f>
        <v>NO</v>
      </c>
      <c r="C848" t="s">
        <v>518</v>
      </c>
      <c r="D848" s="158">
        <v>43542</v>
      </c>
      <c r="E848" t="s">
        <v>1248</v>
      </c>
      <c r="F848">
        <v>1</v>
      </c>
      <c r="G848" t="s">
        <v>1396</v>
      </c>
      <c r="H848" t="s">
        <v>1458</v>
      </c>
      <c r="I848" t="s">
        <v>1457</v>
      </c>
      <c r="J848" t="str">
        <f>IF('ATP Data Set 2019 Singles'!$K848&gt;1,'ATP Data Set 2019 Singles'!$K848,"")</f>
        <v/>
      </c>
      <c r="K848">
        <v>0</v>
      </c>
      <c r="R848" s="132"/>
      <c r="AC848"/>
    </row>
    <row r="849" spans="1:29" x14ac:dyDescent="0.25">
      <c r="A849" t="s">
        <v>2412</v>
      </c>
      <c r="B849" t="str">
        <f>IF(OR(ISNUMBER(FIND("W/O",Tabelle3[[#This Row],[Score]])),ISNUMBER(FIND("RET",Tabelle3[[#This Row],[Score]])),ISNUMBER(FIND("Bye,",Tabelle3[[#This Row],[Opponent]]))),"NO","YES")</f>
        <v>NO</v>
      </c>
      <c r="C849" t="s">
        <v>518</v>
      </c>
      <c r="D849" s="158">
        <v>43542</v>
      </c>
      <c r="E849" t="s">
        <v>1248</v>
      </c>
      <c r="F849">
        <v>1</v>
      </c>
      <c r="G849" t="s">
        <v>1894</v>
      </c>
      <c r="H849" t="s">
        <v>2188</v>
      </c>
      <c r="I849" t="s">
        <v>2213</v>
      </c>
      <c r="J849">
        <f>IF('ATP Data Set 2019 Singles'!$K849&gt;1,'ATP Data Set 2019 Singles'!$K849,"")</f>
        <v>127</v>
      </c>
      <c r="K849">
        <v>127</v>
      </c>
      <c r="R849" s="132"/>
      <c r="AC849"/>
    </row>
    <row r="850" spans="1:29" x14ac:dyDescent="0.25">
      <c r="A850" t="s">
        <v>2412</v>
      </c>
      <c r="B850" t="str">
        <f>IF(OR(ISNUMBER(FIND("W/O",Tabelle3[[#This Row],[Score]])),ISNUMBER(FIND("RET",Tabelle3[[#This Row],[Score]])),ISNUMBER(FIND("Bye,",Tabelle3[[#This Row],[Opponent]]))),"NO","YES")</f>
        <v>YES</v>
      </c>
      <c r="C850" t="s">
        <v>518</v>
      </c>
      <c r="D850" s="158">
        <v>43542</v>
      </c>
      <c r="E850" t="s">
        <v>1248</v>
      </c>
      <c r="F850">
        <v>2</v>
      </c>
      <c r="G850" t="s">
        <v>1930</v>
      </c>
      <c r="H850" t="s">
        <v>1752</v>
      </c>
      <c r="I850" t="s">
        <v>848</v>
      </c>
      <c r="J850">
        <f>IF('ATP Data Set 2019 Singles'!$K850&gt;1,'ATP Data Set 2019 Singles'!$K850,"")</f>
        <v>132</v>
      </c>
      <c r="K850">
        <v>132</v>
      </c>
      <c r="R850" s="132"/>
      <c r="AC850"/>
    </row>
    <row r="851" spans="1:29" x14ac:dyDescent="0.25">
      <c r="A851" t="s">
        <v>2412</v>
      </c>
      <c r="B851" t="str">
        <f>IF(OR(ISNUMBER(FIND("W/O",Tabelle3[[#This Row],[Score]])),ISNUMBER(FIND("RET",Tabelle3[[#This Row],[Score]])),ISNUMBER(FIND("Bye,",Tabelle3[[#This Row],[Opponent]]))),"NO","YES")</f>
        <v>YES</v>
      </c>
      <c r="C851" t="s">
        <v>518</v>
      </c>
      <c r="D851" s="158">
        <v>43542</v>
      </c>
      <c r="E851" t="s">
        <v>1248</v>
      </c>
      <c r="F851">
        <v>2</v>
      </c>
      <c r="G851" t="s">
        <v>1573</v>
      </c>
      <c r="H851" t="s">
        <v>1485</v>
      </c>
      <c r="I851" t="s">
        <v>2212</v>
      </c>
      <c r="J851">
        <f>IF('ATP Data Set 2019 Singles'!$K851&gt;1,'ATP Data Set 2019 Singles'!$K851,"")</f>
        <v>127</v>
      </c>
      <c r="K851">
        <v>127</v>
      </c>
      <c r="R851" s="132"/>
      <c r="AC851"/>
    </row>
    <row r="852" spans="1:29" x14ac:dyDescent="0.25">
      <c r="A852" t="s">
        <v>2412</v>
      </c>
      <c r="B852" t="str">
        <f>IF(OR(ISNUMBER(FIND("W/O",Tabelle3[[#This Row],[Score]])),ISNUMBER(FIND("RET",Tabelle3[[#This Row],[Score]])),ISNUMBER(FIND("Bye,",Tabelle3[[#This Row],[Opponent]]))),"NO","YES")</f>
        <v>YES</v>
      </c>
      <c r="C852" t="s">
        <v>518</v>
      </c>
      <c r="D852" s="158">
        <v>43542</v>
      </c>
      <c r="E852" t="s">
        <v>1248</v>
      </c>
      <c r="F852">
        <v>2</v>
      </c>
      <c r="G852" t="s">
        <v>1477</v>
      </c>
      <c r="H852" t="s">
        <v>1894</v>
      </c>
      <c r="I852" t="s">
        <v>621</v>
      </c>
      <c r="J852">
        <f>IF('ATP Data Set 2019 Singles'!$K852&gt;1,'ATP Data Set 2019 Singles'!$K852,"")</f>
        <v>67</v>
      </c>
      <c r="K852">
        <v>67</v>
      </c>
      <c r="R852" s="132"/>
      <c r="AC852"/>
    </row>
    <row r="853" spans="1:29" x14ac:dyDescent="0.25">
      <c r="A853" t="s">
        <v>2412</v>
      </c>
      <c r="B853" t="str">
        <f>IF(OR(ISNUMBER(FIND("W/O",Tabelle3[[#This Row],[Score]])),ISNUMBER(FIND("RET",Tabelle3[[#This Row],[Score]])),ISNUMBER(FIND("Bye,",Tabelle3[[#This Row],[Opponent]]))),"NO","YES")</f>
        <v>YES</v>
      </c>
      <c r="C853" t="s">
        <v>518</v>
      </c>
      <c r="D853" s="158">
        <v>43542</v>
      </c>
      <c r="E853" t="s">
        <v>1248</v>
      </c>
      <c r="F853">
        <v>2</v>
      </c>
      <c r="G853" t="s">
        <v>1454</v>
      </c>
      <c r="H853" t="s">
        <v>1520</v>
      </c>
      <c r="I853" t="s">
        <v>533</v>
      </c>
      <c r="J853">
        <f>IF('ATP Data Set 2019 Singles'!$K853&gt;1,'ATP Data Set 2019 Singles'!$K853,"")</f>
        <v>120</v>
      </c>
      <c r="K853">
        <v>120</v>
      </c>
      <c r="R853" s="132"/>
      <c r="AC853"/>
    </row>
    <row r="854" spans="1:29" x14ac:dyDescent="0.25">
      <c r="A854" t="s">
        <v>2412</v>
      </c>
      <c r="B854" t="str">
        <f>IF(OR(ISNUMBER(FIND("W/O",Tabelle3[[#This Row],[Score]])),ISNUMBER(FIND("RET",Tabelle3[[#This Row],[Score]])),ISNUMBER(FIND("Bye,",Tabelle3[[#This Row],[Opponent]]))),"NO","YES")</f>
        <v>NO</v>
      </c>
      <c r="C854" t="s">
        <v>518</v>
      </c>
      <c r="D854" s="158">
        <v>43542</v>
      </c>
      <c r="E854" t="s">
        <v>1248</v>
      </c>
      <c r="F854">
        <v>2</v>
      </c>
      <c r="G854" t="s">
        <v>1579</v>
      </c>
      <c r="H854" t="s">
        <v>1467</v>
      </c>
      <c r="I854" t="s">
        <v>582</v>
      </c>
      <c r="J854" t="str">
        <f>IF('ATP Data Set 2019 Singles'!$K854&gt;1,'ATP Data Set 2019 Singles'!$K854,"")</f>
        <v/>
      </c>
      <c r="K854">
        <v>0</v>
      </c>
      <c r="R854" s="132"/>
      <c r="AC854"/>
    </row>
    <row r="855" spans="1:29" x14ac:dyDescent="0.25">
      <c r="A855" t="s">
        <v>2412</v>
      </c>
      <c r="B855" t="str">
        <f>IF(OR(ISNUMBER(FIND("W/O",Tabelle3[[#This Row],[Score]])),ISNUMBER(FIND("RET",Tabelle3[[#This Row],[Score]])),ISNUMBER(FIND("Bye,",Tabelle3[[#This Row],[Opponent]]))),"NO","YES")</f>
        <v>YES</v>
      </c>
      <c r="C855" t="s">
        <v>518</v>
      </c>
      <c r="D855" s="158">
        <v>43542</v>
      </c>
      <c r="E855" t="s">
        <v>1248</v>
      </c>
      <c r="F855">
        <v>2</v>
      </c>
      <c r="G855" t="s">
        <v>1437</v>
      </c>
      <c r="H855" t="s">
        <v>1465</v>
      </c>
      <c r="I855" t="s">
        <v>653</v>
      </c>
      <c r="J855">
        <f>IF('ATP Data Set 2019 Singles'!$K855&gt;1,'ATP Data Set 2019 Singles'!$K855,"")</f>
        <v>72</v>
      </c>
      <c r="K855">
        <v>72</v>
      </c>
      <c r="R855" s="132"/>
      <c r="AC855"/>
    </row>
    <row r="856" spans="1:29" x14ac:dyDescent="0.25">
      <c r="A856" t="s">
        <v>2412</v>
      </c>
      <c r="B856" t="str">
        <f>IF(OR(ISNUMBER(FIND("W/O",Tabelle3[[#This Row],[Score]])),ISNUMBER(FIND("RET",Tabelle3[[#This Row],[Score]])),ISNUMBER(FIND("Bye,",Tabelle3[[#This Row],[Opponent]]))),"NO","YES")</f>
        <v>YES</v>
      </c>
      <c r="C856" t="s">
        <v>518</v>
      </c>
      <c r="D856" s="158">
        <v>43542</v>
      </c>
      <c r="E856" t="s">
        <v>1248</v>
      </c>
      <c r="F856">
        <v>2</v>
      </c>
      <c r="G856" t="s">
        <v>1459</v>
      </c>
      <c r="H856" t="s">
        <v>1539</v>
      </c>
      <c r="I856" t="s">
        <v>2211</v>
      </c>
      <c r="J856">
        <f>IF('ATP Data Set 2019 Singles'!$K856&gt;1,'ATP Data Set 2019 Singles'!$K856,"")</f>
        <v>153</v>
      </c>
      <c r="K856">
        <v>153</v>
      </c>
      <c r="R856" s="132"/>
      <c r="AC856"/>
    </row>
    <row r="857" spans="1:29" x14ac:dyDescent="0.25">
      <c r="A857" t="s">
        <v>2412</v>
      </c>
      <c r="B857" t="str">
        <f>IF(OR(ISNUMBER(FIND("W/O",Tabelle3[[#This Row],[Score]])),ISNUMBER(FIND("RET",Tabelle3[[#This Row],[Score]])),ISNUMBER(FIND("Bye,",Tabelle3[[#This Row],[Opponent]]))),"NO","YES")</f>
        <v>YES</v>
      </c>
      <c r="C857" t="s">
        <v>518</v>
      </c>
      <c r="D857" s="158">
        <v>43542</v>
      </c>
      <c r="E857" t="s">
        <v>1248</v>
      </c>
      <c r="F857">
        <v>2</v>
      </c>
      <c r="G857" t="s">
        <v>1570</v>
      </c>
      <c r="H857" t="s">
        <v>1535</v>
      </c>
      <c r="I857" t="s">
        <v>1571</v>
      </c>
      <c r="J857">
        <f>IF('ATP Data Set 2019 Singles'!$K857&gt;1,'ATP Data Set 2019 Singles'!$K857,"")</f>
        <v>150</v>
      </c>
      <c r="K857">
        <v>150</v>
      </c>
      <c r="R857" s="132"/>
      <c r="AC857"/>
    </row>
    <row r="858" spans="1:29" x14ac:dyDescent="0.25">
      <c r="A858" t="s">
        <v>2412</v>
      </c>
      <c r="B858" t="str">
        <f>IF(OR(ISNUMBER(FIND("W/O",Tabelle3[[#This Row],[Score]])),ISNUMBER(FIND("RET",Tabelle3[[#This Row],[Score]])),ISNUMBER(FIND("Bye,",Tabelle3[[#This Row],[Opponent]]))),"NO","YES")</f>
        <v>YES</v>
      </c>
      <c r="C858" t="s">
        <v>518</v>
      </c>
      <c r="D858" s="158">
        <v>43542</v>
      </c>
      <c r="E858" t="s">
        <v>1248</v>
      </c>
      <c r="F858">
        <v>2</v>
      </c>
      <c r="G858" t="s">
        <v>1427</v>
      </c>
      <c r="H858" t="s">
        <v>1491</v>
      </c>
      <c r="I858" t="s">
        <v>557</v>
      </c>
      <c r="J858">
        <f>IF('ATP Data Set 2019 Singles'!$K858&gt;1,'ATP Data Set 2019 Singles'!$K858,"")</f>
        <v>60</v>
      </c>
      <c r="K858">
        <v>60</v>
      </c>
      <c r="R858" s="132"/>
      <c r="AC858"/>
    </row>
    <row r="859" spans="1:29" x14ac:dyDescent="0.25">
      <c r="A859" t="s">
        <v>2412</v>
      </c>
      <c r="B859" t="str">
        <f>IF(OR(ISNUMBER(FIND("W/O",Tabelle3[[#This Row],[Score]])),ISNUMBER(FIND("RET",Tabelle3[[#This Row],[Score]])),ISNUMBER(FIND("Bye,",Tabelle3[[#This Row],[Opponent]]))),"NO","YES")</f>
        <v>YES</v>
      </c>
      <c r="C859" t="s">
        <v>518</v>
      </c>
      <c r="D859" s="158">
        <v>43542</v>
      </c>
      <c r="E859" t="s">
        <v>1248</v>
      </c>
      <c r="F859">
        <v>2</v>
      </c>
      <c r="G859" t="s">
        <v>1400</v>
      </c>
      <c r="H859" t="s">
        <v>1534</v>
      </c>
      <c r="I859" t="s">
        <v>527</v>
      </c>
      <c r="J859">
        <f>IF('ATP Data Set 2019 Singles'!$K859&gt;1,'ATP Data Set 2019 Singles'!$K859,"")</f>
        <v>74</v>
      </c>
      <c r="K859">
        <v>74</v>
      </c>
      <c r="R859" s="132"/>
      <c r="AC859"/>
    </row>
    <row r="860" spans="1:29" x14ac:dyDescent="0.25">
      <c r="A860" t="s">
        <v>2412</v>
      </c>
      <c r="B860" t="str">
        <f>IF(OR(ISNUMBER(FIND("W/O",Tabelle3[[#This Row],[Score]])),ISNUMBER(FIND("RET",Tabelle3[[#This Row],[Score]])),ISNUMBER(FIND("Bye,",Tabelle3[[#This Row],[Opponent]]))),"NO","YES")</f>
        <v>YES</v>
      </c>
      <c r="C860" t="s">
        <v>518</v>
      </c>
      <c r="D860" s="158">
        <v>43542</v>
      </c>
      <c r="E860" t="s">
        <v>1248</v>
      </c>
      <c r="F860">
        <v>2</v>
      </c>
      <c r="G860" t="s">
        <v>1438</v>
      </c>
      <c r="H860" t="s">
        <v>1634</v>
      </c>
      <c r="I860" t="s">
        <v>621</v>
      </c>
      <c r="J860">
        <f>IF('ATP Data Set 2019 Singles'!$K860&gt;1,'ATP Data Set 2019 Singles'!$K860,"")</f>
        <v>70</v>
      </c>
      <c r="K860">
        <v>70</v>
      </c>
      <c r="R860" s="132"/>
      <c r="AC860"/>
    </row>
    <row r="861" spans="1:29" x14ac:dyDescent="0.25">
      <c r="A861" t="s">
        <v>2412</v>
      </c>
      <c r="B861" t="str">
        <f>IF(OR(ISNUMBER(FIND("W/O",Tabelle3[[#This Row],[Score]])),ISNUMBER(FIND("RET",Tabelle3[[#This Row],[Score]])),ISNUMBER(FIND("Bye,",Tabelle3[[#This Row],[Opponent]]))),"NO","YES")</f>
        <v>YES</v>
      </c>
      <c r="C861" t="s">
        <v>518</v>
      </c>
      <c r="D861" s="158">
        <v>43542</v>
      </c>
      <c r="E861" t="s">
        <v>1248</v>
      </c>
      <c r="F861">
        <v>2</v>
      </c>
      <c r="G861" t="s">
        <v>1395</v>
      </c>
      <c r="H861" t="s">
        <v>1435</v>
      </c>
      <c r="I861" t="s">
        <v>846</v>
      </c>
      <c r="J861">
        <f>IF('ATP Data Set 2019 Singles'!$K861&gt;1,'ATP Data Set 2019 Singles'!$K861,"")</f>
        <v>129</v>
      </c>
      <c r="K861">
        <v>129</v>
      </c>
      <c r="R861" s="132"/>
      <c r="AC861"/>
    </row>
    <row r="862" spans="1:29" x14ac:dyDescent="0.25">
      <c r="A862" t="s">
        <v>2412</v>
      </c>
      <c r="B862" t="str">
        <f>IF(OR(ISNUMBER(FIND("W/O",Tabelle3[[#This Row],[Score]])),ISNUMBER(FIND("RET",Tabelle3[[#This Row],[Score]])),ISNUMBER(FIND("Bye,",Tabelle3[[#This Row],[Opponent]]))),"NO","YES")</f>
        <v>YES</v>
      </c>
      <c r="C862" t="s">
        <v>518</v>
      </c>
      <c r="D862" s="158">
        <v>43542</v>
      </c>
      <c r="E862" t="s">
        <v>1248</v>
      </c>
      <c r="F862">
        <v>2</v>
      </c>
      <c r="G862" t="s">
        <v>2155</v>
      </c>
      <c r="H862" t="s">
        <v>1396</v>
      </c>
      <c r="I862" t="s">
        <v>1494</v>
      </c>
      <c r="J862">
        <f>IF('ATP Data Set 2019 Singles'!$K862&gt;1,'ATP Data Set 2019 Singles'!$K862,"")</f>
        <v>143</v>
      </c>
      <c r="K862">
        <v>143</v>
      </c>
      <c r="R862" s="132"/>
      <c r="AC862"/>
    </row>
    <row r="863" spans="1:29" x14ac:dyDescent="0.25">
      <c r="A863" t="s">
        <v>2412</v>
      </c>
      <c r="B863" t="str">
        <f>IF(OR(ISNUMBER(FIND("W/O",Tabelle3[[#This Row],[Score]])),ISNUMBER(FIND("RET",Tabelle3[[#This Row],[Score]])),ISNUMBER(FIND("Bye,",Tabelle3[[#This Row],[Opponent]]))),"NO","YES")</f>
        <v>YES</v>
      </c>
      <c r="C863" t="s">
        <v>518</v>
      </c>
      <c r="D863" s="158">
        <v>43542</v>
      </c>
      <c r="E863" t="s">
        <v>1248</v>
      </c>
      <c r="F863">
        <v>2</v>
      </c>
      <c r="G863" t="s">
        <v>1447</v>
      </c>
      <c r="H863" t="s">
        <v>1896</v>
      </c>
      <c r="I863" t="s">
        <v>1559</v>
      </c>
      <c r="J863">
        <f>IF('ATP Data Set 2019 Singles'!$K863&gt;1,'ATP Data Set 2019 Singles'!$K863,"")</f>
        <v>145</v>
      </c>
      <c r="K863">
        <v>145</v>
      </c>
      <c r="R863" s="132"/>
      <c r="AC863"/>
    </row>
    <row r="864" spans="1:29" x14ac:dyDescent="0.25">
      <c r="A864" t="s">
        <v>2412</v>
      </c>
      <c r="B864" t="str">
        <f>IF(OR(ISNUMBER(FIND("W/O",Tabelle3[[#This Row],[Score]])),ISNUMBER(FIND("RET",Tabelle3[[#This Row],[Score]])),ISNUMBER(FIND("Bye,",Tabelle3[[#This Row],[Opponent]]))),"NO","YES")</f>
        <v>YES</v>
      </c>
      <c r="C864" t="s">
        <v>518</v>
      </c>
      <c r="D864" s="158">
        <v>43542</v>
      </c>
      <c r="E864" t="s">
        <v>1248</v>
      </c>
      <c r="F864">
        <v>2</v>
      </c>
      <c r="G864" t="s">
        <v>1453</v>
      </c>
      <c r="H864" t="s">
        <v>1515</v>
      </c>
      <c r="I864" t="s">
        <v>542</v>
      </c>
      <c r="J864">
        <f>IF('ATP Data Set 2019 Singles'!$K864&gt;1,'ATP Data Set 2019 Singles'!$K864,"")</f>
        <v>90</v>
      </c>
      <c r="K864">
        <v>90</v>
      </c>
      <c r="R864" s="132"/>
      <c r="AC864"/>
    </row>
    <row r="865" spans="1:29" x14ac:dyDescent="0.25">
      <c r="A865" t="s">
        <v>2412</v>
      </c>
      <c r="B865" t="str">
        <f>IF(OR(ISNUMBER(FIND("W/O",Tabelle3[[#This Row],[Score]])),ISNUMBER(FIND("RET",Tabelle3[[#This Row],[Score]])),ISNUMBER(FIND("Bye,",Tabelle3[[#This Row],[Opponent]]))),"NO","YES")</f>
        <v>YES</v>
      </c>
      <c r="C865" t="s">
        <v>518</v>
      </c>
      <c r="D865" s="158">
        <v>43542</v>
      </c>
      <c r="E865" t="s">
        <v>1248</v>
      </c>
      <c r="F865">
        <v>2</v>
      </c>
      <c r="G865" t="s">
        <v>1726</v>
      </c>
      <c r="H865" t="s">
        <v>1588</v>
      </c>
      <c r="I865" t="s">
        <v>831</v>
      </c>
      <c r="J865">
        <f>IF('ATP Data Set 2019 Singles'!$K865&gt;1,'ATP Data Set 2019 Singles'!$K865,"")</f>
        <v>117</v>
      </c>
      <c r="K865">
        <v>117</v>
      </c>
      <c r="R865" s="132"/>
      <c r="AC865"/>
    </row>
    <row r="866" spans="1:29" x14ac:dyDescent="0.25">
      <c r="A866" t="s">
        <v>2412</v>
      </c>
      <c r="B866" t="str">
        <f>IF(OR(ISNUMBER(FIND("W/O",Tabelle3[[#This Row],[Score]])),ISNUMBER(FIND("RET",Tabelle3[[#This Row],[Score]])),ISNUMBER(FIND("Bye,",Tabelle3[[#This Row],[Opponent]]))),"NO","YES")</f>
        <v>YES</v>
      </c>
      <c r="C866" t="s">
        <v>518</v>
      </c>
      <c r="D866" s="158">
        <v>43542</v>
      </c>
      <c r="E866" t="s">
        <v>1248</v>
      </c>
      <c r="F866">
        <v>2</v>
      </c>
      <c r="G866" t="s">
        <v>1475</v>
      </c>
      <c r="H866" t="s">
        <v>1393</v>
      </c>
      <c r="I866" t="s">
        <v>550</v>
      </c>
      <c r="J866">
        <f>IF('ATP Data Set 2019 Singles'!$K866&gt;1,'ATP Data Set 2019 Singles'!$K866,"")</f>
        <v>77</v>
      </c>
      <c r="K866">
        <v>77</v>
      </c>
      <c r="R866" s="132"/>
      <c r="AC866"/>
    </row>
    <row r="867" spans="1:29" x14ac:dyDescent="0.25">
      <c r="A867" t="s">
        <v>2412</v>
      </c>
      <c r="B867" t="str">
        <f>IF(OR(ISNUMBER(FIND("W/O",Tabelle3[[#This Row],[Score]])),ISNUMBER(FIND("RET",Tabelle3[[#This Row],[Score]])),ISNUMBER(FIND("Bye,",Tabelle3[[#This Row],[Opponent]]))),"NO","YES")</f>
        <v>YES</v>
      </c>
      <c r="C867" t="s">
        <v>518</v>
      </c>
      <c r="D867" s="158">
        <v>43542</v>
      </c>
      <c r="E867" t="s">
        <v>1248</v>
      </c>
      <c r="F867">
        <v>2</v>
      </c>
      <c r="G867" t="s">
        <v>1450</v>
      </c>
      <c r="H867" t="s">
        <v>1496</v>
      </c>
      <c r="I867" t="s">
        <v>607</v>
      </c>
      <c r="J867">
        <f>IF('ATP Data Set 2019 Singles'!$K867&gt;1,'ATP Data Set 2019 Singles'!$K867,"")</f>
        <v>109</v>
      </c>
      <c r="K867">
        <v>109</v>
      </c>
      <c r="R867" s="132"/>
      <c r="AC867"/>
    </row>
    <row r="868" spans="1:29" x14ac:dyDescent="0.25">
      <c r="A868" t="s">
        <v>2412</v>
      </c>
      <c r="B868" t="str">
        <f>IF(OR(ISNUMBER(FIND("W/O",Tabelle3[[#This Row],[Score]])),ISNUMBER(FIND("RET",Tabelle3[[#This Row],[Score]])),ISNUMBER(FIND("Bye,",Tabelle3[[#This Row],[Opponent]]))),"NO","YES")</f>
        <v>YES</v>
      </c>
      <c r="C868" t="s">
        <v>518</v>
      </c>
      <c r="D868" s="158">
        <v>43542</v>
      </c>
      <c r="E868" t="s">
        <v>1248</v>
      </c>
      <c r="F868">
        <v>2</v>
      </c>
      <c r="G868" t="s">
        <v>1501</v>
      </c>
      <c r="H868" t="s">
        <v>1434</v>
      </c>
      <c r="I868" t="s">
        <v>2210</v>
      </c>
      <c r="J868">
        <f>IF('ATP Data Set 2019 Singles'!$K868&gt;1,'ATP Data Set 2019 Singles'!$K868,"")</f>
        <v>160</v>
      </c>
      <c r="K868">
        <v>160</v>
      </c>
      <c r="R868" s="132"/>
      <c r="AC868"/>
    </row>
    <row r="869" spans="1:29" x14ac:dyDescent="0.25">
      <c r="A869" t="s">
        <v>2412</v>
      </c>
      <c r="B869" t="str">
        <f>IF(OR(ISNUMBER(FIND("W/O",Tabelle3[[#This Row],[Score]])),ISNUMBER(FIND("RET",Tabelle3[[#This Row],[Score]])),ISNUMBER(FIND("Bye,",Tabelle3[[#This Row],[Opponent]]))),"NO","YES")</f>
        <v>YES</v>
      </c>
      <c r="C869" t="s">
        <v>518</v>
      </c>
      <c r="D869" s="158">
        <v>43542</v>
      </c>
      <c r="E869" t="s">
        <v>1248</v>
      </c>
      <c r="F869">
        <v>2</v>
      </c>
      <c r="G869" t="s">
        <v>1611</v>
      </c>
      <c r="H869" t="s">
        <v>1493</v>
      </c>
      <c r="I869" t="s">
        <v>637</v>
      </c>
      <c r="J869">
        <f>IF('ATP Data Set 2019 Singles'!$K869&gt;1,'ATP Data Set 2019 Singles'!$K869,"")</f>
        <v>70</v>
      </c>
      <c r="K869">
        <v>70</v>
      </c>
      <c r="R869" s="132"/>
      <c r="AC869"/>
    </row>
    <row r="870" spans="1:29" x14ac:dyDescent="0.25">
      <c r="A870" t="s">
        <v>2412</v>
      </c>
      <c r="B870" t="str">
        <f>IF(OR(ISNUMBER(FIND("W/O",Tabelle3[[#This Row],[Score]])),ISNUMBER(FIND("RET",Tabelle3[[#This Row],[Score]])),ISNUMBER(FIND("Bye,",Tabelle3[[#This Row],[Opponent]]))),"NO","YES")</f>
        <v>YES</v>
      </c>
      <c r="C870" t="s">
        <v>518</v>
      </c>
      <c r="D870" s="158">
        <v>43542</v>
      </c>
      <c r="E870" t="s">
        <v>1248</v>
      </c>
      <c r="F870">
        <v>2</v>
      </c>
      <c r="G870" t="s">
        <v>1469</v>
      </c>
      <c r="H870" t="s">
        <v>1682</v>
      </c>
      <c r="I870" t="s">
        <v>1120</v>
      </c>
      <c r="J870">
        <f>IF('ATP Data Set 2019 Singles'!$K870&gt;1,'ATP Data Set 2019 Singles'!$K870,"")</f>
        <v>116</v>
      </c>
      <c r="K870">
        <v>116</v>
      </c>
      <c r="R870" s="132"/>
      <c r="AC870"/>
    </row>
    <row r="871" spans="1:29" x14ac:dyDescent="0.25">
      <c r="A871" t="s">
        <v>2412</v>
      </c>
      <c r="B871" t="str">
        <f>IF(OR(ISNUMBER(FIND("W/O",Tabelle3[[#This Row],[Score]])),ISNUMBER(FIND("RET",Tabelle3[[#This Row],[Score]])),ISNUMBER(FIND("Bye,",Tabelle3[[#This Row],[Opponent]]))),"NO","YES")</f>
        <v>YES</v>
      </c>
      <c r="C871" t="s">
        <v>518</v>
      </c>
      <c r="D871" s="158">
        <v>43542</v>
      </c>
      <c r="E871" t="s">
        <v>1248</v>
      </c>
      <c r="F871">
        <v>2</v>
      </c>
      <c r="G871" t="s">
        <v>1758</v>
      </c>
      <c r="H871" t="s">
        <v>1497</v>
      </c>
      <c r="I871" t="s">
        <v>629</v>
      </c>
      <c r="J871">
        <f>IF('ATP Data Set 2019 Singles'!$K871&gt;1,'ATP Data Set 2019 Singles'!$K871,"")</f>
        <v>100</v>
      </c>
      <c r="K871">
        <v>100</v>
      </c>
      <c r="R871" s="132"/>
      <c r="AC871"/>
    </row>
    <row r="872" spans="1:29" x14ac:dyDescent="0.25">
      <c r="A872" t="s">
        <v>2412</v>
      </c>
      <c r="B872" t="str">
        <f>IF(OR(ISNUMBER(FIND("W/O",Tabelle3[[#This Row],[Score]])),ISNUMBER(FIND("RET",Tabelle3[[#This Row],[Score]])),ISNUMBER(FIND("Bye,",Tabelle3[[#This Row],[Opponent]]))),"NO","YES")</f>
        <v>YES</v>
      </c>
      <c r="C872" t="s">
        <v>518</v>
      </c>
      <c r="D872" s="158">
        <v>43542</v>
      </c>
      <c r="E872" t="s">
        <v>1248</v>
      </c>
      <c r="F872">
        <v>2</v>
      </c>
      <c r="G872" t="s">
        <v>1397</v>
      </c>
      <c r="H872" t="s">
        <v>1448</v>
      </c>
      <c r="I872" t="s">
        <v>771</v>
      </c>
      <c r="J872">
        <f>IF('ATP Data Set 2019 Singles'!$K872&gt;1,'ATP Data Set 2019 Singles'!$K872,"")</f>
        <v>70</v>
      </c>
      <c r="K872">
        <v>70</v>
      </c>
      <c r="R872" s="132"/>
      <c r="AC872"/>
    </row>
    <row r="873" spans="1:29" x14ac:dyDescent="0.25">
      <c r="A873" t="s">
        <v>2412</v>
      </c>
      <c r="B873" t="str">
        <f>IF(OR(ISNUMBER(FIND("W/O",Tabelle3[[#This Row],[Score]])),ISNUMBER(FIND("RET",Tabelle3[[#This Row],[Score]])),ISNUMBER(FIND("Bye,",Tabelle3[[#This Row],[Opponent]]))),"NO","YES")</f>
        <v>YES</v>
      </c>
      <c r="C873" t="s">
        <v>518</v>
      </c>
      <c r="D873" s="158">
        <v>43542</v>
      </c>
      <c r="E873" t="s">
        <v>1248</v>
      </c>
      <c r="F873">
        <v>2</v>
      </c>
      <c r="G873" t="s">
        <v>1499</v>
      </c>
      <c r="H873" t="s">
        <v>1451</v>
      </c>
      <c r="I873" t="s">
        <v>1837</v>
      </c>
      <c r="J873">
        <f>IF('ATP Data Set 2019 Singles'!$K873&gt;1,'ATP Data Set 2019 Singles'!$K873,"")</f>
        <v>139</v>
      </c>
      <c r="K873">
        <v>139</v>
      </c>
      <c r="R873" s="132"/>
      <c r="AC873"/>
    </row>
    <row r="874" spans="1:29" x14ac:dyDescent="0.25">
      <c r="A874" t="s">
        <v>2412</v>
      </c>
      <c r="B874" t="str">
        <f>IF(OR(ISNUMBER(FIND("W/O",Tabelle3[[#This Row],[Score]])),ISNUMBER(FIND("RET",Tabelle3[[#This Row],[Score]])),ISNUMBER(FIND("Bye,",Tabelle3[[#This Row],[Opponent]]))),"NO","YES")</f>
        <v>YES</v>
      </c>
      <c r="C874" t="s">
        <v>518</v>
      </c>
      <c r="D874" s="158">
        <v>43542</v>
      </c>
      <c r="E874" t="s">
        <v>1248</v>
      </c>
      <c r="F874">
        <v>2</v>
      </c>
      <c r="G874" t="s">
        <v>1509</v>
      </c>
      <c r="H874" t="s">
        <v>1574</v>
      </c>
      <c r="I874" t="s">
        <v>1145</v>
      </c>
      <c r="J874">
        <f>IF('ATP Data Set 2019 Singles'!$K874&gt;1,'ATP Data Set 2019 Singles'!$K874,"")</f>
        <v>127</v>
      </c>
      <c r="K874">
        <v>127</v>
      </c>
      <c r="R874" s="132"/>
      <c r="AC874"/>
    </row>
    <row r="875" spans="1:29" x14ac:dyDescent="0.25">
      <c r="A875" t="s">
        <v>2412</v>
      </c>
      <c r="B875" t="str">
        <f>IF(OR(ISNUMBER(FIND("W/O",Tabelle3[[#This Row],[Score]])),ISNUMBER(FIND("RET",Tabelle3[[#This Row],[Score]])),ISNUMBER(FIND("Bye,",Tabelle3[[#This Row],[Opponent]]))),"NO","YES")</f>
        <v>NO</v>
      </c>
      <c r="C875" t="s">
        <v>518</v>
      </c>
      <c r="D875" s="158">
        <v>43542</v>
      </c>
      <c r="E875" t="s">
        <v>1248</v>
      </c>
      <c r="F875">
        <v>2</v>
      </c>
      <c r="G875" t="s">
        <v>1443</v>
      </c>
      <c r="H875" t="s">
        <v>2091</v>
      </c>
      <c r="I875" t="s">
        <v>582</v>
      </c>
      <c r="J875" t="str">
        <f>IF('ATP Data Set 2019 Singles'!$K875&gt;1,'ATP Data Set 2019 Singles'!$K875,"")</f>
        <v/>
      </c>
      <c r="K875">
        <v>0</v>
      </c>
      <c r="R875" s="132"/>
      <c r="AC875"/>
    </row>
    <row r="876" spans="1:29" x14ac:dyDescent="0.25">
      <c r="A876" t="s">
        <v>2412</v>
      </c>
      <c r="B876" t="str">
        <f>IF(OR(ISNUMBER(FIND("W/O",Tabelle3[[#This Row],[Score]])),ISNUMBER(FIND("RET",Tabelle3[[#This Row],[Score]])),ISNUMBER(FIND("Bye,",Tabelle3[[#This Row],[Opponent]]))),"NO","YES")</f>
        <v>YES</v>
      </c>
      <c r="C876" t="s">
        <v>518</v>
      </c>
      <c r="D876" s="158">
        <v>43542</v>
      </c>
      <c r="E876" t="s">
        <v>1248</v>
      </c>
      <c r="F876">
        <v>2</v>
      </c>
      <c r="G876" t="s">
        <v>1461</v>
      </c>
      <c r="H876" t="s">
        <v>1440</v>
      </c>
      <c r="I876" t="s">
        <v>550</v>
      </c>
      <c r="J876">
        <f>IF('ATP Data Set 2019 Singles'!$K876&gt;1,'ATP Data Set 2019 Singles'!$K876,"")</f>
        <v>105</v>
      </c>
      <c r="K876">
        <v>105</v>
      </c>
      <c r="R876" s="132"/>
      <c r="AC876"/>
    </row>
    <row r="877" spans="1:29" x14ac:dyDescent="0.25">
      <c r="A877" t="s">
        <v>2412</v>
      </c>
      <c r="B877" t="str">
        <f>IF(OR(ISNUMBER(FIND("W/O",Tabelle3[[#This Row],[Score]])),ISNUMBER(FIND("RET",Tabelle3[[#This Row],[Score]])),ISNUMBER(FIND("Bye,",Tabelle3[[#This Row],[Opponent]]))),"NO","YES")</f>
        <v>YES</v>
      </c>
      <c r="C877" t="s">
        <v>518</v>
      </c>
      <c r="D877" s="158">
        <v>43542</v>
      </c>
      <c r="E877" t="s">
        <v>1248</v>
      </c>
      <c r="F877">
        <v>2</v>
      </c>
      <c r="G877" t="s">
        <v>1426</v>
      </c>
      <c r="H877" t="s">
        <v>1510</v>
      </c>
      <c r="I877" t="s">
        <v>1584</v>
      </c>
      <c r="J877">
        <f>IF('ATP Data Set 2019 Singles'!$K877&gt;1,'ATP Data Set 2019 Singles'!$K877,"")</f>
        <v>119</v>
      </c>
      <c r="K877">
        <v>119</v>
      </c>
      <c r="R877" s="132"/>
      <c r="AC877"/>
    </row>
    <row r="878" spans="1:29" x14ac:dyDescent="0.25">
      <c r="A878" t="s">
        <v>2412</v>
      </c>
      <c r="B878" t="str">
        <f>IF(OR(ISNUMBER(FIND("W/O",Tabelle3[[#This Row],[Score]])),ISNUMBER(FIND("RET",Tabelle3[[#This Row],[Score]])),ISNUMBER(FIND("Bye,",Tabelle3[[#This Row],[Opponent]]))),"NO","YES")</f>
        <v>YES</v>
      </c>
      <c r="C878" t="s">
        <v>518</v>
      </c>
      <c r="D878" s="158">
        <v>43542</v>
      </c>
      <c r="E878" t="s">
        <v>1248</v>
      </c>
      <c r="F878">
        <v>2</v>
      </c>
      <c r="G878" t="s">
        <v>1526</v>
      </c>
      <c r="H878" t="s">
        <v>1617</v>
      </c>
      <c r="I878" t="s">
        <v>533</v>
      </c>
      <c r="J878">
        <f>IF('ATP Data Set 2019 Singles'!$K878&gt;1,'ATP Data Set 2019 Singles'!$K878,"")</f>
        <v>95</v>
      </c>
      <c r="K878">
        <v>95</v>
      </c>
      <c r="R878" s="132"/>
      <c r="AC878"/>
    </row>
    <row r="879" spans="1:29" x14ac:dyDescent="0.25">
      <c r="A879" t="s">
        <v>2412</v>
      </c>
      <c r="B879" t="str">
        <f>IF(OR(ISNUMBER(FIND("W/O",Tabelle3[[#This Row],[Score]])),ISNUMBER(FIND("RET",Tabelle3[[#This Row],[Score]])),ISNUMBER(FIND("Bye,",Tabelle3[[#This Row],[Opponent]]))),"NO","YES")</f>
        <v>YES</v>
      </c>
      <c r="C879" t="s">
        <v>518</v>
      </c>
      <c r="D879" s="158">
        <v>43542</v>
      </c>
      <c r="E879" t="s">
        <v>1248</v>
      </c>
      <c r="F879">
        <v>2</v>
      </c>
      <c r="G879" t="s">
        <v>1590</v>
      </c>
      <c r="H879" t="s">
        <v>1445</v>
      </c>
      <c r="I879" t="s">
        <v>569</v>
      </c>
      <c r="J879">
        <f>IF('ATP Data Set 2019 Singles'!$K879&gt;1,'ATP Data Set 2019 Singles'!$K879,"")</f>
        <v>71</v>
      </c>
      <c r="K879">
        <v>71</v>
      </c>
      <c r="R879" s="132"/>
      <c r="AC879"/>
    </row>
    <row r="880" spans="1:29" x14ac:dyDescent="0.25">
      <c r="A880" t="s">
        <v>2412</v>
      </c>
      <c r="B880" t="str">
        <f>IF(OR(ISNUMBER(FIND("W/O",Tabelle3[[#This Row],[Score]])),ISNUMBER(FIND("RET",Tabelle3[[#This Row],[Score]])),ISNUMBER(FIND("Bye,",Tabelle3[[#This Row],[Opponent]]))),"NO","YES")</f>
        <v>YES</v>
      </c>
      <c r="C880" t="s">
        <v>518</v>
      </c>
      <c r="D880" s="158">
        <v>43542</v>
      </c>
      <c r="E880" t="s">
        <v>1248</v>
      </c>
      <c r="F880">
        <v>2</v>
      </c>
      <c r="G880" t="s">
        <v>1409</v>
      </c>
      <c r="H880" t="s">
        <v>1407</v>
      </c>
      <c r="I880" t="s">
        <v>607</v>
      </c>
      <c r="J880">
        <f>IF('ATP Data Set 2019 Singles'!$K880&gt;1,'ATP Data Set 2019 Singles'!$K880,"")</f>
        <v>124</v>
      </c>
      <c r="K880">
        <v>124</v>
      </c>
      <c r="R880" s="132"/>
      <c r="AC880"/>
    </row>
    <row r="881" spans="1:29" x14ac:dyDescent="0.25">
      <c r="A881" t="s">
        <v>2412</v>
      </c>
      <c r="B881" t="str">
        <f>IF(OR(ISNUMBER(FIND("W/O",Tabelle3[[#This Row],[Score]])),ISNUMBER(FIND("RET",Tabelle3[[#This Row],[Score]])),ISNUMBER(FIND("Bye,",Tabelle3[[#This Row],[Opponent]]))),"NO","YES")</f>
        <v>YES</v>
      </c>
      <c r="C881" t="s">
        <v>518</v>
      </c>
      <c r="D881" s="158">
        <v>43542</v>
      </c>
      <c r="E881" t="s">
        <v>1248</v>
      </c>
      <c r="F881">
        <v>2</v>
      </c>
      <c r="G881" t="s">
        <v>1394</v>
      </c>
      <c r="H881" t="s">
        <v>2102</v>
      </c>
      <c r="I881" t="s">
        <v>563</v>
      </c>
      <c r="J881">
        <f>IF('ATP Data Set 2019 Singles'!$K881&gt;1,'ATP Data Set 2019 Singles'!$K881,"")</f>
        <v>85</v>
      </c>
      <c r="K881">
        <v>85</v>
      </c>
      <c r="R881" s="132"/>
      <c r="AC881"/>
    </row>
    <row r="882" spans="1:29" x14ac:dyDescent="0.25">
      <c r="A882" t="s">
        <v>2412</v>
      </c>
      <c r="B882" t="str">
        <f>IF(OR(ISNUMBER(FIND("W/O",Tabelle3[[#This Row],[Score]])),ISNUMBER(FIND("RET",Tabelle3[[#This Row],[Score]])),ISNUMBER(FIND("Bye,",Tabelle3[[#This Row],[Opponent]]))),"NO","YES")</f>
        <v>YES</v>
      </c>
      <c r="C882" t="s">
        <v>518</v>
      </c>
      <c r="D882" s="158">
        <v>43542</v>
      </c>
      <c r="E882" t="s">
        <v>1248</v>
      </c>
      <c r="F882">
        <v>3</v>
      </c>
      <c r="G882" t="s">
        <v>1930</v>
      </c>
      <c r="H882" t="s">
        <v>1526</v>
      </c>
      <c r="I882" t="s">
        <v>610</v>
      </c>
      <c r="J882">
        <f>IF('ATP Data Set 2019 Singles'!$K882&gt;1,'ATP Data Set 2019 Singles'!$K882,"")</f>
        <v>109</v>
      </c>
      <c r="K882">
        <v>109</v>
      </c>
      <c r="R882" s="132"/>
      <c r="AC882"/>
    </row>
    <row r="883" spans="1:29" x14ac:dyDescent="0.25">
      <c r="A883" t="s">
        <v>2412</v>
      </c>
      <c r="B883" t="str">
        <f>IF(OR(ISNUMBER(FIND("W/O",Tabelle3[[#This Row],[Score]])),ISNUMBER(FIND("RET",Tabelle3[[#This Row],[Score]])),ISNUMBER(FIND("Bye,",Tabelle3[[#This Row],[Opponent]]))),"NO","YES")</f>
        <v>YES</v>
      </c>
      <c r="C883" t="s">
        <v>518</v>
      </c>
      <c r="D883" s="158">
        <v>43542</v>
      </c>
      <c r="E883" t="s">
        <v>1248</v>
      </c>
      <c r="F883">
        <v>3</v>
      </c>
      <c r="G883" t="s">
        <v>1573</v>
      </c>
      <c r="H883" t="s">
        <v>1475</v>
      </c>
      <c r="I883" t="s">
        <v>533</v>
      </c>
      <c r="J883">
        <f>IF('ATP Data Set 2019 Singles'!$K883&gt;1,'ATP Data Set 2019 Singles'!$K883,"")</f>
        <v>103</v>
      </c>
      <c r="K883">
        <v>103</v>
      </c>
      <c r="R883" s="132"/>
      <c r="AC883"/>
    </row>
    <row r="884" spans="1:29" x14ac:dyDescent="0.25">
      <c r="A884" t="s">
        <v>2412</v>
      </c>
      <c r="B884" t="str">
        <f>IF(OR(ISNUMBER(FIND("W/O",Tabelle3[[#This Row],[Score]])),ISNUMBER(FIND("RET",Tabelle3[[#This Row],[Score]])),ISNUMBER(FIND("Bye,",Tabelle3[[#This Row],[Opponent]]))),"NO","YES")</f>
        <v>YES</v>
      </c>
      <c r="C884" t="s">
        <v>518</v>
      </c>
      <c r="D884" s="158">
        <v>43542</v>
      </c>
      <c r="E884" t="s">
        <v>1248</v>
      </c>
      <c r="F884">
        <v>3</v>
      </c>
      <c r="G884" t="s">
        <v>1477</v>
      </c>
      <c r="H884" t="s">
        <v>1726</v>
      </c>
      <c r="I884" t="s">
        <v>585</v>
      </c>
      <c r="J884">
        <f>IF('ATP Data Set 2019 Singles'!$K884&gt;1,'ATP Data Set 2019 Singles'!$K884,"")</f>
        <v>94</v>
      </c>
      <c r="K884">
        <v>94</v>
      </c>
      <c r="R884" s="132"/>
      <c r="AC884"/>
    </row>
    <row r="885" spans="1:29" x14ac:dyDescent="0.25">
      <c r="A885" t="s">
        <v>2412</v>
      </c>
      <c r="B885" t="str">
        <f>IF(OR(ISNUMBER(FIND("W/O",Tabelle3[[#This Row],[Score]])),ISNUMBER(FIND("RET",Tabelle3[[#This Row],[Score]])),ISNUMBER(FIND("Bye,",Tabelle3[[#This Row],[Opponent]]))),"NO","YES")</f>
        <v>YES</v>
      </c>
      <c r="C885" t="s">
        <v>518</v>
      </c>
      <c r="D885" s="158">
        <v>43542</v>
      </c>
      <c r="E885" t="s">
        <v>1248</v>
      </c>
      <c r="F885">
        <v>3</v>
      </c>
      <c r="G885" t="s">
        <v>1454</v>
      </c>
      <c r="H885" t="s">
        <v>1447</v>
      </c>
      <c r="I885" t="s">
        <v>550</v>
      </c>
      <c r="J885">
        <f>IF('ATP Data Set 2019 Singles'!$K885&gt;1,'ATP Data Set 2019 Singles'!$K885,"")</f>
        <v>84</v>
      </c>
      <c r="K885">
        <v>84</v>
      </c>
      <c r="R885" s="132"/>
      <c r="AC885"/>
    </row>
    <row r="886" spans="1:29" x14ac:dyDescent="0.25">
      <c r="A886" t="s">
        <v>2412</v>
      </c>
      <c r="B886" t="str">
        <f>IF(OR(ISNUMBER(FIND("W/O",Tabelle3[[#This Row],[Score]])),ISNUMBER(FIND("RET",Tabelle3[[#This Row],[Score]])),ISNUMBER(FIND("Bye,",Tabelle3[[#This Row],[Opponent]]))),"NO","YES")</f>
        <v>YES</v>
      </c>
      <c r="C886" t="s">
        <v>518</v>
      </c>
      <c r="D886" s="158">
        <v>43542</v>
      </c>
      <c r="E886" t="s">
        <v>1248</v>
      </c>
      <c r="F886">
        <v>3</v>
      </c>
      <c r="G886" t="s">
        <v>1459</v>
      </c>
      <c r="H886" t="s">
        <v>1437</v>
      </c>
      <c r="I886" t="s">
        <v>1860</v>
      </c>
      <c r="J886">
        <f>IF('ATP Data Set 2019 Singles'!$K886&gt;1,'ATP Data Set 2019 Singles'!$K886,"")</f>
        <v>156</v>
      </c>
      <c r="K886">
        <v>156</v>
      </c>
      <c r="R886" s="132"/>
      <c r="AC886"/>
    </row>
    <row r="887" spans="1:29" x14ac:dyDescent="0.25">
      <c r="A887" t="s">
        <v>2412</v>
      </c>
      <c r="B887" t="str">
        <f>IF(OR(ISNUMBER(FIND("W/O",Tabelle3[[#This Row],[Score]])),ISNUMBER(FIND("RET",Tabelle3[[#This Row],[Score]])),ISNUMBER(FIND("Bye,",Tabelle3[[#This Row],[Opponent]]))),"NO","YES")</f>
        <v>YES</v>
      </c>
      <c r="C887" t="s">
        <v>518</v>
      </c>
      <c r="D887" s="158">
        <v>43542</v>
      </c>
      <c r="E887" t="s">
        <v>1248</v>
      </c>
      <c r="F887">
        <v>3</v>
      </c>
      <c r="G887" t="s">
        <v>1400</v>
      </c>
      <c r="H887" t="s">
        <v>1570</v>
      </c>
      <c r="I887" t="s">
        <v>2209</v>
      </c>
      <c r="J887">
        <f>IF('ATP Data Set 2019 Singles'!$K887&gt;1,'ATP Data Set 2019 Singles'!$K887,"")</f>
        <v>120</v>
      </c>
      <c r="K887">
        <v>120</v>
      </c>
      <c r="R887" s="132"/>
      <c r="AC887"/>
    </row>
    <row r="888" spans="1:29" x14ac:dyDescent="0.25">
      <c r="A888" t="s">
        <v>2412</v>
      </c>
      <c r="B888" t="str">
        <f>IF(OR(ISNUMBER(FIND("W/O",Tabelle3[[#This Row],[Score]])),ISNUMBER(FIND("RET",Tabelle3[[#This Row],[Score]])),ISNUMBER(FIND("Bye,",Tabelle3[[#This Row],[Opponent]]))),"NO","YES")</f>
        <v>YES</v>
      </c>
      <c r="C888" t="s">
        <v>518</v>
      </c>
      <c r="D888" s="158">
        <v>43542</v>
      </c>
      <c r="E888" t="s">
        <v>1248</v>
      </c>
      <c r="F888">
        <v>3</v>
      </c>
      <c r="G888" t="s">
        <v>1438</v>
      </c>
      <c r="H888" t="s">
        <v>1443</v>
      </c>
      <c r="I888" t="s">
        <v>550</v>
      </c>
      <c r="J888">
        <f>IF('ATP Data Set 2019 Singles'!$K888&gt;1,'ATP Data Set 2019 Singles'!$K888,"")</f>
        <v>93</v>
      </c>
      <c r="K888">
        <v>93</v>
      </c>
      <c r="R888" s="132"/>
      <c r="AC888"/>
    </row>
    <row r="889" spans="1:29" x14ac:dyDescent="0.25">
      <c r="A889" t="s">
        <v>2412</v>
      </c>
      <c r="B889" t="str">
        <f>IF(OR(ISNUMBER(FIND("W/O",Tabelle3[[#This Row],[Score]])),ISNUMBER(FIND("RET",Tabelle3[[#This Row],[Score]])),ISNUMBER(FIND("Bye,",Tabelle3[[#This Row],[Opponent]]))),"NO","YES")</f>
        <v>YES</v>
      </c>
      <c r="C889" t="s">
        <v>518</v>
      </c>
      <c r="D889" s="158">
        <v>43542</v>
      </c>
      <c r="E889" t="s">
        <v>1248</v>
      </c>
      <c r="F889">
        <v>3</v>
      </c>
      <c r="G889" t="s">
        <v>1395</v>
      </c>
      <c r="H889" t="s">
        <v>1501</v>
      </c>
      <c r="I889" t="s">
        <v>637</v>
      </c>
      <c r="J889">
        <f>IF('ATP Data Set 2019 Singles'!$K889&gt;1,'ATP Data Set 2019 Singles'!$K889,"")</f>
        <v>91</v>
      </c>
      <c r="K889">
        <v>91</v>
      </c>
      <c r="R889" s="132"/>
      <c r="AC889"/>
    </row>
    <row r="890" spans="1:29" x14ac:dyDescent="0.25">
      <c r="A890" t="s">
        <v>2412</v>
      </c>
      <c r="B890" t="str">
        <f>IF(OR(ISNUMBER(FIND("W/O",Tabelle3[[#This Row],[Score]])),ISNUMBER(FIND("RET",Tabelle3[[#This Row],[Score]])),ISNUMBER(FIND("Bye,",Tabelle3[[#This Row],[Opponent]]))),"NO","YES")</f>
        <v>YES</v>
      </c>
      <c r="C890" t="s">
        <v>518</v>
      </c>
      <c r="D890" s="158">
        <v>43542</v>
      </c>
      <c r="E890" t="s">
        <v>1248</v>
      </c>
      <c r="F890">
        <v>3</v>
      </c>
      <c r="G890" t="s">
        <v>1453</v>
      </c>
      <c r="H890" t="s">
        <v>1579</v>
      </c>
      <c r="I890" t="s">
        <v>550</v>
      </c>
      <c r="J890">
        <f>IF('ATP Data Set 2019 Singles'!$K890&gt;1,'ATP Data Set 2019 Singles'!$K890,"")</f>
        <v>69</v>
      </c>
      <c r="K890">
        <v>69</v>
      </c>
      <c r="R890" s="132"/>
      <c r="AC890"/>
    </row>
    <row r="891" spans="1:29" x14ac:dyDescent="0.25">
      <c r="A891" t="s">
        <v>2412</v>
      </c>
      <c r="B891" t="str">
        <f>IF(OR(ISNUMBER(FIND("W/O",Tabelle3[[#This Row],[Score]])),ISNUMBER(FIND("RET",Tabelle3[[#This Row],[Score]])),ISNUMBER(FIND("Bye,",Tabelle3[[#This Row],[Opponent]]))),"NO","YES")</f>
        <v>YES</v>
      </c>
      <c r="C891" t="s">
        <v>518</v>
      </c>
      <c r="D891" s="158">
        <v>43542</v>
      </c>
      <c r="E891" t="s">
        <v>1248</v>
      </c>
      <c r="F891">
        <v>3</v>
      </c>
      <c r="G891" t="s">
        <v>1450</v>
      </c>
      <c r="H891" t="s">
        <v>1509</v>
      </c>
      <c r="I891" t="s">
        <v>536</v>
      </c>
      <c r="J891">
        <f>IF('ATP Data Set 2019 Singles'!$K891&gt;1,'ATP Data Set 2019 Singles'!$K891,"")</f>
        <v>113</v>
      </c>
      <c r="K891">
        <v>113</v>
      </c>
      <c r="R891" s="132"/>
      <c r="AC891"/>
    </row>
    <row r="892" spans="1:29" x14ac:dyDescent="0.25">
      <c r="A892" t="s">
        <v>2412</v>
      </c>
      <c r="B892" t="str">
        <f>IF(OR(ISNUMBER(FIND("W/O",Tabelle3[[#This Row],[Score]])),ISNUMBER(FIND("RET",Tabelle3[[#This Row],[Score]])),ISNUMBER(FIND("Bye,",Tabelle3[[#This Row],[Opponent]]))),"NO","YES")</f>
        <v>YES</v>
      </c>
      <c r="C892" t="s">
        <v>518</v>
      </c>
      <c r="D892" s="158">
        <v>43542</v>
      </c>
      <c r="E892" t="s">
        <v>1248</v>
      </c>
      <c r="F892">
        <v>3</v>
      </c>
      <c r="G892" t="s">
        <v>1611</v>
      </c>
      <c r="H892" t="s">
        <v>1469</v>
      </c>
      <c r="I892" t="s">
        <v>718</v>
      </c>
      <c r="J892">
        <f>IF('ATP Data Set 2019 Singles'!$K892&gt;1,'ATP Data Set 2019 Singles'!$K892,"")</f>
        <v>57</v>
      </c>
      <c r="K892">
        <v>57</v>
      </c>
      <c r="R892" s="132"/>
      <c r="AC892"/>
    </row>
    <row r="893" spans="1:29" x14ac:dyDescent="0.25">
      <c r="A893" t="s">
        <v>2412</v>
      </c>
      <c r="B893" t="str">
        <f>IF(OR(ISNUMBER(FIND("W/O",Tabelle3[[#This Row],[Score]])),ISNUMBER(FIND("RET",Tabelle3[[#This Row],[Score]])),ISNUMBER(FIND("Bye,",Tabelle3[[#This Row],[Opponent]]))),"NO","YES")</f>
        <v>YES</v>
      </c>
      <c r="C893" t="s">
        <v>518</v>
      </c>
      <c r="D893" s="158">
        <v>43542</v>
      </c>
      <c r="E893" t="s">
        <v>1248</v>
      </c>
      <c r="F893">
        <v>3</v>
      </c>
      <c r="G893" t="s">
        <v>1397</v>
      </c>
      <c r="H893" t="s">
        <v>1499</v>
      </c>
      <c r="I893" t="s">
        <v>1498</v>
      </c>
      <c r="J893">
        <f>IF('ATP Data Set 2019 Singles'!$K893&gt;1,'ATP Data Set 2019 Singles'!$K893,"")</f>
        <v>142</v>
      </c>
      <c r="K893">
        <v>142</v>
      </c>
      <c r="R893" s="132"/>
      <c r="AC893"/>
    </row>
    <row r="894" spans="1:29" x14ac:dyDescent="0.25">
      <c r="A894" t="s">
        <v>2412</v>
      </c>
      <c r="B894" t="str">
        <f>IF(OR(ISNUMBER(FIND("W/O",Tabelle3[[#This Row],[Score]])),ISNUMBER(FIND("RET",Tabelle3[[#This Row],[Score]])),ISNUMBER(FIND("Bye,",Tabelle3[[#This Row],[Opponent]]))),"NO","YES")</f>
        <v>YES</v>
      </c>
      <c r="C894" t="s">
        <v>518</v>
      </c>
      <c r="D894" s="158">
        <v>43542</v>
      </c>
      <c r="E894" t="s">
        <v>1248</v>
      </c>
      <c r="F894">
        <v>3</v>
      </c>
      <c r="G894" t="s">
        <v>1426</v>
      </c>
      <c r="H894" t="s">
        <v>1461</v>
      </c>
      <c r="I894" t="s">
        <v>522</v>
      </c>
      <c r="J894">
        <f>IF('ATP Data Set 2019 Singles'!$K894&gt;1,'ATP Data Set 2019 Singles'!$K894,"")</f>
        <v>94</v>
      </c>
      <c r="K894">
        <v>94</v>
      </c>
      <c r="R894" s="132"/>
      <c r="AC894"/>
    </row>
    <row r="895" spans="1:29" x14ac:dyDescent="0.25">
      <c r="A895" t="s">
        <v>2412</v>
      </c>
      <c r="B895" t="str">
        <f>IF(OR(ISNUMBER(FIND("W/O",Tabelle3[[#This Row],[Score]])),ISNUMBER(FIND("RET",Tabelle3[[#This Row],[Score]])),ISNUMBER(FIND("Bye,",Tabelle3[[#This Row],[Opponent]]))),"NO","YES")</f>
        <v>YES</v>
      </c>
      <c r="C895" t="s">
        <v>518</v>
      </c>
      <c r="D895" s="158">
        <v>43542</v>
      </c>
      <c r="E895" t="s">
        <v>1248</v>
      </c>
      <c r="F895">
        <v>3</v>
      </c>
      <c r="G895" t="s">
        <v>1590</v>
      </c>
      <c r="H895" t="s">
        <v>1427</v>
      </c>
      <c r="I895" t="s">
        <v>753</v>
      </c>
      <c r="J895">
        <f>IF('ATP Data Set 2019 Singles'!$K895&gt;1,'ATP Data Set 2019 Singles'!$K895,"")</f>
        <v>108</v>
      </c>
      <c r="K895">
        <v>108</v>
      </c>
      <c r="R895" s="132"/>
      <c r="AC895"/>
    </row>
    <row r="896" spans="1:29" x14ac:dyDescent="0.25">
      <c r="A896" t="s">
        <v>2412</v>
      </c>
      <c r="B896" t="str">
        <f>IF(OR(ISNUMBER(FIND("W/O",Tabelle3[[#This Row],[Score]])),ISNUMBER(FIND("RET",Tabelle3[[#This Row],[Score]])),ISNUMBER(FIND("Bye,",Tabelle3[[#This Row],[Opponent]]))),"NO","YES")</f>
        <v>YES</v>
      </c>
      <c r="C896" t="s">
        <v>518</v>
      </c>
      <c r="D896" s="158">
        <v>43542</v>
      </c>
      <c r="E896" t="s">
        <v>1248</v>
      </c>
      <c r="F896">
        <v>3</v>
      </c>
      <c r="G896" t="s">
        <v>1409</v>
      </c>
      <c r="H896" t="s">
        <v>2155</v>
      </c>
      <c r="I896" t="s">
        <v>1884</v>
      </c>
      <c r="J896">
        <f>IF('ATP Data Set 2019 Singles'!$K896&gt;1,'ATP Data Set 2019 Singles'!$K896,"")</f>
        <v>145</v>
      </c>
      <c r="K896">
        <v>145</v>
      </c>
      <c r="R896" s="132"/>
      <c r="AC896"/>
    </row>
    <row r="897" spans="1:29" x14ac:dyDescent="0.25">
      <c r="A897" t="s">
        <v>2412</v>
      </c>
      <c r="B897" t="str">
        <f>IF(OR(ISNUMBER(FIND("W/O",Tabelle3[[#This Row],[Score]])),ISNUMBER(FIND("RET",Tabelle3[[#This Row],[Score]])),ISNUMBER(FIND("Bye,",Tabelle3[[#This Row],[Opponent]]))),"NO","YES")</f>
        <v>YES</v>
      </c>
      <c r="C897" t="s">
        <v>518</v>
      </c>
      <c r="D897" s="158">
        <v>43542</v>
      </c>
      <c r="E897" t="s">
        <v>1248</v>
      </c>
      <c r="F897">
        <v>3</v>
      </c>
      <c r="G897" t="s">
        <v>1394</v>
      </c>
      <c r="H897" t="s">
        <v>1758</v>
      </c>
      <c r="I897" t="s">
        <v>550</v>
      </c>
      <c r="J897">
        <f>IF('ATP Data Set 2019 Singles'!$K897&gt;1,'ATP Data Set 2019 Singles'!$K897,"")</f>
        <v>95</v>
      </c>
      <c r="K897">
        <v>95</v>
      </c>
      <c r="R897" s="132"/>
      <c r="AC897"/>
    </row>
    <row r="898" spans="1:29" x14ac:dyDescent="0.25">
      <c r="A898" t="s">
        <v>2412</v>
      </c>
      <c r="B898" t="str">
        <f>IF(OR(ISNUMBER(FIND("W/O",Tabelle3[[#This Row],[Score]])),ISNUMBER(FIND("RET",Tabelle3[[#This Row],[Score]])),ISNUMBER(FIND("Bye,",Tabelle3[[#This Row],[Opponent]]))),"NO","YES")</f>
        <v>YES</v>
      </c>
      <c r="C898" t="s">
        <v>518</v>
      </c>
      <c r="D898" s="158">
        <v>43542</v>
      </c>
      <c r="E898" t="s">
        <v>1248</v>
      </c>
      <c r="F898">
        <v>4</v>
      </c>
      <c r="G898" t="s">
        <v>1930</v>
      </c>
      <c r="H898" t="s">
        <v>1590</v>
      </c>
      <c r="I898" t="s">
        <v>753</v>
      </c>
      <c r="J898">
        <f>IF('ATP Data Set 2019 Singles'!$K898&gt;1,'ATP Data Set 2019 Singles'!$K898,"")</f>
        <v>112</v>
      </c>
      <c r="K898">
        <v>112</v>
      </c>
      <c r="R898" s="132"/>
      <c r="AC898"/>
    </row>
    <row r="899" spans="1:29" x14ac:dyDescent="0.25">
      <c r="A899" t="s">
        <v>2412</v>
      </c>
      <c r="B899" t="str">
        <f>IF(OR(ISNUMBER(FIND("W/O",Tabelle3[[#This Row],[Score]])),ISNUMBER(FIND("RET",Tabelle3[[#This Row],[Score]])),ISNUMBER(FIND("Bye,",Tabelle3[[#This Row],[Opponent]]))),"NO","YES")</f>
        <v>YES</v>
      </c>
      <c r="C899" t="s">
        <v>518</v>
      </c>
      <c r="D899" s="158">
        <v>43542</v>
      </c>
      <c r="E899" t="s">
        <v>1248</v>
      </c>
      <c r="F899">
        <v>4</v>
      </c>
      <c r="G899" t="s">
        <v>1573</v>
      </c>
      <c r="H899" t="s">
        <v>1477</v>
      </c>
      <c r="I899" t="s">
        <v>533</v>
      </c>
      <c r="J899">
        <f>IF('ATP Data Set 2019 Singles'!$K899&gt;1,'ATP Data Set 2019 Singles'!$K899,"")</f>
        <v>97</v>
      </c>
      <c r="K899">
        <v>97</v>
      </c>
      <c r="R899" s="132"/>
      <c r="AC899"/>
    </row>
    <row r="900" spans="1:29" x14ac:dyDescent="0.25">
      <c r="A900" t="s">
        <v>2412</v>
      </c>
      <c r="B900" t="str">
        <f>IF(OR(ISNUMBER(FIND("W/O",Tabelle3[[#This Row],[Score]])),ISNUMBER(FIND("RET",Tabelle3[[#This Row],[Score]])),ISNUMBER(FIND("Bye,",Tabelle3[[#This Row],[Opponent]]))),"NO","YES")</f>
        <v>YES</v>
      </c>
      <c r="C900" t="s">
        <v>518</v>
      </c>
      <c r="D900" s="158">
        <v>43542</v>
      </c>
      <c r="E900" t="s">
        <v>1248</v>
      </c>
      <c r="F900">
        <v>4</v>
      </c>
      <c r="G900" t="s">
        <v>1454</v>
      </c>
      <c r="H900" t="s">
        <v>1400</v>
      </c>
      <c r="I900" t="s">
        <v>2208</v>
      </c>
      <c r="J900">
        <f>IF('ATP Data Set 2019 Singles'!$K900&gt;1,'ATP Data Set 2019 Singles'!$K900,"")</f>
        <v>149</v>
      </c>
      <c r="K900">
        <v>149</v>
      </c>
      <c r="R900" s="132"/>
      <c r="AC900"/>
    </row>
    <row r="901" spans="1:29" x14ac:dyDescent="0.25">
      <c r="A901" t="s">
        <v>2412</v>
      </c>
      <c r="B901" t="str">
        <f>IF(OR(ISNUMBER(FIND("W/O",Tabelle3[[#This Row],[Score]])),ISNUMBER(FIND("RET",Tabelle3[[#This Row],[Score]])),ISNUMBER(FIND("Bye,",Tabelle3[[#This Row],[Opponent]]))),"NO","YES")</f>
        <v>YES</v>
      </c>
      <c r="C901" t="s">
        <v>518</v>
      </c>
      <c r="D901" s="158">
        <v>43542</v>
      </c>
      <c r="E901" t="s">
        <v>1248</v>
      </c>
      <c r="F901">
        <v>4</v>
      </c>
      <c r="G901" t="s">
        <v>1459</v>
      </c>
      <c r="H901" t="s">
        <v>1611</v>
      </c>
      <c r="I901" t="s">
        <v>1597</v>
      </c>
      <c r="J901">
        <f>IF('ATP Data Set 2019 Singles'!$K901&gt;1,'ATP Data Set 2019 Singles'!$K901,"")</f>
        <v>116</v>
      </c>
      <c r="K901">
        <v>116</v>
      </c>
      <c r="R901" s="132"/>
      <c r="AC901"/>
    </row>
    <row r="902" spans="1:29" x14ac:dyDescent="0.25">
      <c r="A902" t="s">
        <v>2412</v>
      </c>
      <c r="B902" t="str">
        <f>IF(OR(ISNUMBER(FIND("W/O",Tabelle3[[#This Row],[Score]])),ISNUMBER(FIND("RET",Tabelle3[[#This Row],[Score]])),ISNUMBER(FIND("Bye,",Tabelle3[[#This Row],[Opponent]]))),"NO","YES")</f>
        <v>YES</v>
      </c>
      <c r="C902" t="s">
        <v>518</v>
      </c>
      <c r="D902" s="158">
        <v>43542</v>
      </c>
      <c r="E902" t="s">
        <v>1248</v>
      </c>
      <c r="F902">
        <v>4</v>
      </c>
      <c r="G902" t="s">
        <v>1395</v>
      </c>
      <c r="H902" t="s">
        <v>1397</v>
      </c>
      <c r="I902" t="s">
        <v>653</v>
      </c>
      <c r="J902">
        <f>IF('ATP Data Set 2019 Singles'!$K902&gt;1,'ATP Data Set 2019 Singles'!$K902,"")</f>
        <v>62</v>
      </c>
      <c r="K902">
        <v>62</v>
      </c>
      <c r="R902" s="132"/>
      <c r="AC902"/>
    </row>
    <row r="903" spans="1:29" x14ac:dyDescent="0.25">
      <c r="A903" t="s">
        <v>2412</v>
      </c>
      <c r="B903" t="str">
        <f>IF(OR(ISNUMBER(FIND("W/O",Tabelle3[[#This Row],[Score]])),ISNUMBER(FIND("RET",Tabelle3[[#This Row],[Score]])),ISNUMBER(FIND("Bye,",Tabelle3[[#This Row],[Opponent]]))),"NO","YES")</f>
        <v>YES</v>
      </c>
      <c r="C903" t="s">
        <v>518</v>
      </c>
      <c r="D903" s="158">
        <v>43542</v>
      </c>
      <c r="E903" t="s">
        <v>1248</v>
      </c>
      <c r="F903">
        <v>4</v>
      </c>
      <c r="G903" t="s">
        <v>1450</v>
      </c>
      <c r="H903" t="s">
        <v>1438</v>
      </c>
      <c r="I903" t="s">
        <v>607</v>
      </c>
      <c r="J903">
        <f>IF('ATP Data Set 2019 Singles'!$K903&gt;1,'ATP Data Set 2019 Singles'!$K903,"")</f>
        <v>101</v>
      </c>
      <c r="K903">
        <v>101</v>
      </c>
      <c r="R903" s="132"/>
      <c r="AC903"/>
    </row>
    <row r="904" spans="1:29" x14ac:dyDescent="0.25">
      <c r="A904" t="s">
        <v>2412</v>
      </c>
      <c r="B904" t="str">
        <f>IF(OR(ISNUMBER(FIND("W/O",Tabelle3[[#This Row],[Score]])),ISNUMBER(FIND("RET",Tabelle3[[#This Row],[Score]])),ISNUMBER(FIND("Bye,",Tabelle3[[#This Row],[Opponent]]))),"NO","YES")</f>
        <v>YES</v>
      </c>
      <c r="C904" t="s">
        <v>518</v>
      </c>
      <c r="D904" s="158">
        <v>43542</v>
      </c>
      <c r="E904" t="s">
        <v>1248</v>
      </c>
      <c r="F904">
        <v>4</v>
      </c>
      <c r="G904" t="s">
        <v>1426</v>
      </c>
      <c r="H904" t="s">
        <v>1394</v>
      </c>
      <c r="I904" t="s">
        <v>1622</v>
      </c>
      <c r="J904">
        <f>IF('ATP Data Set 2019 Singles'!$K904&gt;1,'ATP Data Set 2019 Singles'!$K904,"")</f>
        <v>134</v>
      </c>
      <c r="K904">
        <v>134</v>
      </c>
      <c r="R904" s="132"/>
      <c r="AC904"/>
    </row>
    <row r="905" spans="1:29" x14ac:dyDescent="0.25">
      <c r="A905" t="s">
        <v>2412</v>
      </c>
      <c r="B905" t="str">
        <f>IF(OR(ISNUMBER(FIND("W/O",Tabelle3[[#This Row],[Score]])),ISNUMBER(FIND("RET",Tabelle3[[#This Row],[Score]])),ISNUMBER(FIND("Bye,",Tabelle3[[#This Row],[Opponent]]))),"NO","YES")</f>
        <v>YES</v>
      </c>
      <c r="C905" t="s">
        <v>518</v>
      </c>
      <c r="D905" s="158">
        <v>43542</v>
      </c>
      <c r="E905" t="s">
        <v>1248</v>
      </c>
      <c r="F905">
        <v>4</v>
      </c>
      <c r="G905" t="s">
        <v>1409</v>
      </c>
      <c r="H905" t="s">
        <v>1453</v>
      </c>
      <c r="I905" t="s">
        <v>536</v>
      </c>
      <c r="J905">
        <f>IF('ATP Data Set 2019 Singles'!$K905&gt;1,'ATP Data Set 2019 Singles'!$K905,"")</f>
        <v>244</v>
      </c>
      <c r="K905">
        <v>244</v>
      </c>
      <c r="R905" s="132"/>
      <c r="AC905"/>
    </row>
    <row r="906" spans="1:29" x14ac:dyDescent="0.25">
      <c r="A906" t="s">
        <v>2412</v>
      </c>
      <c r="B906" t="str">
        <f>IF(OR(ISNUMBER(FIND("W/O",Tabelle3[[#This Row],[Score]])),ISNUMBER(FIND("RET",Tabelle3[[#This Row],[Score]])),ISNUMBER(FIND("Bye,",Tabelle3[[#This Row],[Opponent]]))),"NO","YES")</f>
        <v>YES</v>
      </c>
      <c r="C906" t="s">
        <v>518</v>
      </c>
      <c r="D906" s="158">
        <v>43542</v>
      </c>
      <c r="E906" t="s">
        <v>1248</v>
      </c>
      <c r="F906">
        <v>5</v>
      </c>
      <c r="G906" t="s">
        <v>1573</v>
      </c>
      <c r="H906" t="s">
        <v>1459</v>
      </c>
      <c r="I906" t="s">
        <v>527</v>
      </c>
      <c r="J906">
        <f>IF('ATP Data Set 2019 Singles'!$K906&gt;1,'ATP Data Set 2019 Singles'!$K906,"")</f>
        <v>109</v>
      </c>
      <c r="K906">
        <v>109</v>
      </c>
      <c r="R906" s="132"/>
      <c r="AC906"/>
    </row>
    <row r="907" spans="1:29" x14ac:dyDescent="0.25">
      <c r="A907" t="s">
        <v>2412</v>
      </c>
      <c r="B907" t="str">
        <f>IF(OR(ISNUMBER(FIND("W/O",Tabelle3[[#This Row],[Score]])),ISNUMBER(FIND("RET",Tabelle3[[#This Row],[Score]])),ISNUMBER(FIND("Bye,",Tabelle3[[#This Row],[Opponent]]))),"NO","YES")</f>
        <v>YES</v>
      </c>
      <c r="C907" t="s">
        <v>518</v>
      </c>
      <c r="D907" s="158">
        <v>43542</v>
      </c>
      <c r="E907" t="s">
        <v>1248</v>
      </c>
      <c r="F907">
        <v>5</v>
      </c>
      <c r="G907" t="s">
        <v>1395</v>
      </c>
      <c r="H907" t="s">
        <v>1930</v>
      </c>
      <c r="I907" t="s">
        <v>624</v>
      </c>
      <c r="J907">
        <f>IF('ATP Data Set 2019 Singles'!$K907&gt;1,'ATP Data Set 2019 Singles'!$K907,"")</f>
        <v>85</v>
      </c>
      <c r="K907">
        <v>85</v>
      </c>
      <c r="R907" s="132"/>
      <c r="AC907"/>
    </row>
    <row r="908" spans="1:29" x14ac:dyDescent="0.25">
      <c r="A908" t="s">
        <v>2412</v>
      </c>
      <c r="B908" t="str">
        <f>IF(OR(ISNUMBER(FIND("W/O",Tabelle3[[#This Row],[Score]])),ISNUMBER(FIND("RET",Tabelle3[[#This Row],[Score]])),ISNUMBER(FIND("Bye,",Tabelle3[[#This Row],[Opponent]]))),"NO","YES")</f>
        <v>YES</v>
      </c>
      <c r="C908" t="s">
        <v>518</v>
      </c>
      <c r="D908" s="158">
        <v>43542</v>
      </c>
      <c r="E908" t="s">
        <v>1248</v>
      </c>
      <c r="F908">
        <v>5</v>
      </c>
      <c r="G908" t="s">
        <v>1450</v>
      </c>
      <c r="H908" t="s">
        <v>1454</v>
      </c>
      <c r="I908" t="s">
        <v>607</v>
      </c>
      <c r="J908">
        <f>IF('ATP Data Set 2019 Singles'!$K908&gt;1,'ATP Data Set 2019 Singles'!$K908,"")</f>
        <v>106</v>
      </c>
      <c r="K908">
        <v>106</v>
      </c>
      <c r="R908" s="132"/>
      <c r="AC908"/>
    </row>
    <row r="909" spans="1:29" x14ac:dyDescent="0.25">
      <c r="A909" t="s">
        <v>2412</v>
      </c>
      <c r="B909" t="str">
        <f>IF(OR(ISNUMBER(FIND("W/O",Tabelle3[[#This Row],[Score]])),ISNUMBER(FIND("RET",Tabelle3[[#This Row],[Score]])),ISNUMBER(FIND("Bye,",Tabelle3[[#This Row],[Opponent]]))),"NO","YES")</f>
        <v>YES</v>
      </c>
      <c r="C909" t="s">
        <v>518</v>
      </c>
      <c r="D909" s="158">
        <v>43542</v>
      </c>
      <c r="E909" t="s">
        <v>1248</v>
      </c>
      <c r="F909">
        <v>5</v>
      </c>
      <c r="G909" t="s">
        <v>1426</v>
      </c>
      <c r="H909" t="s">
        <v>1409</v>
      </c>
      <c r="I909" t="s">
        <v>1632</v>
      </c>
      <c r="J909">
        <f>IF('ATP Data Set 2019 Singles'!$K909&gt;1,'ATP Data Set 2019 Singles'!$K909,"")</f>
        <v>135</v>
      </c>
      <c r="K909">
        <v>135</v>
      </c>
      <c r="R909" s="132"/>
      <c r="AC909"/>
    </row>
    <row r="910" spans="1:29" x14ac:dyDescent="0.25">
      <c r="A910" t="s">
        <v>2412</v>
      </c>
      <c r="B910" t="str">
        <f>IF(OR(ISNUMBER(FIND("W/O",Tabelle3[[#This Row],[Score]])),ISNUMBER(FIND("RET",Tabelle3[[#This Row],[Score]])),ISNUMBER(FIND("Bye,",Tabelle3[[#This Row],[Opponent]]))),"NO","YES")</f>
        <v>YES</v>
      </c>
      <c r="C910" t="s">
        <v>518</v>
      </c>
      <c r="D910" s="158">
        <v>43542</v>
      </c>
      <c r="E910" t="s">
        <v>1248</v>
      </c>
      <c r="F910">
        <v>6</v>
      </c>
      <c r="G910" t="s">
        <v>1395</v>
      </c>
      <c r="H910" t="s">
        <v>1426</v>
      </c>
      <c r="I910" t="s">
        <v>629</v>
      </c>
      <c r="J910">
        <f>IF('ATP Data Set 2019 Singles'!$K910&gt;1,'ATP Data Set 2019 Singles'!$K910,"")</f>
        <v>73</v>
      </c>
      <c r="K910">
        <v>73</v>
      </c>
      <c r="R910" s="132"/>
      <c r="AC910"/>
    </row>
    <row r="911" spans="1:29" x14ac:dyDescent="0.25">
      <c r="A911" t="s">
        <v>2412</v>
      </c>
      <c r="B911" t="str">
        <f>IF(OR(ISNUMBER(FIND("W/O",Tabelle3[[#This Row],[Score]])),ISNUMBER(FIND("RET",Tabelle3[[#This Row],[Score]])),ISNUMBER(FIND("Bye,",Tabelle3[[#This Row],[Opponent]]))),"NO","YES")</f>
        <v>YES</v>
      </c>
      <c r="C911" t="s">
        <v>518</v>
      </c>
      <c r="D911" s="158">
        <v>43542</v>
      </c>
      <c r="E911" t="s">
        <v>1248</v>
      </c>
      <c r="F911">
        <v>6</v>
      </c>
      <c r="G911" t="s">
        <v>1450</v>
      </c>
      <c r="H911" t="s">
        <v>1573</v>
      </c>
      <c r="I911" t="s">
        <v>607</v>
      </c>
      <c r="J911">
        <f>IF('ATP Data Set 2019 Singles'!$K911&gt;1,'ATP Data Set 2019 Singles'!$K911,"")</f>
        <v>114</v>
      </c>
      <c r="K911">
        <v>114</v>
      </c>
      <c r="R911" s="132"/>
      <c r="AC911"/>
    </row>
    <row r="912" spans="1:29" x14ac:dyDescent="0.25">
      <c r="A912" t="s">
        <v>2412</v>
      </c>
      <c r="B912" t="str">
        <f>IF(OR(ISNUMBER(FIND("W/O",Tabelle3[[#This Row],[Score]])),ISNUMBER(FIND("RET",Tabelle3[[#This Row],[Score]])),ISNUMBER(FIND("Bye,",Tabelle3[[#This Row],[Opponent]]))),"NO","YES")</f>
        <v>YES</v>
      </c>
      <c r="C912" t="s">
        <v>518</v>
      </c>
      <c r="D912" s="158">
        <v>43542</v>
      </c>
      <c r="E912" t="s">
        <v>1248</v>
      </c>
      <c r="F912">
        <v>7</v>
      </c>
      <c r="G912" t="s">
        <v>1395</v>
      </c>
      <c r="H912" t="s">
        <v>1450</v>
      </c>
      <c r="I912" t="s">
        <v>626</v>
      </c>
      <c r="J912">
        <f>IF('ATP Data Set 2019 Singles'!$K912&gt;1,'ATP Data Set 2019 Singles'!$K912,"")</f>
        <v>64</v>
      </c>
      <c r="K912">
        <v>64</v>
      </c>
      <c r="R912" s="132"/>
      <c r="AC912"/>
    </row>
    <row r="913" spans="1:29" x14ac:dyDescent="0.25">
      <c r="A913" t="s">
        <v>2412</v>
      </c>
      <c r="B913" t="str">
        <f>IF(OR(ISNUMBER(FIND("W/O",Tabelle3[[#This Row],[Score]])),ISNUMBER(FIND("RET",Tabelle3[[#This Row],[Score]])),ISNUMBER(FIND("Bye,",Tabelle3[[#This Row],[Opponent]]))),"NO","YES")</f>
        <v>NO</v>
      </c>
      <c r="C913" t="s">
        <v>518</v>
      </c>
      <c r="D913" s="158">
        <v>43563</v>
      </c>
      <c r="E913" t="s">
        <v>1241</v>
      </c>
      <c r="F913">
        <v>3</v>
      </c>
      <c r="G913" t="s">
        <v>1437</v>
      </c>
      <c r="H913" t="s">
        <v>1458</v>
      </c>
      <c r="I913" t="s">
        <v>1457</v>
      </c>
      <c r="J913" t="str">
        <f>IF('ATP Data Set 2019 Singles'!$K913&gt;1,'ATP Data Set 2019 Singles'!$K913,"")</f>
        <v/>
      </c>
      <c r="K913">
        <v>0</v>
      </c>
      <c r="R913" s="132"/>
      <c r="AC913"/>
    </row>
    <row r="914" spans="1:29" x14ac:dyDescent="0.25">
      <c r="A914" t="s">
        <v>2412</v>
      </c>
      <c r="B914" t="str">
        <f>IF(OR(ISNUMBER(FIND("W/O",Tabelle3[[#This Row],[Score]])),ISNUMBER(FIND("RET",Tabelle3[[#This Row],[Score]])),ISNUMBER(FIND("Bye,",Tabelle3[[#This Row],[Opponent]]))),"NO","YES")</f>
        <v>YES</v>
      </c>
      <c r="C914" t="s">
        <v>518</v>
      </c>
      <c r="D914" s="158">
        <v>43563</v>
      </c>
      <c r="E914" t="s">
        <v>1241</v>
      </c>
      <c r="F914">
        <v>3</v>
      </c>
      <c r="G914" t="s">
        <v>1873</v>
      </c>
      <c r="H914" t="s">
        <v>1672</v>
      </c>
      <c r="I914" t="s">
        <v>533</v>
      </c>
      <c r="J914">
        <f>IF('ATP Data Set 2019 Singles'!$K914&gt;1,'ATP Data Set 2019 Singles'!$K914,"")</f>
        <v>120</v>
      </c>
      <c r="K914">
        <v>120</v>
      </c>
      <c r="R914" s="132"/>
      <c r="AC914"/>
    </row>
    <row r="915" spans="1:29" x14ac:dyDescent="0.25">
      <c r="A915" t="s">
        <v>2412</v>
      </c>
      <c r="B915" t="str">
        <f>IF(OR(ISNUMBER(FIND("W/O",Tabelle3[[#This Row],[Score]])),ISNUMBER(FIND("RET",Tabelle3[[#This Row],[Score]])),ISNUMBER(FIND("Bye,",Tabelle3[[#This Row],[Opponent]]))),"NO","YES")</f>
        <v>YES</v>
      </c>
      <c r="C915" t="s">
        <v>518</v>
      </c>
      <c r="D915" s="158">
        <v>43563</v>
      </c>
      <c r="E915" t="s">
        <v>1241</v>
      </c>
      <c r="F915">
        <v>3</v>
      </c>
      <c r="G915" t="s">
        <v>1756</v>
      </c>
      <c r="H915" t="s">
        <v>2003</v>
      </c>
      <c r="I915" t="s">
        <v>1827</v>
      </c>
      <c r="J915">
        <f>IF('ATP Data Set 2019 Singles'!$K915&gt;1,'ATP Data Set 2019 Singles'!$K915,"")</f>
        <v>147</v>
      </c>
      <c r="K915">
        <v>147</v>
      </c>
      <c r="R915" s="132"/>
      <c r="AC915"/>
    </row>
    <row r="916" spans="1:29" x14ac:dyDescent="0.25">
      <c r="A916" t="s">
        <v>2412</v>
      </c>
      <c r="B916" t="str">
        <f>IF(OR(ISNUMBER(FIND("W/O",Tabelle3[[#This Row],[Score]])),ISNUMBER(FIND("RET",Tabelle3[[#This Row],[Score]])),ISNUMBER(FIND("Bye,",Tabelle3[[#This Row],[Opponent]]))),"NO","YES")</f>
        <v>YES</v>
      </c>
      <c r="C916" t="s">
        <v>518</v>
      </c>
      <c r="D916" s="158">
        <v>43563</v>
      </c>
      <c r="E916" t="s">
        <v>1241</v>
      </c>
      <c r="F916">
        <v>3</v>
      </c>
      <c r="G916" t="s">
        <v>1430</v>
      </c>
      <c r="H916" t="s">
        <v>1470</v>
      </c>
      <c r="I916" t="s">
        <v>1350</v>
      </c>
      <c r="J916">
        <f>IF('ATP Data Set 2019 Singles'!$K916&gt;1,'ATP Data Set 2019 Singles'!$K916,"")</f>
        <v>125</v>
      </c>
      <c r="K916">
        <v>125</v>
      </c>
      <c r="R916" s="132"/>
      <c r="AC916"/>
    </row>
    <row r="917" spans="1:29" x14ac:dyDescent="0.25">
      <c r="A917" t="s">
        <v>2412</v>
      </c>
      <c r="B917" t="str">
        <f>IF(OR(ISNUMBER(FIND("W/O",Tabelle3[[#This Row],[Score]])),ISNUMBER(FIND("RET",Tabelle3[[#This Row],[Score]])),ISNUMBER(FIND("Bye,",Tabelle3[[#This Row],[Opponent]]))),"NO","YES")</f>
        <v>YES</v>
      </c>
      <c r="C917" t="s">
        <v>518</v>
      </c>
      <c r="D917" s="158">
        <v>43563</v>
      </c>
      <c r="E917" t="s">
        <v>1241</v>
      </c>
      <c r="F917">
        <v>3</v>
      </c>
      <c r="G917" t="s">
        <v>1782</v>
      </c>
      <c r="H917" t="s">
        <v>1620</v>
      </c>
      <c r="I917" t="s">
        <v>550</v>
      </c>
      <c r="J917">
        <f>IF('ATP Data Set 2019 Singles'!$K917&gt;1,'ATP Data Set 2019 Singles'!$K917,"")</f>
        <v>90</v>
      </c>
      <c r="K917">
        <v>90</v>
      </c>
      <c r="R917" s="132"/>
      <c r="AC917"/>
    </row>
    <row r="918" spans="1:29" x14ac:dyDescent="0.25">
      <c r="A918" t="s">
        <v>2412</v>
      </c>
      <c r="B918" t="str">
        <f>IF(OR(ISNUMBER(FIND("W/O",Tabelle3[[#This Row],[Score]])),ISNUMBER(FIND("RET",Tabelle3[[#This Row],[Score]])),ISNUMBER(FIND("Bye,",Tabelle3[[#This Row],[Opponent]]))),"NO","YES")</f>
        <v>YES</v>
      </c>
      <c r="C918" t="s">
        <v>518</v>
      </c>
      <c r="D918" s="158">
        <v>43563</v>
      </c>
      <c r="E918" t="s">
        <v>1241</v>
      </c>
      <c r="F918">
        <v>3</v>
      </c>
      <c r="G918" t="s">
        <v>1646</v>
      </c>
      <c r="H918" t="s">
        <v>1441</v>
      </c>
      <c r="I918" t="s">
        <v>2166</v>
      </c>
      <c r="J918">
        <f>IF('ATP Data Set 2019 Singles'!$K918&gt;1,'ATP Data Set 2019 Singles'!$K918,"")</f>
        <v>114</v>
      </c>
      <c r="K918">
        <v>114</v>
      </c>
      <c r="R918" s="132"/>
      <c r="AC918"/>
    </row>
    <row r="919" spans="1:29" x14ac:dyDescent="0.25">
      <c r="A919" t="s">
        <v>2412</v>
      </c>
      <c r="B919" t="str">
        <f>IF(OR(ISNUMBER(FIND("W/O",Tabelle3[[#This Row],[Score]])),ISNUMBER(FIND("RET",Tabelle3[[#This Row],[Score]])),ISNUMBER(FIND("Bye,",Tabelle3[[#This Row],[Opponent]]))),"NO","YES")</f>
        <v>YES</v>
      </c>
      <c r="C919" t="s">
        <v>518</v>
      </c>
      <c r="D919" s="158">
        <v>43563</v>
      </c>
      <c r="E919" t="s">
        <v>1241</v>
      </c>
      <c r="F919">
        <v>3</v>
      </c>
      <c r="G919" t="s">
        <v>2206</v>
      </c>
      <c r="H919" t="s">
        <v>1544</v>
      </c>
      <c r="I919" t="s">
        <v>512</v>
      </c>
      <c r="J919">
        <f>IF('ATP Data Set 2019 Singles'!$K919&gt;1,'ATP Data Set 2019 Singles'!$K919,"")</f>
        <v>58</v>
      </c>
      <c r="K919">
        <v>58</v>
      </c>
      <c r="R919" s="132"/>
      <c r="AC919"/>
    </row>
    <row r="920" spans="1:29" x14ac:dyDescent="0.25">
      <c r="A920" t="s">
        <v>2412</v>
      </c>
      <c r="B920" t="str">
        <f>IF(OR(ISNUMBER(FIND("W/O",Tabelle3[[#This Row],[Score]])),ISNUMBER(FIND("RET",Tabelle3[[#This Row],[Score]])),ISNUMBER(FIND("Bye,",Tabelle3[[#This Row],[Opponent]]))),"NO","YES")</f>
        <v>NO</v>
      </c>
      <c r="C920" t="s">
        <v>518</v>
      </c>
      <c r="D920" s="158">
        <v>43563</v>
      </c>
      <c r="E920" t="s">
        <v>1241</v>
      </c>
      <c r="F920">
        <v>3</v>
      </c>
      <c r="G920" t="s">
        <v>1617</v>
      </c>
      <c r="H920" t="s">
        <v>1458</v>
      </c>
      <c r="I920" t="s">
        <v>1457</v>
      </c>
      <c r="J920" t="str">
        <f>IF('ATP Data Set 2019 Singles'!$K920&gt;1,'ATP Data Set 2019 Singles'!$K920,"")</f>
        <v/>
      </c>
      <c r="K920">
        <v>0</v>
      </c>
      <c r="R920" s="132"/>
      <c r="AC920"/>
    </row>
    <row r="921" spans="1:29" x14ac:dyDescent="0.25">
      <c r="A921" t="s">
        <v>2412</v>
      </c>
      <c r="B921" t="str">
        <f>IF(OR(ISNUMBER(FIND("W/O",Tabelle3[[#This Row],[Score]])),ISNUMBER(FIND("RET",Tabelle3[[#This Row],[Score]])),ISNUMBER(FIND("Bye,",Tabelle3[[#This Row],[Opponent]]))),"NO","YES")</f>
        <v>YES</v>
      </c>
      <c r="C921" t="s">
        <v>518</v>
      </c>
      <c r="D921" s="158">
        <v>43563</v>
      </c>
      <c r="E921" t="s">
        <v>1241</v>
      </c>
      <c r="F921">
        <v>3</v>
      </c>
      <c r="G921" t="s">
        <v>1505</v>
      </c>
      <c r="H921" t="s">
        <v>2102</v>
      </c>
      <c r="I921" t="s">
        <v>512</v>
      </c>
      <c r="J921">
        <f>IF('ATP Data Set 2019 Singles'!$K921&gt;1,'ATP Data Set 2019 Singles'!$K921,"")</f>
        <v>95</v>
      </c>
      <c r="K921">
        <v>95</v>
      </c>
      <c r="R921" s="132"/>
      <c r="AC921"/>
    </row>
    <row r="922" spans="1:29" x14ac:dyDescent="0.25">
      <c r="A922" t="s">
        <v>2412</v>
      </c>
      <c r="B922" t="str">
        <f>IF(OR(ISNUMBER(FIND("W/O",Tabelle3[[#This Row],[Score]])),ISNUMBER(FIND("RET",Tabelle3[[#This Row],[Score]])),ISNUMBER(FIND("Bye,",Tabelle3[[#This Row],[Opponent]]))),"NO","YES")</f>
        <v>NO</v>
      </c>
      <c r="C922" t="s">
        <v>518</v>
      </c>
      <c r="D922" s="158">
        <v>43563</v>
      </c>
      <c r="E922" t="s">
        <v>1241</v>
      </c>
      <c r="F922">
        <v>3</v>
      </c>
      <c r="G922" t="s">
        <v>1466</v>
      </c>
      <c r="H922" t="s">
        <v>1458</v>
      </c>
      <c r="I922" t="s">
        <v>1457</v>
      </c>
      <c r="J922" t="str">
        <f>IF('ATP Data Set 2019 Singles'!$K922&gt;1,'ATP Data Set 2019 Singles'!$K922,"")</f>
        <v/>
      </c>
      <c r="K922">
        <v>0</v>
      </c>
      <c r="R922" s="132"/>
      <c r="AC922"/>
    </row>
    <row r="923" spans="1:29" x14ac:dyDescent="0.25">
      <c r="A923" t="s">
        <v>2412</v>
      </c>
      <c r="B923" t="str">
        <f>IF(OR(ISNUMBER(FIND("W/O",Tabelle3[[#This Row],[Score]])),ISNUMBER(FIND("RET",Tabelle3[[#This Row],[Score]])),ISNUMBER(FIND("Bye,",Tabelle3[[#This Row],[Opponent]]))),"NO","YES")</f>
        <v>NO</v>
      </c>
      <c r="C923" t="s">
        <v>518</v>
      </c>
      <c r="D923" s="158">
        <v>43563</v>
      </c>
      <c r="E923" t="s">
        <v>1241</v>
      </c>
      <c r="F923">
        <v>3</v>
      </c>
      <c r="G923" t="s">
        <v>1499</v>
      </c>
      <c r="H923" t="s">
        <v>1458</v>
      </c>
      <c r="I923" t="s">
        <v>1457</v>
      </c>
      <c r="J923" t="str">
        <f>IF('ATP Data Set 2019 Singles'!$K923&gt;1,'ATP Data Set 2019 Singles'!$K923,"")</f>
        <v/>
      </c>
      <c r="K923">
        <v>0</v>
      </c>
      <c r="R923" s="132"/>
      <c r="AC923"/>
    </row>
    <row r="924" spans="1:29" x14ac:dyDescent="0.25">
      <c r="A924" t="s">
        <v>2412</v>
      </c>
      <c r="B924" t="str">
        <f>IF(OR(ISNUMBER(FIND("W/O",Tabelle3[[#This Row],[Score]])),ISNUMBER(FIND("RET",Tabelle3[[#This Row],[Score]])),ISNUMBER(FIND("Bye,",Tabelle3[[#This Row],[Opponent]]))),"NO","YES")</f>
        <v>YES</v>
      </c>
      <c r="C924" t="s">
        <v>518</v>
      </c>
      <c r="D924" s="158">
        <v>43563</v>
      </c>
      <c r="E924" t="s">
        <v>1241</v>
      </c>
      <c r="F924">
        <v>3</v>
      </c>
      <c r="G924" t="s">
        <v>1476</v>
      </c>
      <c r="H924" t="s">
        <v>1723</v>
      </c>
      <c r="I924" t="s">
        <v>512</v>
      </c>
      <c r="J924">
        <f>IF('ATP Data Set 2019 Singles'!$K924&gt;1,'ATP Data Set 2019 Singles'!$K924,"")</f>
        <v>67</v>
      </c>
      <c r="K924">
        <v>67</v>
      </c>
      <c r="R924" s="132"/>
      <c r="AC924"/>
    </row>
    <row r="925" spans="1:29" x14ac:dyDescent="0.25">
      <c r="A925" t="s">
        <v>2412</v>
      </c>
      <c r="B925" t="str">
        <f>IF(OR(ISNUMBER(FIND("W/O",Tabelle3[[#This Row],[Score]])),ISNUMBER(FIND("RET",Tabelle3[[#This Row],[Score]])),ISNUMBER(FIND("Bye,",Tabelle3[[#This Row],[Opponent]]))),"NO","YES")</f>
        <v>YES</v>
      </c>
      <c r="C925" t="s">
        <v>518</v>
      </c>
      <c r="D925" s="158">
        <v>43563</v>
      </c>
      <c r="E925" t="s">
        <v>1241</v>
      </c>
      <c r="F925">
        <v>3</v>
      </c>
      <c r="G925" t="s">
        <v>1417</v>
      </c>
      <c r="H925" t="s">
        <v>1514</v>
      </c>
      <c r="I925" t="s">
        <v>533</v>
      </c>
      <c r="J925">
        <f>IF('ATP Data Set 2019 Singles'!$K925&gt;1,'ATP Data Set 2019 Singles'!$K925,"")</f>
        <v>102</v>
      </c>
      <c r="K925">
        <v>102</v>
      </c>
      <c r="R925" s="132"/>
      <c r="AC925"/>
    </row>
    <row r="926" spans="1:29" x14ac:dyDescent="0.25">
      <c r="A926" t="s">
        <v>2412</v>
      </c>
      <c r="B926" t="str">
        <f>IF(OR(ISNUMBER(FIND("W/O",Tabelle3[[#This Row],[Score]])),ISNUMBER(FIND("RET",Tabelle3[[#This Row],[Score]])),ISNUMBER(FIND("Bye,",Tabelle3[[#This Row],[Opponent]]))),"NO","YES")</f>
        <v>YES</v>
      </c>
      <c r="C926" t="s">
        <v>518</v>
      </c>
      <c r="D926" s="158">
        <v>43563</v>
      </c>
      <c r="E926" t="s">
        <v>1241</v>
      </c>
      <c r="F926">
        <v>3</v>
      </c>
      <c r="G926" t="s">
        <v>1590</v>
      </c>
      <c r="H926" t="s">
        <v>2207</v>
      </c>
      <c r="I926" t="s">
        <v>857</v>
      </c>
      <c r="J926">
        <f>IF('ATP Data Set 2019 Singles'!$K926&gt;1,'ATP Data Set 2019 Singles'!$K926,"")</f>
        <v>96</v>
      </c>
      <c r="K926">
        <v>96</v>
      </c>
      <c r="R926" s="132"/>
      <c r="AC926"/>
    </row>
    <row r="927" spans="1:29" x14ac:dyDescent="0.25">
      <c r="A927" t="s">
        <v>2412</v>
      </c>
      <c r="B927" t="str">
        <f>IF(OR(ISNUMBER(FIND("W/O",Tabelle3[[#This Row],[Score]])),ISNUMBER(FIND("RET",Tabelle3[[#This Row],[Score]])),ISNUMBER(FIND("Bye,",Tabelle3[[#This Row],[Opponent]]))),"NO","YES")</f>
        <v>YES</v>
      </c>
      <c r="C927" t="s">
        <v>518</v>
      </c>
      <c r="D927" s="158">
        <v>43563</v>
      </c>
      <c r="E927" t="s">
        <v>1241</v>
      </c>
      <c r="F927">
        <v>3</v>
      </c>
      <c r="G927" t="s">
        <v>1520</v>
      </c>
      <c r="H927" t="s">
        <v>1613</v>
      </c>
      <c r="I927" t="s">
        <v>895</v>
      </c>
      <c r="J927">
        <f>IF('ATP Data Set 2019 Singles'!$K927&gt;1,'ATP Data Set 2019 Singles'!$K927,"")</f>
        <v>92</v>
      </c>
      <c r="K927">
        <v>92</v>
      </c>
      <c r="R927" s="132"/>
      <c r="AC927"/>
    </row>
    <row r="928" spans="1:29" x14ac:dyDescent="0.25">
      <c r="A928" t="s">
        <v>2412</v>
      </c>
      <c r="B928" t="str">
        <f>IF(OR(ISNUMBER(FIND("W/O",Tabelle3[[#This Row],[Score]])),ISNUMBER(FIND("RET",Tabelle3[[#This Row],[Score]])),ISNUMBER(FIND("Bye,",Tabelle3[[#This Row],[Opponent]]))),"NO","YES")</f>
        <v>YES</v>
      </c>
      <c r="C928" t="s">
        <v>518</v>
      </c>
      <c r="D928" s="158">
        <v>43563</v>
      </c>
      <c r="E928" t="s">
        <v>1241</v>
      </c>
      <c r="F928">
        <v>3</v>
      </c>
      <c r="G928" t="s">
        <v>1534</v>
      </c>
      <c r="H928" t="s">
        <v>1679</v>
      </c>
      <c r="I928" t="s">
        <v>643</v>
      </c>
      <c r="J928">
        <f>IF('ATP Data Set 2019 Singles'!$K928&gt;1,'ATP Data Set 2019 Singles'!$K928,"")</f>
        <v>105</v>
      </c>
      <c r="K928">
        <v>105</v>
      </c>
      <c r="R928" s="132"/>
      <c r="AC928"/>
    </row>
    <row r="929" spans="1:29" x14ac:dyDescent="0.25">
      <c r="A929" t="s">
        <v>2412</v>
      </c>
      <c r="B929" t="str">
        <f>IF(OR(ISNUMBER(FIND("W/O",Tabelle3[[#This Row],[Score]])),ISNUMBER(FIND("RET",Tabelle3[[#This Row],[Score]])),ISNUMBER(FIND("Bye,",Tabelle3[[#This Row],[Opponent]]))),"NO","YES")</f>
        <v>YES</v>
      </c>
      <c r="C929" t="s">
        <v>518</v>
      </c>
      <c r="D929" s="158">
        <v>43563</v>
      </c>
      <c r="E929" t="s">
        <v>1241</v>
      </c>
      <c r="F929">
        <v>4</v>
      </c>
      <c r="G929" t="s">
        <v>1873</v>
      </c>
      <c r="H929" t="s">
        <v>1617</v>
      </c>
      <c r="I929" t="s">
        <v>646</v>
      </c>
      <c r="J929">
        <f>IF('ATP Data Set 2019 Singles'!$K929&gt;1,'ATP Data Set 2019 Singles'!$K929,"")</f>
        <v>74</v>
      </c>
      <c r="K929">
        <v>74</v>
      </c>
      <c r="R929" s="132"/>
      <c r="AC929"/>
    </row>
    <row r="930" spans="1:29" x14ac:dyDescent="0.25">
      <c r="A930" t="s">
        <v>2412</v>
      </c>
      <c r="B930" t="str">
        <f>IF(OR(ISNUMBER(FIND("W/O",Tabelle3[[#This Row],[Score]])),ISNUMBER(FIND("RET",Tabelle3[[#This Row],[Score]])),ISNUMBER(FIND("Bye,",Tabelle3[[#This Row],[Opponent]]))),"NO","YES")</f>
        <v>YES</v>
      </c>
      <c r="C930" t="s">
        <v>518</v>
      </c>
      <c r="D930" s="158">
        <v>43563</v>
      </c>
      <c r="E930" t="s">
        <v>1241</v>
      </c>
      <c r="F930">
        <v>4</v>
      </c>
      <c r="G930" t="s">
        <v>1430</v>
      </c>
      <c r="H930" t="s">
        <v>1437</v>
      </c>
      <c r="I930" t="s">
        <v>1545</v>
      </c>
      <c r="J930">
        <f>IF('ATP Data Set 2019 Singles'!$K930&gt;1,'ATP Data Set 2019 Singles'!$K930,"")</f>
        <v>185</v>
      </c>
      <c r="K930">
        <v>185</v>
      </c>
      <c r="R930" s="132"/>
      <c r="AC930"/>
    </row>
    <row r="931" spans="1:29" x14ac:dyDescent="0.25">
      <c r="A931" t="s">
        <v>2412</v>
      </c>
      <c r="B931" t="str">
        <f>IF(OR(ISNUMBER(FIND("W/O",Tabelle3[[#This Row],[Score]])),ISNUMBER(FIND("RET",Tabelle3[[#This Row],[Score]])),ISNUMBER(FIND("Bye,",Tabelle3[[#This Row],[Opponent]]))),"NO","YES")</f>
        <v>YES</v>
      </c>
      <c r="C931" t="s">
        <v>518</v>
      </c>
      <c r="D931" s="158">
        <v>43563</v>
      </c>
      <c r="E931" t="s">
        <v>1241</v>
      </c>
      <c r="F931">
        <v>4</v>
      </c>
      <c r="G931" t="s">
        <v>1646</v>
      </c>
      <c r="H931" t="s">
        <v>1534</v>
      </c>
      <c r="I931" t="s">
        <v>671</v>
      </c>
      <c r="J931">
        <f>IF('ATP Data Set 2019 Singles'!$K931&gt;1,'ATP Data Set 2019 Singles'!$K931,"")</f>
        <v>48</v>
      </c>
      <c r="K931">
        <v>48</v>
      </c>
      <c r="R931" s="132"/>
      <c r="AC931"/>
    </row>
    <row r="932" spans="1:29" x14ac:dyDescent="0.25">
      <c r="A932" t="s">
        <v>2412</v>
      </c>
      <c r="B932" t="str">
        <f>IF(OR(ISNUMBER(FIND("W/O",Tabelle3[[#This Row],[Score]])),ISNUMBER(FIND("RET",Tabelle3[[#This Row],[Score]])),ISNUMBER(FIND("Bye,",Tabelle3[[#This Row],[Opponent]]))),"NO","YES")</f>
        <v>YES</v>
      </c>
      <c r="C932" t="s">
        <v>518</v>
      </c>
      <c r="D932" s="158">
        <v>43563</v>
      </c>
      <c r="E932" t="s">
        <v>1241</v>
      </c>
      <c r="F932">
        <v>4</v>
      </c>
      <c r="G932" t="s">
        <v>1505</v>
      </c>
      <c r="H932" t="s">
        <v>2206</v>
      </c>
      <c r="I932" t="s">
        <v>566</v>
      </c>
      <c r="J932">
        <f>IF('ATP Data Set 2019 Singles'!$K932&gt;1,'ATP Data Set 2019 Singles'!$K932,"")</f>
        <v>107</v>
      </c>
      <c r="K932">
        <v>107</v>
      </c>
      <c r="R932" s="132"/>
      <c r="AC932"/>
    </row>
    <row r="933" spans="1:29" x14ac:dyDescent="0.25">
      <c r="A933" t="s">
        <v>2412</v>
      </c>
      <c r="B933" t="str">
        <f>IF(OR(ISNUMBER(FIND("W/O",Tabelle3[[#This Row],[Score]])),ISNUMBER(FIND("RET",Tabelle3[[#This Row],[Score]])),ISNUMBER(FIND("Bye,",Tabelle3[[#This Row],[Opponent]]))),"NO","YES")</f>
        <v>YES</v>
      </c>
      <c r="C933" t="s">
        <v>518</v>
      </c>
      <c r="D933" s="158">
        <v>43563</v>
      </c>
      <c r="E933" t="s">
        <v>1241</v>
      </c>
      <c r="F933">
        <v>4</v>
      </c>
      <c r="G933" t="s">
        <v>1476</v>
      </c>
      <c r="H933" t="s">
        <v>1756</v>
      </c>
      <c r="I933" t="s">
        <v>678</v>
      </c>
      <c r="J933">
        <f>IF('ATP Data Set 2019 Singles'!$K933&gt;1,'ATP Data Set 2019 Singles'!$K933,"")</f>
        <v>74</v>
      </c>
      <c r="K933">
        <v>74</v>
      </c>
      <c r="R933" s="132"/>
      <c r="AC933"/>
    </row>
    <row r="934" spans="1:29" x14ac:dyDescent="0.25">
      <c r="A934" t="s">
        <v>2412</v>
      </c>
      <c r="B934" t="str">
        <f>IF(OR(ISNUMBER(FIND("W/O",Tabelle3[[#This Row],[Score]])),ISNUMBER(FIND("RET",Tabelle3[[#This Row],[Score]])),ISNUMBER(FIND("Bye,",Tabelle3[[#This Row],[Opponent]]))),"NO","YES")</f>
        <v>YES</v>
      </c>
      <c r="C934" t="s">
        <v>518</v>
      </c>
      <c r="D934" s="158">
        <v>43563</v>
      </c>
      <c r="E934" t="s">
        <v>1241</v>
      </c>
      <c r="F934">
        <v>4</v>
      </c>
      <c r="G934" t="s">
        <v>1417</v>
      </c>
      <c r="H934" t="s">
        <v>1499</v>
      </c>
      <c r="I934" t="s">
        <v>2018</v>
      </c>
      <c r="J934">
        <f>IF('ATP Data Set 2019 Singles'!$K934&gt;1,'ATP Data Set 2019 Singles'!$K934,"")</f>
        <v>111</v>
      </c>
      <c r="K934">
        <v>111</v>
      </c>
      <c r="R934" s="132"/>
      <c r="AC934"/>
    </row>
    <row r="935" spans="1:29" x14ac:dyDescent="0.25">
      <c r="A935" t="s">
        <v>2412</v>
      </c>
      <c r="B935" t="str">
        <f>IF(OR(ISNUMBER(FIND("W/O",Tabelle3[[#This Row],[Score]])),ISNUMBER(FIND("RET",Tabelle3[[#This Row],[Score]])),ISNUMBER(FIND("Bye,",Tabelle3[[#This Row],[Opponent]]))),"NO","YES")</f>
        <v>YES</v>
      </c>
      <c r="C935" t="s">
        <v>518</v>
      </c>
      <c r="D935" s="158">
        <v>43563</v>
      </c>
      <c r="E935" t="s">
        <v>1241</v>
      </c>
      <c r="F935">
        <v>4</v>
      </c>
      <c r="G935" t="s">
        <v>1590</v>
      </c>
      <c r="H935" t="s">
        <v>1782</v>
      </c>
      <c r="I935" t="s">
        <v>1355</v>
      </c>
      <c r="J935">
        <f>IF('ATP Data Set 2019 Singles'!$K935&gt;1,'ATP Data Set 2019 Singles'!$K935,"")</f>
        <v>174</v>
      </c>
      <c r="K935">
        <v>174</v>
      </c>
      <c r="R935" s="132"/>
      <c r="AC935"/>
    </row>
    <row r="936" spans="1:29" x14ac:dyDescent="0.25">
      <c r="A936" t="s">
        <v>2412</v>
      </c>
      <c r="B936" t="str">
        <f>IF(OR(ISNUMBER(FIND("W/O",Tabelle3[[#This Row],[Score]])),ISNUMBER(FIND("RET",Tabelle3[[#This Row],[Score]])),ISNUMBER(FIND("Bye,",Tabelle3[[#This Row],[Opponent]]))),"NO","YES")</f>
        <v>YES</v>
      </c>
      <c r="C936" t="s">
        <v>518</v>
      </c>
      <c r="D936" s="158">
        <v>43563</v>
      </c>
      <c r="E936" t="s">
        <v>1241</v>
      </c>
      <c r="F936">
        <v>4</v>
      </c>
      <c r="G936" t="s">
        <v>1520</v>
      </c>
      <c r="H936" t="s">
        <v>1466</v>
      </c>
      <c r="I936" t="s">
        <v>512</v>
      </c>
      <c r="J936">
        <f>IF('ATP Data Set 2019 Singles'!$K936&gt;1,'ATP Data Set 2019 Singles'!$K936,"")</f>
        <v>73</v>
      </c>
      <c r="K936">
        <v>73</v>
      </c>
      <c r="R936" s="132"/>
      <c r="AC936"/>
    </row>
    <row r="937" spans="1:29" x14ac:dyDescent="0.25">
      <c r="A937" t="s">
        <v>2412</v>
      </c>
      <c r="B937" t="str">
        <f>IF(OR(ISNUMBER(FIND("W/O",Tabelle3[[#This Row],[Score]])),ISNUMBER(FIND("RET",Tabelle3[[#This Row],[Score]])),ISNUMBER(FIND("Bye,",Tabelle3[[#This Row],[Opponent]]))),"NO","YES")</f>
        <v>YES</v>
      </c>
      <c r="C937" t="s">
        <v>518</v>
      </c>
      <c r="D937" s="158">
        <v>43563</v>
      </c>
      <c r="E937" t="s">
        <v>1241</v>
      </c>
      <c r="F937">
        <v>5</v>
      </c>
      <c r="G937" t="s">
        <v>1873</v>
      </c>
      <c r="H937" t="s">
        <v>1590</v>
      </c>
      <c r="I937" t="s">
        <v>2026</v>
      </c>
      <c r="J937">
        <f>IF('ATP Data Set 2019 Singles'!$K937&gt;1,'ATP Data Set 2019 Singles'!$K937,"")</f>
        <v>137</v>
      </c>
      <c r="K937">
        <v>137</v>
      </c>
      <c r="R937" s="132"/>
      <c r="AC937"/>
    </row>
    <row r="938" spans="1:29" x14ac:dyDescent="0.25">
      <c r="A938" t="s">
        <v>2412</v>
      </c>
      <c r="B938" t="str">
        <f>IF(OR(ISNUMBER(FIND("W/O",Tabelle3[[#This Row],[Score]])),ISNUMBER(FIND("RET",Tabelle3[[#This Row],[Score]])),ISNUMBER(FIND("Bye,",Tabelle3[[#This Row],[Opponent]]))),"NO","YES")</f>
        <v>YES</v>
      </c>
      <c r="C938" t="s">
        <v>518</v>
      </c>
      <c r="D938" s="158">
        <v>43563</v>
      </c>
      <c r="E938" t="s">
        <v>1241</v>
      </c>
      <c r="F938">
        <v>5</v>
      </c>
      <c r="G938" t="s">
        <v>1430</v>
      </c>
      <c r="H938" t="s">
        <v>1505</v>
      </c>
      <c r="I938" t="s">
        <v>621</v>
      </c>
      <c r="J938">
        <f>IF('ATP Data Set 2019 Singles'!$K938&gt;1,'ATP Data Set 2019 Singles'!$K938,"")</f>
        <v>72</v>
      </c>
      <c r="K938">
        <v>72</v>
      </c>
      <c r="R938" s="132"/>
      <c r="AC938"/>
    </row>
    <row r="939" spans="1:29" x14ac:dyDescent="0.25">
      <c r="A939" t="s">
        <v>2412</v>
      </c>
      <c r="B939" t="str">
        <f>IF(OR(ISNUMBER(FIND("W/O",Tabelle3[[#This Row],[Score]])),ISNUMBER(FIND("RET",Tabelle3[[#This Row],[Score]])),ISNUMBER(FIND("Bye,",Tabelle3[[#This Row],[Opponent]]))),"NO","YES")</f>
        <v>YES</v>
      </c>
      <c r="C939" t="s">
        <v>518</v>
      </c>
      <c r="D939" s="158">
        <v>43563</v>
      </c>
      <c r="E939" t="s">
        <v>1241</v>
      </c>
      <c r="F939">
        <v>5</v>
      </c>
      <c r="G939" t="s">
        <v>1476</v>
      </c>
      <c r="H939" t="s">
        <v>1520</v>
      </c>
      <c r="I939" t="s">
        <v>607</v>
      </c>
      <c r="J939">
        <f>IF('ATP Data Set 2019 Singles'!$K939&gt;1,'ATP Data Set 2019 Singles'!$K939,"")</f>
        <v>108</v>
      </c>
      <c r="K939">
        <v>108</v>
      </c>
      <c r="R939" s="132"/>
      <c r="AC939"/>
    </row>
    <row r="940" spans="1:29" x14ac:dyDescent="0.25">
      <c r="A940" t="s">
        <v>2412</v>
      </c>
      <c r="B940" t="str">
        <f>IF(OR(ISNUMBER(FIND("W/O",Tabelle3[[#This Row],[Score]])),ISNUMBER(FIND("RET",Tabelle3[[#This Row],[Score]])),ISNUMBER(FIND("Bye,",Tabelle3[[#This Row],[Opponent]]))),"NO","YES")</f>
        <v>YES</v>
      </c>
      <c r="C940" t="s">
        <v>518</v>
      </c>
      <c r="D940" s="158">
        <v>43563</v>
      </c>
      <c r="E940" t="s">
        <v>1241</v>
      </c>
      <c r="F940">
        <v>5</v>
      </c>
      <c r="G940" t="s">
        <v>1417</v>
      </c>
      <c r="H940" t="s">
        <v>1646</v>
      </c>
      <c r="I940" t="s">
        <v>2146</v>
      </c>
      <c r="J940">
        <f>IF('ATP Data Set 2019 Singles'!$K940&gt;1,'ATP Data Set 2019 Singles'!$K940,"")</f>
        <v>63</v>
      </c>
      <c r="K940">
        <v>63</v>
      </c>
      <c r="R940" s="132"/>
      <c r="AC940"/>
    </row>
    <row r="941" spans="1:29" x14ac:dyDescent="0.25">
      <c r="A941" t="s">
        <v>2412</v>
      </c>
      <c r="B941" t="str">
        <f>IF(OR(ISNUMBER(FIND("W/O",Tabelle3[[#This Row],[Score]])),ISNUMBER(FIND("RET",Tabelle3[[#This Row],[Score]])),ISNUMBER(FIND("Bye,",Tabelle3[[#This Row],[Opponent]]))),"NO","YES")</f>
        <v>YES</v>
      </c>
      <c r="C941" t="s">
        <v>518</v>
      </c>
      <c r="D941" s="158">
        <v>43563</v>
      </c>
      <c r="E941" t="s">
        <v>1241</v>
      </c>
      <c r="F941">
        <v>6</v>
      </c>
      <c r="G941" t="s">
        <v>1430</v>
      </c>
      <c r="H941" t="s">
        <v>1476</v>
      </c>
      <c r="I941" t="s">
        <v>527</v>
      </c>
      <c r="J941">
        <f>IF('ATP Data Set 2019 Singles'!$K941&gt;1,'ATP Data Set 2019 Singles'!$K941,"")</f>
        <v>83</v>
      </c>
      <c r="K941">
        <v>83</v>
      </c>
      <c r="R941" s="132"/>
      <c r="AC941"/>
    </row>
    <row r="942" spans="1:29" x14ac:dyDescent="0.25">
      <c r="A942" t="s">
        <v>2412</v>
      </c>
      <c r="B942" t="str">
        <f>IF(OR(ISNUMBER(FIND("W/O",Tabelle3[[#This Row],[Score]])),ISNUMBER(FIND("RET",Tabelle3[[#This Row],[Score]])),ISNUMBER(FIND("Bye,",Tabelle3[[#This Row],[Opponent]]))),"NO","YES")</f>
        <v>YES</v>
      </c>
      <c r="C942" t="s">
        <v>518</v>
      </c>
      <c r="D942" s="158">
        <v>43563</v>
      </c>
      <c r="E942" t="s">
        <v>1241</v>
      </c>
      <c r="F942">
        <v>6</v>
      </c>
      <c r="G942" t="s">
        <v>1417</v>
      </c>
      <c r="H942" t="s">
        <v>1873</v>
      </c>
      <c r="I942" t="s">
        <v>857</v>
      </c>
      <c r="J942">
        <f>IF('ATP Data Set 2019 Singles'!$K942&gt;1,'ATP Data Set 2019 Singles'!$K942,"")</f>
        <v>93</v>
      </c>
      <c r="K942">
        <v>93</v>
      </c>
      <c r="R942" s="132"/>
      <c r="AC942"/>
    </row>
    <row r="943" spans="1:29" x14ac:dyDescent="0.25">
      <c r="A943" t="s">
        <v>2412</v>
      </c>
      <c r="B943" t="str">
        <f>IF(OR(ISNUMBER(FIND("W/O",Tabelle3[[#This Row],[Score]])),ISNUMBER(FIND("RET",Tabelle3[[#This Row],[Score]])),ISNUMBER(FIND("Bye,",Tabelle3[[#This Row],[Opponent]]))),"NO","YES")</f>
        <v>YES</v>
      </c>
      <c r="C943" t="s">
        <v>518</v>
      </c>
      <c r="D943" s="158">
        <v>43563</v>
      </c>
      <c r="E943" t="s">
        <v>1241</v>
      </c>
      <c r="F943">
        <v>7</v>
      </c>
      <c r="G943" t="s">
        <v>1430</v>
      </c>
      <c r="H943" t="s">
        <v>1417</v>
      </c>
      <c r="I943" t="s">
        <v>1149</v>
      </c>
      <c r="J943">
        <f>IF('ATP Data Set 2019 Singles'!$K943&gt;1,'ATP Data Set 2019 Singles'!$K943,"")</f>
        <v>149</v>
      </c>
      <c r="K943">
        <v>149</v>
      </c>
      <c r="R943" s="132"/>
      <c r="AC943"/>
    </row>
    <row r="944" spans="1:29" x14ac:dyDescent="0.25">
      <c r="A944" t="s">
        <v>2412</v>
      </c>
      <c r="B944" t="str">
        <f>IF(OR(ISNUMBER(FIND("W/O",Tabelle3[[#This Row],[Score]])),ISNUMBER(FIND("RET",Tabelle3[[#This Row],[Score]])),ISNUMBER(FIND("Bye,",Tabelle3[[#This Row],[Opponent]]))),"NO","YES")</f>
        <v>YES</v>
      </c>
      <c r="C944" t="s">
        <v>518</v>
      </c>
      <c r="D944" s="158">
        <v>43563</v>
      </c>
      <c r="E944" t="s">
        <v>1228</v>
      </c>
      <c r="F944">
        <v>3</v>
      </c>
      <c r="G944" t="s">
        <v>1896</v>
      </c>
      <c r="H944" t="s">
        <v>1509</v>
      </c>
      <c r="I944" t="s">
        <v>522</v>
      </c>
      <c r="J944">
        <f>IF('ATP Data Set 2019 Singles'!$K944&gt;1,'ATP Data Set 2019 Singles'!$K944,"")</f>
        <v>115</v>
      </c>
      <c r="K944">
        <v>115</v>
      </c>
      <c r="R944" s="132"/>
      <c r="AC944"/>
    </row>
    <row r="945" spans="1:29" x14ac:dyDescent="0.25">
      <c r="A945" t="s">
        <v>2412</v>
      </c>
      <c r="B945" t="str">
        <f>IF(OR(ISNUMBER(FIND("W/O",Tabelle3[[#This Row],[Score]])),ISNUMBER(FIND("RET",Tabelle3[[#This Row],[Score]])),ISNUMBER(FIND("Bye,",Tabelle3[[#This Row],[Opponent]]))),"NO","YES")</f>
        <v>YES</v>
      </c>
      <c r="C945" t="s">
        <v>518</v>
      </c>
      <c r="D945" s="158">
        <v>43563</v>
      </c>
      <c r="E945" t="s">
        <v>1228</v>
      </c>
      <c r="F945">
        <v>3</v>
      </c>
      <c r="G945" t="s">
        <v>1515</v>
      </c>
      <c r="H945" t="s">
        <v>1570</v>
      </c>
      <c r="I945" t="s">
        <v>585</v>
      </c>
      <c r="J945">
        <f>IF('ATP Data Set 2019 Singles'!$K945&gt;1,'ATP Data Set 2019 Singles'!$K945,"")</f>
        <v>116</v>
      </c>
      <c r="K945">
        <v>116</v>
      </c>
      <c r="R945" s="132"/>
      <c r="AC945"/>
    </row>
    <row r="946" spans="1:29" x14ac:dyDescent="0.25">
      <c r="A946" t="s">
        <v>2412</v>
      </c>
      <c r="B946" t="str">
        <f>IF(OR(ISNUMBER(FIND("W/O",Tabelle3[[#This Row],[Score]])),ISNUMBER(FIND("RET",Tabelle3[[#This Row],[Score]])),ISNUMBER(FIND("Bye,",Tabelle3[[#This Row],[Opponent]]))),"NO","YES")</f>
        <v>YES</v>
      </c>
      <c r="C946" t="s">
        <v>518</v>
      </c>
      <c r="D946" s="158">
        <v>43563</v>
      </c>
      <c r="E946" t="s">
        <v>1228</v>
      </c>
      <c r="F946">
        <v>3</v>
      </c>
      <c r="G946" t="s">
        <v>1587</v>
      </c>
      <c r="H946" t="s">
        <v>1894</v>
      </c>
      <c r="I946" t="s">
        <v>1640</v>
      </c>
      <c r="J946">
        <f>IF('ATP Data Set 2019 Singles'!$K946&gt;1,'ATP Data Set 2019 Singles'!$K946,"")</f>
        <v>56</v>
      </c>
      <c r="K946">
        <v>56</v>
      </c>
      <c r="R946" s="132"/>
      <c r="AC946"/>
    </row>
    <row r="947" spans="1:29" x14ac:dyDescent="0.25">
      <c r="A947" t="s">
        <v>2412</v>
      </c>
      <c r="B947" t="str">
        <f>IF(OR(ISNUMBER(FIND("W/O",Tabelle3[[#This Row],[Score]])),ISNUMBER(FIND("RET",Tabelle3[[#This Row],[Score]])),ISNUMBER(FIND("Bye,",Tabelle3[[#This Row],[Opponent]]))),"NO","YES")</f>
        <v>YES</v>
      </c>
      <c r="C947" t="s">
        <v>518</v>
      </c>
      <c r="D947" s="158">
        <v>43563</v>
      </c>
      <c r="E947" t="s">
        <v>1228</v>
      </c>
      <c r="F947">
        <v>3</v>
      </c>
      <c r="G947" t="s">
        <v>1438</v>
      </c>
      <c r="H947" t="s">
        <v>1413</v>
      </c>
      <c r="I947" t="s">
        <v>621</v>
      </c>
      <c r="J947">
        <f>IF('ATP Data Set 2019 Singles'!$K947&gt;1,'ATP Data Set 2019 Singles'!$K947,"")</f>
        <v>79</v>
      </c>
      <c r="K947">
        <v>79</v>
      </c>
      <c r="R947" s="132"/>
      <c r="AC947"/>
    </row>
    <row r="948" spans="1:29" x14ac:dyDescent="0.25">
      <c r="A948" t="s">
        <v>2412</v>
      </c>
      <c r="B948" t="str">
        <f>IF(OR(ISNUMBER(FIND("W/O",Tabelle3[[#This Row],[Score]])),ISNUMBER(FIND("RET",Tabelle3[[#This Row],[Score]])),ISNUMBER(FIND("Bye,",Tabelle3[[#This Row],[Opponent]]))),"NO","YES")</f>
        <v>YES</v>
      </c>
      <c r="C948" t="s">
        <v>518</v>
      </c>
      <c r="D948" s="158">
        <v>43563</v>
      </c>
      <c r="E948" t="s">
        <v>1228</v>
      </c>
      <c r="F948">
        <v>3</v>
      </c>
      <c r="G948" t="s">
        <v>1726</v>
      </c>
      <c r="H948" t="s">
        <v>1839</v>
      </c>
      <c r="I948" t="s">
        <v>512</v>
      </c>
      <c r="J948">
        <f>IF('ATP Data Set 2019 Singles'!$K948&gt;1,'ATP Data Set 2019 Singles'!$K948,"")</f>
        <v>64</v>
      </c>
      <c r="K948">
        <v>64</v>
      </c>
      <c r="R948" s="132"/>
      <c r="AC948"/>
    </row>
    <row r="949" spans="1:29" x14ac:dyDescent="0.25">
      <c r="A949" t="s">
        <v>2412</v>
      </c>
      <c r="B949" t="str">
        <f>IF(OR(ISNUMBER(FIND("W/O",Tabelle3[[#This Row],[Score]])),ISNUMBER(FIND("RET",Tabelle3[[#This Row],[Score]])),ISNUMBER(FIND("Bye,",Tabelle3[[#This Row],[Opponent]]))),"NO","YES")</f>
        <v>YES</v>
      </c>
      <c r="C949" t="s">
        <v>518</v>
      </c>
      <c r="D949" s="158">
        <v>43563</v>
      </c>
      <c r="E949" t="s">
        <v>1228</v>
      </c>
      <c r="F949">
        <v>3</v>
      </c>
      <c r="G949" t="s">
        <v>1492</v>
      </c>
      <c r="H949" t="s">
        <v>1551</v>
      </c>
      <c r="I949" t="s">
        <v>1486</v>
      </c>
      <c r="J949">
        <f>IF('ATP Data Set 2019 Singles'!$K949&gt;1,'ATP Data Set 2019 Singles'!$K949,"")</f>
        <v>131</v>
      </c>
      <c r="K949">
        <v>131</v>
      </c>
      <c r="R949" s="132"/>
      <c r="AC949"/>
    </row>
    <row r="950" spans="1:29" x14ac:dyDescent="0.25">
      <c r="A950" t="s">
        <v>2412</v>
      </c>
      <c r="B950" t="str">
        <f>IF(OR(ISNUMBER(FIND("W/O",Tabelle3[[#This Row],[Score]])),ISNUMBER(FIND("RET",Tabelle3[[#This Row],[Score]])),ISNUMBER(FIND("Bye,",Tabelle3[[#This Row],[Opponent]]))),"NO","YES")</f>
        <v>YES</v>
      </c>
      <c r="C950" t="s">
        <v>518</v>
      </c>
      <c r="D950" s="158">
        <v>43563</v>
      </c>
      <c r="E950" t="s">
        <v>1228</v>
      </c>
      <c r="F950">
        <v>3</v>
      </c>
      <c r="G950" t="s">
        <v>1490</v>
      </c>
      <c r="H950" t="s">
        <v>1415</v>
      </c>
      <c r="I950" t="s">
        <v>643</v>
      </c>
      <c r="J950">
        <f>IF('ATP Data Set 2019 Singles'!$K950&gt;1,'ATP Data Set 2019 Singles'!$K950,"")</f>
        <v>116</v>
      </c>
      <c r="K950">
        <v>116</v>
      </c>
      <c r="R950" s="132"/>
      <c r="AC950"/>
    </row>
    <row r="951" spans="1:29" x14ac:dyDescent="0.25">
      <c r="A951" t="s">
        <v>2412</v>
      </c>
      <c r="B951" t="str">
        <f>IF(OR(ISNUMBER(FIND("W/O",Tabelle3[[#This Row],[Score]])),ISNUMBER(FIND("RET",Tabelle3[[#This Row],[Score]])),ISNUMBER(FIND("Bye,",Tabelle3[[#This Row],[Opponent]]))),"NO","YES")</f>
        <v>YES</v>
      </c>
      <c r="C951" t="s">
        <v>518</v>
      </c>
      <c r="D951" s="158">
        <v>43563</v>
      </c>
      <c r="E951" t="s">
        <v>1228</v>
      </c>
      <c r="F951">
        <v>3</v>
      </c>
      <c r="G951" t="s">
        <v>1511</v>
      </c>
      <c r="H951" t="s">
        <v>2205</v>
      </c>
      <c r="I951" t="s">
        <v>629</v>
      </c>
      <c r="J951">
        <f>IF('ATP Data Set 2019 Singles'!$K951&gt;1,'ATP Data Set 2019 Singles'!$K951,"")</f>
        <v>79</v>
      </c>
      <c r="K951">
        <v>79</v>
      </c>
      <c r="R951" s="132"/>
      <c r="AC951"/>
    </row>
    <row r="952" spans="1:29" x14ac:dyDescent="0.25">
      <c r="A952" t="s">
        <v>2412</v>
      </c>
      <c r="B952" t="str">
        <f>IF(OR(ISNUMBER(FIND("W/O",Tabelle3[[#This Row],[Score]])),ISNUMBER(FIND("RET",Tabelle3[[#This Row],[Score]])),ISNUMBER(FIND("Bye,",Tabelle3[[#This Row],[Opponent]]))),"NO","YES")</f>
        <v>YES</v>
      </c>
      <c r="C952" t="s">
        <v>518</v>
      </c>
      <c r="D952" s="158">
        <v>43563</v>
      </c>
      <c r="E952" t="s">
        <v>1228</v>
      </c>
      <c r="F952">
        <v>3</v>
      </c>
      <c r="G952" t="s">
        <v>2202</v>
      </c>
      <c r="H952" t="s">
        <v>1439</v>
      </c>
      <c r="I952" t="s">
        <v>2204</v>
      </c>
      <c r="J952">
        <f>IF('ATP Data Set 2019 Singles'!$K952&gt;1,'ATP Data Set 2019 Singles'!$K952,"")</f>
        <v>151</v>
      </c>
      <c r="K952">
        <v>151</v>
      </c>
      <c r="R952" s="132"/>
      <c r="AC952"/>
    </row>
    <row r="953" spans="1:29" x14ac:dyDescent="0.25">
      <c r="A953" t="s">
        <v>2412</v>
      </c>
      <c r="B953" t="str">
        <f>IF(OR(ISNUMBER(FIND("W/O",Tabelle3[[#This Row],[Score]])),ISNUMBER(FIND("RET",Tabelle3[[#This Row],[Score]])),ISNUMBER(FIND("Bye,",Tabelle3[[#This Row],[Opponent]]))),"NO","YES")</f>
        <v>YES</v>
      </c>
      <c r="C953" t="s">
        <v>518</v>
      </c>
      <c r="D953" s="158">
        <v>43563</v>
      </c>
      <c r="E953" t="s">
        <v>1228</v>
      </c>
      <c r="F953">
        <v>3</v>
      </c>
      <c r="G953" t="s">
        <v>1752</v>
      </c>
      <c r="H953" t="s">
        <v>1885</v>
      </c>
      <c r="I953" t="s">
        <v>895</v>
      </c>
      <c r="J953">
        <f>IF('ATP Data Set 2019 Singles'!$K953&gt;1,'ATP Data Set 2019 Singles'!$K953,"")</f>
        <v>93</v>
      </c>
      <c r="K953">
        <v>93</v>
      </c>
      <c r="R953" s="132"/>
      <c r="AC953"/>
    </row>
    <row r="954" spans="1:29" x14ac:dyDescent="0.25">
      <c r="A954" t="s">
        <v>2412</v>
      </c>
      <c r="B954" t="str">
        <f>IF(OR(ISNUMBER(FIND("W/O",Tabelle3[[#This Row],[Score]])),ISNUMBER(FIND("RET",Tabelle3[[#This Row],[Score]])),ISNUMBER(FIND("Bye,",Tabelle3[[#This Row],[Opponent]]))),"NO","YES")</f>
        <v>YES</v>
      </c>
      <c r="C954" t="s">
        <v>518</v>
      </c>
      <c r="D954" s="158">
        <v>43563</v>
      </c>
      <c r="E954" t="s">
        <v>1228</v>
      </c>
      <c r="F954">
        <v>3</v>
      </c>
      <c r="G954" t="s">
        <v>1449</v>
      </c>
      <c r="H954" t="s">
        <v>1481</v>
      </c>
      <c r="I954" t="s">
        <v>2203</v>
      </c>
      <c r="J954">
        <f>IF('ATP Data Set 2019 Singles'!$K954&gt;1,'ATP Data Set 2019 Singles'!$K954,"")</f>
        <v>127</v>
      </c>
      <c r="K954">
        <v>127</v>
      </c>
      <c r="R954" s="132"/>
      <c r="AC954"/>
    </row>
    <row r="955" spans="1:29" x14ac:dyDescent="0.25">
      <c r="A955" t="s">
        <v>2412</v>
      </c>
      <c r="B955" t="str">
        <f>IF(OR(ISNUMBER(FIND("W/O",Tabelle3[[#This Row],[Score]])),ISNUMBER(FIND("RET",Tabelle3[[#This Row],[Score]])),ISNUMBER(FIND("Bye,",Tabelle3[[#This Row],[Opponent]]))),"NO","YES")</f>
        <v>YES</v>
      </c>
      <c r="C955" t="s">
        <v>518</v>
      </c>
      <c r="D955" s="158">
        <v>43563</v>
      </c>
      <c r="E955" t="s">
        <v>1228</v>
      </c>
      <c r="F955">
        <v>3</v>
      </c>
      <c r="G955" t="s">
        <v>1465</v>
      </c>
      <c r="H955" t="s">
        <v>1569</v>
      </c>
      <c r="I955" t="s">
        <v>542</v>
      </c>
      <c r="J955">
        <f>IF('ATP Data Set 2019 Singles'!$K955&gt;1,'ATP Data Set 2019 Singles'!$K955,"")</f>
        <v>91</v>
      </c>
      <c r="K955">
        <v>91</v>
      </c>
      <c r="R955" s="132"/>
      <c r="AC955"/>
    </row>
    <row r="956" spans="1:29" x14ac:dyDescent="0.25">
      <c r="A956" t="s">
        <v>2412</v>
      </c>
      <c r="B956" t="str">
        <f>IF(OR(ISNUMBER(FIND("W/O",Tabelle3[[#This Row],[Score]])),ISNUMBER(FIND("RET",Tabelle3[[#This Row],[Score]])),ISNUMBER(FIND("Bye,",Tabelle3[[#This Row],[Opponent]]))),"NO","YES")</f>
        <v>YES</v>
      </c>
      <c r="C956" t="s">
        <v>518</v>
      </c>
      <c r="D956" s="158">
        <v>43563</v>
      </c>
      <c r="E956" t="s">
        <v>1228</v>
      </c>
      <c r="F956">
        <v>3</v>
      </c>
      <c r="G956" t="s">
        <v>1496</v>
      </c>
      <c r="H956" t="s">
        <v>1474</v>
      </c>
      <c r="I956" t="s">
        <v>646</v>
      </c>
      <c r="J956">
        <f>IF('ATP Data Set 2019 Singles'!$K956&gt;1,'ATP Data Set 2019 Singles'!$K956,"")</f>
        <v>81</v>
      </c>
      <c r="K956">
        <v>81</v>
      </c>
      <c r="R956" s="132"/>
      <c r="AC956"/>
    </row>
    <row r="957" spans="1:29" x14ac:dyDescent="0.25">
      <c r="A957" t="s">
        <v>2412</v>
      </c>
      <c r="B957" t="str">
        <f>IF(OR(ISNUMBER(FIND("W/O",Tabelle3[[#This Row],[Score]])),ISNUMBER(FIND("RET",Tabelle3[[#This Row],[Score]])),ISNUMBER(FIND("Bye,",Tabelle3[[#This Row],[Opponent]]))),"NO","YES")</f>
        <v>YES</v>
      </c>
      <c r="C957" t="s">
        <v>518</v>
      </c>
      <c r="D957" s="158">
        <v>43563</v>
      </c>
      <c r="E957" t="s">
        <v>1228</v>
      </c>
      <c r="F957">
        <v>3</v>
      </c>
      <c r="G957" t="s">
        <v>1429</v>
      </c>
      <c r="H957" t="s">
        <v>1521</v>
      </c>
      <c r="I957" t="s">
        <v>895</v>
      </c>
      <c r="J957">
        <f>IF('ATP Data Set 2019 Singles'!$K957&gt;1,'ATP Data Set 2019 Singles'!$K957,"")</f>
        <v>81</v>
      </c>
      <c r="K957">
        <v>81</v>
      </c>
      <c r="R957" s="132"/>
      <c r="AC957"/>
    </row>
    <row r="958" spans="1:29" x14ac:dyDescent="0.25">
      <c r="A958" t="s">
        <v>2412</v>
      </c>
      <c r="B958" t="str">
        <f>IF(OR(ISNUMBER(FIND("W/O",Tabelle3[[#This Row],[Score]])),ISNUMBER(FIND("RET",Tabelle3[[#This Row],[Score]])),ISNUMBER(FIND("Bye,",Tabelle3[[#This Row],[Opponent]]))),"NO","YES")</f>
        <v>YES</v>
      </c>
      <c r="C958" t="s">
        <v>518</v>
      </c>
      <c r="D958" s="158">
        <v>43563</v>
      </c>
      <c r="E958" t="s">
        <v>1228</v>
      </c>
      <c r="F958">
        <v>3</v>
      </c>
      <c r="G958" t="s">
        <v>1787</v>
      </c>
      <c r="H958" t="s">
        <v>1447</v>
      </c>
      <c r="I958" t="s">
        <v>533</v>
      </c>
      <c r="J958">
        <f>IF('ATP Data Set 2019 Singles'!$K958&gt;1,'ATP Data Set 2019 Singles'!$K958,"")</f>
        <v>106</v>
      </c>
      <c r="K958">
        <v>106</v>
      </c>
      <c r="R958" s="132"/>
      <c r="AC958"/>
    </row>
    <row r="959" spans="1:29" x14ac:dyDescent="0.25">
      <c r="A959" t="s">
        <v>2412</v>
      </c>
      <c r="B959" t="str">
        <f>IF(OR(ISNUMBER(FIND("W/O",Tabelle3[[#This Row],[Score]])),ISNUMBER(FIND("RET",Tabelle3[[#This Row],[Score]])),ISNUMBER(FIND("Bye,",Tabelle3[[#This Row],[Opponent]]))),"NO","YES")</f>
        <v>YES</v>
      </c>
      <c r="C959" t="s">
        <v>518</v>
      </c>
      <c r="D959" s="158">
        <v>43563</v>
      </c>
      <c r="E959" t="s">
        <v>1228</v>
      </c>
      <c r="F959">
        <v>3</v>
      </c>
      <c r="G959" t="s">
        <v>1396</v>
      </c>
      <c r="H959" t="s">
        <v>1870</v>
      </c>
      <c r="I959" t="s">
        <v>550</v>
      </c>
      <c r="J959">
        <f>IF('ATP Data Set 2019 Singles'!$K959&gt;1,'ATP Data Set 2019 Singles'!$K959,"")</f>
        <v>81</v>
      </c>
      <c r="K959">
        <v>81</v>
      </c>
      <c r="R959" s="132"/>
      <c r="AC959"/>
    </row>
    <row r="960" spans="1:29" x14ac:dyDescent="0.25">
      <c r="A960" t="s">
        <v>2412</v>
      </c>
      <c r="B960" t="str">
        <f>IF(OR(ISNUMBER(FIND("W/O",Tabelle3[[#This Row],[Score]])),ISNUMBER(FIND("RET",Tabelle3[[#This Row],[Score]])),ISNUMBER(FIND("Bye,",Tabelle3[[#This Row],[Opponent]]))),"NO","YES")</f>
        <v>YES</v>
      </c>
      <c r="C960" t="s">
        <v>518</v>
      </c>
      <c r="D960" s="158">
        <v>43563</v>
      </c>
      <c r="E960" t="s">
        <v>1228</v>
      </c>
      <c r="F960">
        <v>4</v>
      </c>
      <c r="G960" t="s">
        <v>1515</v>
      </c>
      <c r="H960" t="s">
        <v>1490</v>
      </c>
      <c r="I960" t="s">
        <v>533</v>
      </c>
      <c r="J960">
        <f>IF('ATP Data Set 2019 Singles'!$K960&gt;1,'ATP Data Set 2019 Singles'!$K960,"")</f>
        <v>112</v>
      </c>
      <c r="K960">
        <v>112</v>
      </c>
      <c r="R960" s="132"/>
      <c r="AC960"/>
    </row>
    <row r="961" spans="1:29" x14ac:dyDescent="0.25">
      <c r="A961" t="s">
        <v>2412</v>
      </c>
      <c r="B961" t="str">
        <f>IF(OR(ISNUMBER(FIND("W/O",Tabelle3[[#This Row],[Score]])),ISNUMBER(FIND("RET",Tabelle3[[#This Row],[Score]])),ISNUMBER(FIND("Bye,",Tabelle3[[#This Row],[Opponent]]))),"NO","YES")</f>
        <v>YES</v>
      </c>
      <c r="C961" t="s">
        <v>518</v>
      </c>
      <c r="D961" s="158">
        <v>43563</v>
      </c>
      <c r="E961" t="s">
        <v>1228</v>
      </c>
      <c r="F961">
        <v>4</v>
      </c>
      <c r="G961" t="s">
        <v>1587</v>
      </c>
      <c r="H961" t="s">
        <v>2202</v>
      </c>
      <c r="I961" t="s">
        <v>2201</v>
      </c>
      <c r="J961">
        <f>IF('ATP Data Set 2019 Singles'!$K961&gt;1,'ATP Data Set 2019 Singles'!$K961,"")</f>
        <v>105</v>
      </c>
      <c r="K961">
        <v>105</v>
      </c>
      <c r="R961" s="132"/>
      <c r="AC961"/>
    </row>
    <row r="962" spans="1:29" x14ac:dyDescent="0.25">
      <c r="A962" t="s">
        <v>2412</v>
      </c>
      <c r="B962" t="str">
        <f>IF(OR(ISNUMBER(FIND("W/O",Tabelle3[[#This Row],[Score]])),ISNUMBER(FIND("RET",Tabelle3[[#This Row],[Score]])),ISNUMBER(FIND("Bye,",Tabelle3[[#This Row],[Opponent]]))),"NO","YES")</f>
        <v>YES</v>
      </c>
      <c r="C962" t="s">
        <v>518</v>
      </c>
      <c r="D962" s="158">
        <v>43563</v>
      </c>
      <c r="E962" t="s">
        <v>1228</v>
      </c>
      <c r="F962">
        <v>4</v>
      </c>
      <c r="G962" t="s">
        <v>1752</v>
      </c>
      <c r="H962" t="s">
        <v>1396</v>
      </c>
      <c r="I962" t="s">
        <v>845</v>
      </c>
      <c r="J962">
        <f>IF('ATP Data Set 2019 Singles'!$K962&gt;1,'ATP Data Set 2019 Singles'!$K962,"")</f>
        <v>146</v>
      </c>
      <c r="K962">
        <v>146</v>
      </c>
      <c r="R962" s="132"/>
      <c r="AC962"/>
    </row>
    <row r="963" spans="1:29" x14ac:dyDescent="0.25">
      <c r="A963" t="s">
        <v>2412</v>
      </c>
      <c r="B963" t="str">
        <f>IF(OR(ISNUMBER(FIND("W/O",Tabelle3[[#This Row],[Score]])),ISNUMBER(FIND("RET",Tabelle3[[#This Row],[Score]])),ISNUMBER(FIND("Bye,",Tabelle3[[#This Row],[Opponent]]))),"NO","YES")</f>
        <v>YES</v>
      </c>
      <c r="C963" t="s">
        <v>518</v>
      </c>
      <c r="D963" s="158">
        <v>43563</v>
      </c>
      <c r="E963" t="s">
        <v>1228</v>
      </c>
      <c r="F963">
        <v>4</v>
      </c>
      <c r="G963" t="s">
        <v>1449</v>
      </c>
      <c r="H963" t="s">
        <v>1492</v>
      </c>
      <c r="I963" t="s">
        <v>653</v>
      </c>
      <c r="J963">
        <f>IF('ATP Data Set 2019 Singles'!$K963&gt;1,'ATP Data Set 2019 Singles'!$K963,"")</f>
        <v>76</v>
      </c>
      <c r="K963">
        <v>76</v>
      </c>
      <c r="R963" s="132"/>
      <c r="AC963"/>
    </row>
    <row r="964" spans="1:29" x14ac:dyDescent="0.25">
      <c r="A964" t="s">
        <v>2412</v>
      </c>
      <c r="B964" t="str">
        <f>IF(OR(ISNUMBER(FIND("W/O",Tabelle3[[#This Row],[Score]])),ISNUMBER(FIND("RET",Tabelle3[[#This Row],[Score]])),ISNUMBER(FIND("Bye,",Tabelle3[[#This Row],[Opponent]]))),"NO","YES")</f>
        <v>YES</v>
      </c>
      <c r="C964" t="s">
        <v>518</v>
      </c>
      <c r="D964" s="158">
        <v>43563</v>
      </c>
      <c r="E964" t="s">
        <v>1228</v>
      </c>
      <c r="F964">
        <v>4</v>
      </c>
      <c r="G964" t="s">
        <v>1465</v>
      </c>
      <c r="H964" t="s">
        <v>1896</v>
      </c>
      <c r="I964" t="s">
        <v>667</v>
      </c>
      <c r="J964">
        <f>IF('ATP Data Set 2019 Singles'!$K964&gt;1,'ATP Data Set 2019 Singles'!$K964,"")</f>
        <v>77</v>
      </c>
      <c r="K964">
        <v>77</v>
      </c>
      <c r="R964" s="132"/>
      <c r="AC964"/>
    </row>
    <row r="965" spans="1:29" x14ac:dyDescent="0.25">
      <c r="A965" t="s">
        <v>2412</v>
      </c>
      <c r="B965" t="str">
        <f>IF(OR(ISNUMBER(FIND("W/O",Tabelle3[[#This Row],[Score]])),ISNUMBER(FIND("RET",Tabelle3[[#This Row],[Score]])),ISNUMBER(FIND("Bye,",Tabelle3[[#This Row],[Opponent]]))),"NO","YES")</f>
        <v>YES</v>
      </c>
      <c r="C965" t="s">
        <v>518</v>
      </c>
      <c r="D965" s="158">
        <v>43563</v>
      </c>
      <c r="E965" t="s">
        <v>1228</v>
      </c>
      <c r="F965">
        <v>4</v>
      </c>
      <c r="G965" t="s">
        <v>1496</v>
      </c>
      <c r="H965" t="s">
        <v>1726</v>
      </c>
      <c r="I965" t="s">
        <v>585</v>
      </c>
      <c r="J965">
        <f>IF('ATP Data Set 2019 Singles'!$K965&gt;1,'ATP Data Set 2019 Singles'!$K965,"")</f>
        <v>100</v>
      </c>
      <c r="K965">
        <v>100</v>
      </c>
      <c r="R965" s="132"/>
      <c r="AC965"/>
    </row>
    <row r="966" spans="1:29" x14ac:dyDescent="0.25">
      <c r="A966" t="s">
        <v>2412</v>
      </c>
      <c r="B966" t="str">
        <f>IF(OR(ISNUMBER(FIND("W/O",Tabelle3[[#This Row],[Score]])),ISNUMBER(FIND("RET",Tabelle3[[#This Row],[Score]])),ISNUMBER(FIND("Bye,",Tabelle3[[#This Row],[Opponent]]))),"NO","YES")</f>
        <v>YES</v>
      </c>
      <c r="C966" t="s">
        <v>518</v>
      </c>
      <c r="D966" s="158">
        <v>43563</v>
      </c>
      <c r="E966" t="s">
        <v>1228</v>
      </c>
      <c r="F966">
        <v>4</v>
      </c>
      <c r="G966" t="s">
        <v>1429</v>
      </c>
      <c r="H966" t="s">
        <v>1438</v>
      </c>
      <c r="I966" t="s">
        <v>585</v>
      </c>
      <c r="J966">
        <f>IF('ATP Data Set 2019 Singles'!$K966&gt;1,'ATP Data Set 2019 Singles'!$K966,"")</f>
        <v>90</v>
      </c>
      <c r="K966">
        <v>90</v>
      </c>
      <c r="R966" s="132"/>
      <c r="AC966"/>
    </row>
    <row r="967" spans="1:29" x14ac:dyDescent="0.25">
      <c r="A967" t="s">
        <v>2412</v>
      </c>
      <c r="B967" t="str">
        <f>IF(OR(ISNUMBER(FIND("W/O",Tabelle3[[#This Row],[Score]])),ISNUMBER(FIND("RET",Tabelle3[[#This Row],[Score]])),ISNUMBER(FIND("Bye,",Tabelle3[[#This Row],[Opponent]]))),"NO","YES")</f>
        <v>YES</v>
      </c>
      <c r="C967" t="s">
        <v>518</v>
      </c>
      <c r="D967" s="158">
        <v>43563</v>
      </c>
      <c r="E967" t="s">
        <v>1228</v>
      </c>
      <c r="F967">
        <v>4</v>
      </c>
      <c r="G967" t="s">
        <v>1787</v>
      </c>
      <c r="H967" t="s">
        <v>1511</v>
      </c>
      <c r="I967" t="s">
        <v>512</v>
      </c>
      <c r="J967">
        <f>IF('ATP Data Set 2019 Singles'!$K967&gt;1,'ATP Data Set 2019 Singles'!$K967,"")</f>
        <v>99</v>
      </c>
      <c r="K967">
        <v>99</v>
      </c>
      <c r="R967" s="132"/>
      <c r="AC967"/>
    </row>
    <row r="968" spans="1:29" x14ac:dyDescent="0.25">
      <c r="A968" t="s">
        <v>2412</v>
      </c>
      <c r="B968" t="str">
        <f>IF(OR(ISNUMBER(FIND("W/O",Tabelle3[[#This Row],[Score]])),ISNUMBER(FIND("RET",Tabelle3[[#This Row],[Score]])),ISNUMBER(FIND("Bye,",Tabelle3[[#This Row],[Opponent]]))),"NO","YES")</f>
        <v>NO</v>
      </c>
      <c r="C968" t="s">
        <v>518</v>
      </c>
      <c r="D968" s="158">
        <v>43563</v>
      </c>
      <c r="E968" t="s">
        <v>1228</v>
      </c>
      <c r="F968">
        <v>5</v>
      </c>
      <c r="G968" t="s">
        <v>1515</v>
      </c>
      <c r="H968" t="s">
        <v>1787</v>
      </c>
      <c r="I968" t="s">
        <v>582</v>
      </c>
      <c r="J968" t="str">
        <f>IF('ATP Data Set 2019 Singles'!$K968&gt;1,'ATP Data Set 2019 Singles'!$K968,"")</f>
        <v/>
      </c>
      <c r="K968">
        <v>0</v>
      </c>
      <c r="R968" s="132"/>
      <c r="AC968"/>
    </row>
    <row r="969" spans="1:29" x14ac:dyDescent="0.25">
      <c r="A969" t="s">
        <v>2412</v>
      </c>
      <c r="B969" t="str">
        <f>IF(OR(ISNUMBER(FIND("W/O",Tabelle3[[#This Row],[Score]])),ISNUMBER(FIND("RET",Tabelle3[[#This Row],[Score]])),ISNUMBER(FIND("Bye,",Tabelle3[[#This Row],[Opponent]]))),"NO","YES")</f>
        <v>YES</v>
      </c>
      <c r="C969" t="s">
        <v>518</v>
      </c>
      <c r="D969" s="158">
        <v>43563</v>
      </c>
      <c r="E969" t="s">
        <v>1228</v>
      </c>
      <c r="F969">
        <v>5</v>
      </c>
      <c r="G969" t="s">
        <v>1449</v>
      </c>
      <c r="H969" t="s">
        <v>1752</v>
      </c>
      <c r="I969" t="s">
        <v>557</v>
      </c>
      <c r="J969">
        <f>IF('ATP Data Set 2019 Singles'!$K969&gt;1,'ATP Data Set 2019 Singles'!$K969,"")</f>
        <v>59</v>
      </c>
      <c r="K969">
        <v>59</v>
      </c>
      <c r="R969" s="132"/>
      <c r="AC969"/>
    </row>
    <row r="970" spans="1:29" x14ac:dyDescent="0.25">
      <c r="A970" t="s">
        <v>2412</v>
      </c>
      <c r="B970" t="str">
        <f>IF(OR(ISNUMBER(FIND("W/O",Tabelle3[[#This Row],[Score]])),ISNUMBER(FIND("RET",Tabelle3[[#This Row],[Score]])),ISNUMBER(FIND("Bye,",Tabelle3[[#This Row],[Opponent]]))),"NO","YES")</f>
        <v>YES</v>
      </c>
      <c r="C970" t="s">
        <v>518</v>
      </c>
      <c r="D970" s="158">
        <v>43563</v>
      </c>
      <c r="E970" t="s">
        <v>1228</v>
      </c>
      <c r="F970">
        <v>5</v>
      </c>
      <c r="G970" t="s">
        <v>1465</v>
      </c>
      <c r="H970" t="s">
        <v>1587</v>
      </c>
      <c r="I970" t="s">
        <v>566</v>
      </c>
      <c r="J970">
        <f>IF('ATP Data Set 2019 Singles'!$K970&gt;1,'ATP Data Set 2019 Singles'!$K970,"")</f>
        <v>155</v>
      </c>
      <c r="K970">
        <v>155</v>
      </c>
      <c r="R970" s="132"/>
      <c r="AC970"/>
    </row>
    <row r="971" spans="1:29" x14ac:dyDescent="0.25">
      <c r="A971" t="s">
        <v>2412</v>
      </c>
      <c r="B971" t="str">
        <f>IF(OR(ISNUMBER(FIND("W/O",Tabelle3[[#This Row],[Score]])),ISNUMBER(FIND("RET",Tabelle3[[#This Row],[Score]])),ISNUMBER(FIND("Bye,",Tabelle3[[#This Row],[Opponent]]))),"NO","YES")</f>
        <v>YES</v>
      </c>
      <c r="C971" t="s">
        <v>518</v>
      </c>
      <c r="D971" s="158">
        <v>43563</v>
      </c>
      <c r="E971" t="s">
        <v>1228</v>
      </c>
      <c r="F971">
        <v>5</v>
      </c>
      <c r="G971" t="s">
        <v>1429</v>
      </c>
      <c r="H971" t="s">
        <v>1496</v>
      </c>
      <c r="I971" t="s">
        <v>621</v>
      </c>
      <c r="J971">
        <f>IF('ATP Data Set 2019 Singles'!$K971&gt;1,'ATP Data Set 2019 Singles'!$K971,"")</f>
        <v>67</v>
      </c>
      <c r="K971">
        <v>67</v>
      </c>
      <c r="R971" s="132"/>
      <c r="AC971"/>
    </row>
    <row r="972" spans="1:29" x14ac:dyDescent="0.25">
      <c r="A972" t="s">
        <v>2412</v>
      </c>
      <c r="B972" t="str">
        <f>IF(OR(ISNUMBER(FIND("W/O",Tabelle3[[#This Row],[Score]])),ISNUMBER(FIND("RET",Tabelle3[[#This Row],[Score]])),ISNUMBER(FIND("Bye,",Tabelle3[[#This Row],[Opponent]]))),"NO","YES")</f>
        <v>YES</v>
      </c>
      <c r="C972" t="s">
        <v>518</v>
      </c>
      <c r="D972" s="158">
        <v>43563</v>
      </c>
      <c r="E972" t="s">
        <v>1228</v>
      </c>
      <c r="F972">
        <v>6</v>
      </c>
      <c r="G972" t="s">
        <v>1515</v>
      </c>
      <c r="H972" t="s">
        <v>1465</v>
      </c>
      <c r="I972" t="s">
        <v>785</v>
      </c>
      <c r="J972">
        <f>IF('ATP Data Set 2019 Singles'!$K972&gt;1,'ATP Data Set 2019 Singles'!$K972,"")</f>
        <v>74</v>
      </c>
      <c r="K972">
        <v>74</v>
      </c>
      <c r="R972" s="132"/>
      <c r="AC972"/>
    </row>
    <row r="973" spans="1:29" x14ac:dyDescent="0.25">
      <c r="A973" t="s">
        <v>2412</v>
      </c>
      <c r="B973" t="str">
        <f>IF(OR(ISNUMBER(FIND("W/O",Tabelle3[[#This Row],[Score]])),ISNUMBER(FIND("RET",Tabelle3[[#This Row],[Score]])),ISNUMBER(FIND("Bye,",Tabelle3[[#This Row],[Opponent]]))),"NO","YES")</f>
        <v>YES</v>
      </c>
      <c r="C973" t="s">
        <v>518</v>
      </c>
      <c r="D973" s="158">
        <v>43563</v>
      </c>
      <c r="E973" t="s">
        <v>1228</v>
      </c>
      <c r="F973">
        <v>6</v>
      </c>
      <c r="G973" t="s">
        <v>1449</v>
      </c>
      <c r="H973" t="s">
        <v>1429</v>
      </c>
      <c r="I973" t="s">
        <v>1846</v>
      </c>
      <c r="J973">
        <f>IF('ATP Data Set 2019 Singles'!$K973&gt;1,'ATP Data Set 2019 Singles'!$K973,"")</f>
        <v>119</v>
      </c>
      <c r="K973">
        <v>119</v>
      </c>
      <c r="R973" s="132"/>
      <c r="AC973"/>
    </row>
    <row r="974" spans="1:29" x14ac:dyDescent="0.25">
      <c r="A974" t="s">
        <v>2412</v>
      </c>
      <c r="B974" t="str">
        <f>IF(OR(ISNUMBER(FIND("W/O",Tabelle3[[#This Row],[Score]])),ISNUMBER(FIND("RET",Tabelle3[[#This Row],[Score]])),ISNUMBER(FIND("Bye,",Tabelle3[[#This Row],[Opponent]]))),"NO","YES")</f>
        <v>YES</v>
      </c>
      <c r="C974" t="s">
        <v>518</v>
      </c>
      <c r="D974" s="158">
        <v>43563</v>
      </c>
      <c r="E974" t="s">
        <v>1228</v>
      </c>
      <c r="F974">
        <v>7</v>
      </c>
      <c r="G974" t="s">
        <v>1449</v>
      </c>
      <c r="H974" t="s">
        <v>1515</v>
      </c>
      <c r="I974" t="s">
        <v>569</v>
      </c>
      <c r="J974">
        <f>IF('ATP Data Set 2019 Singles'!$K974&gt;1,'ATP Data Set 2019 Singles'!$K974,"")</f>
        <v>66</v>
      </c>
      <c r="K974">
        <v>66</v>
      </c>
      <c r="R974" s="132"/>
      <c r="AC974"/>
    </row>
    <row r="975" spans="1:29" x14ac:dyDescent="0.25">
      <c r="A975" t="s">
        <v>2412</v>
      </c>
      <c r="B975" t="str">
        <f>IF(OR(ISNUMBER(FIND("W/O",Tabelle3[[#This Row],[Score]])),ISNUMBER(FIND("RET",Tabelle3[[#This Row],[Score]])),ISNUMBER(FIND("Bye,",Tabelle3[[#This Row],[Opponent]]))),"NO","YES")</f>
        <v>YES</v>
      </c>
      <c r="C975" t="s">
        <v>518</v>
      </c>
      <c r="D975" s="158">
        <v>43570</v>
      </c>
      <c r="E975" t="s">
        <v>1221</v>
      </c>
      <c r="F975">
        <v>2</v>
      </c>
      <c r="G975" t="s">
        <v>1435</v>
      </c>
      <c r="H975" t="s">
        <v>1481</v>
      </c>
      <c r="I975" t="s">
        <v>653</v>
      </c>
      <c r="J975">
        <f>IF('ATP Data Set 2019 Singles'!$K975&gt;1,'ATP Data Set 2019 Singles'!$K975,"")</f>
        <v>84</v>
      </c>
      <c r="K975">
        <v>84</v>
      </c>
      <c r="R975" s="132"/>
      <c r="AC975"/>
    </row>
    <row r="976" spans="1:29" x14ac:dyDescent="0.25">
      <c r="A976" t="s">
        <v>2412</v>
      </c>
      <c r="B976" t="str">
        <f>IF(OR(ISNUMBER(FIND("W/O",Tabelle3[[#This Row],[Score]])),ISNUMBER(FIND("RET",Tabelle3[[#This Row],[Score]])),ISNUMBER(FIND("Bye,",Tabelle3[[#This Row],[Opponent]]))),"NO","YES")</f>
        <v>YES</v>
      </c>
      <c r="C976" t="s">
        <v>518</v>
      </c>
      <c r="D976" s="158">
        <v>43570</v>
      </c>
      <c r="E976" t="s">
        <v>1221</v>
      </c>
      <c r="F976">
        <v>2</v>
      </c>
      <c r="G976" t="s">
        <v>1573</v>
      </c>
      <c r="H976" t="s">
        <v>1511</v>
      </c>
      <c r="I976" t="s">
        <v>536</v>
      </c>
      <c r="J976">
        <f>IF('ATP Data Set 2019 Singles'!$K976&gt;1,'ATP Data Set 2019 Singles'!$K976,"")</f>
        <v>118</v>
      </c>
      <c r="K976">
        <v>118</v>
      </c>
      <c r="R976" s="132"/>
      <c r="AC976"/>
    </row>
    <row r="977" spans="1:29" x14ac:dyDescent="0.25">
      <c r="A977" t="s">
        <v>2412</v>
      </c>
      <c r="B977" t="str">
        <f>IF(OR(ISNUMBER(FIND("W/O",Tabelle3[[#This Row],[Score]])),ISNUMBER(FIND("RET",Tabelle3[[#This Row],[Score]])),ISNUMBER(FIND("Bye,",Tabelle3[[#This Row],[Opponent]]))),"NO","YES")</f>
        <v>YES</v>
      </c>
      <c r="C977" t="s">
        <v>518</v>
      </c>
      <c r="D977" s="158">
        <v>43570</v>
      </c>
      <c r="E977" t="s">
        <v>1221</v>
      </c>
      <c r="F977">
        <v>2</v>
      </c>
      <c r="G977" t="s">
        <v>1454</v>
      </c>
      <c r="H977" t="s">
        <v>1535</v>
      </c>
      <c r="I977" t="s">
        <v>2200</v>
      </c>
      <c r="J977">
        <f>IF('ATP Data Set 2019 Singles'!$K977&gt;1,'ATP Data Set 2019 Singles'!$K977,"")</f>
        <v>112</v>
      </c>
      <c r="K977">
        <v>112</v>
      </c>
      <c r="R977" s="132"/>
      <c r="AC977"/>
    </row>
    <row r="978" spans="1:29" x14ac:dyDescent="0.25">
      <c r="A978" t="s">
        <v>2412</v>
      </c>
      <c r="B978" t="str">
        <f>IF(OR(ISNUMBER(FIND("W/O",Tabelle3[[#This Row],[Score]])),ISNUMBER(FIND("RET",Tabelle3[[#This Row],[Score]])),ISNUMBER(FIND("Bye,",Tabelle3[[#This Row],[Opponent]]))),"NO","YES")</f>
        <v>NO</v>
      </c>
      <c r="C978" t="s">
        <v>518</v>
      </c>
      <c r="D978" s="158">
        <v>43570</v>
      </c>
      <c r="E978" t="s">
        <v>1221</v>
      </c>
      <c r="F978">
        <v>2</v>
      </c>
      <c r="G978" t="s">
        <v>1579</v>
      </c>
      <c r="H978" t="s">
        <v>1467</v>
      </c>
      <c r="I978" t="s">
        <v>2199</v>
      </c>
      <c r="J978">
        <f>IF('ATP Data Set 2019 Singles'!$K978&gt;1,'ATP Data Set 2019 Singles'!$K978,"")</f>
        <v>20</v>
      </c>
      <c r="K978">
        <v>20</v>
      </c>
      <c r="R978" s="132"/>
      <c r="AC978"/>
    </row>
    <row r="979" spans="1:29" x14ac:dyDescent="0.25">
      <c r="A979" t="s">
        <v>2412</v>
      </c>
      <c r="B979" t="str">
        <f>IF(OR(ISNUMBER(FIND("W/O",Tabelle3[[#This Row],[Score]])),ISNUMBER(FIND("RET",Tabelle3[[#This Row],[Score]])),ISNUMBER(FIND("Bye,",Tabelle3[[#This Row],[Opponent]]))),"NO","YES")</f>
        <v>NO</v>
      </c>
      <c r="C979" t="s">
        <v>518</v>
      </c>
      <c r="D979" s="158">
        <v>43570</v>
      </c>
      <c r="E979" t="s">
        <v>1221</v>
      </c>
      <c r="F979">
        <v>2</v>
      </c>
      <c r="G979" t="s">
        <v>1440</v>
      </c>
      <c r="H979" t="s">
        <v>1458</v>
      </c>
      <c r="I979" t="s">
        <v>1457</v>
      </c>
      <c r="J979" t="str">
        <f>IF('ATP Data Set 2019 Singles'!$K979&gt;1,'ATP Data Set 2019 Singles'!$K979,"")</f>
        <v/>
      </c>
      <c r="K979">
        <v>0</v>
      </c>
      <c r="R979" s="132"/>
      <c r="AC979"/>
    </row>
    <row r="980" spans="1:29" x14ac:dyDescent="0.25">
      <c r="A980" t="s">
        <v>2412</v>
      </c>
      <c r="B980" t="str">
        <f>IF(OR(ISNUMBER(FIND("W/O",Tabelle3[[#This Row],[Score]])),ISNUMBER(FIND("RET",Tabelle3[[#This Row],[Score]])),ISNUMBER(FIND("Bye,",Tabelle3[[#This Row],[Opponent]]))),"NO","YES")</f>
        <v>YES</v>
      </c>
      <c r="C980" t="s">
        <v>518</v>
      </c>
      <c r="D980" s="158">
        <v>43570</v>
      </c>
      <c r="E980" t="s">
        <v>1221</v>
      </c>
      <c r="F980">
        <v>2</v>
      </c>
      <c r="G980" t="s">
        <v>1459</v>
      </c>
      <c r="H980" t="s">
        <v>1475</v>
      </c>
      <c r="I980" t="s">
        <v>2161</v>
      </c>
      <c r="J980">
        <f>IF('ATP Data Set 2019 Singles'!$K980&gt;1,'ATP Data Set 2019 Singles'!$K980,"")</f>
        <v>173</v>
      </c>
      <c r="K980">
        <v>173</v>
      </c>
      <c r="R980" s="132"/>
      <c r="AC980"/>
    </row>
    <row r="981" spans="1:29" x14ac:dyDescent="0.25">
      <c r="A981" t="s">
        <v>2412</v>
      </c>
      <c r="B981" t="str">
        <f>IF(OR(ISNUMBER(FIND("W/O",Tabelle3[[#This Row],[Score]])),ISNUMBER(FIND("RET",Tabelle3[[#This Row],[Score]])),ISNUMBER(FIND("Bye,",Tabelle3[[#This Row],[Opponent]]))),"NO","YES")</f>
        <v>YES</v>
      </c>
      <c r="C981" t="s">
        <v>518</v>
      </c>
      <c r="D981" s="158">
        <v>43570</v>
      </c>
      <c r="E981" t="s">
        <v>1221</v>
      </c>
      <c r="F981">
        <v>2</v>
      </c>
      <c r="G981" t="s">
        <v>1427</v>
      </c>
      <c r="H981" t="s">
        <v>1401</v>
      </c>
      <c r="I981" t="s">
        <v>598</v>
      </c>
      <c r="J981">
        <f>IF('ATP Data Set 2019 Singles'!$K981&gt;1,'ATP Data Set 2019 Singles'!$K981,"")</f>
        <v>114</v>
      </c>
      <c r="K981">
        <v>114</v>
      </c>
      <c r="R981" s="132"/>
      <c r="AC981"/>
    </row>
    <row r="982" spans="1:29" x14ac:dyDescent="0.25">
      <c r="A982" t="s">
        <v>2412</v>
      </c>
      <c r="B982" t="str">
        <f>IF(OR(ISNUMBER(FIND("W/O",Tabelle3[[#This Row],[Score]])),ISNUMBER(FIND("RET",Tabelle3[[#This Row],[Score]])),ISNUMBER(FIND("Bye,",Tabelle3[[#This Row],[Opponent]]))),"NO","YES")</f>
        <v>NO</v>
      </c>
      <c r="C982" t="s">
        <v>518</v>
      </c>
      <c r="D982" s="158">
        <v>43570</v>
      </c>
      <c r="E982" t="s">
        <v>1221</v>
      </c>
      <c r="F982">
        <v>2</v>
      </c>
      <c r="G982" t="s">
        <v>1400</v>
      </c>
      <c r="H982" t="s">
        <v>1458</v>
      </c>
      <c r="I982" t="s">
        <v>1457</v>
      </c>
      <c r="J982" t="str">
        <f>IF('ATP Data Set 2019 Singles'!$K982&gt;1,'ATP Data Set 2019 Singles'!$K982,"")</f>
        <v/>
      </c>
      <c r="K982">
        <v>0</v>
      </c>
      <c r="R982" s="132"/>
      <c r="AC982"/>
    </row>
    <row r="983" spans="1:29" x14ac:dyDescent="0.25">
      <c r="A983" t="s">
        <v>2412</v>
      </c>
      <c r="B983" t="str">
        <f>IF(OR(ISNUMBER(FIND("W/O",Tabelle3[[#This Row],[Score]])),ISNUMBER(FIND("RET",Tabelle3[[#This Row],[Score]])),ISNUMBER(FIND("Bye,",Tabelle3[[#This Row],[Opponent]]))),"NO","YES")</f>
        <v>YES</v>
      </c>
      <c r="C983" t="s">
        <v>518</v>
      </c>
      <c r="D983" s="158">
        <v>43570</v>
      </c>
      <c r="E983" t="s">
        <v>1221</v>
      </c>
      <c r="F983">
        <v>2</v>
      </c>
      <c r="G983" t="s">
        <v>1447</v>
      </c>
      <c r="H983" t="s">
        <v>1461</v>
      </c>
      <c r="I983" t="s">
        <v>1460</v>
      </c>
      <c r="J983">
        <f>IF('ATP Data Set 2019 Singles'!$K983&gt;1,'ATP Data Set 2019 Singles'!$K983,"")</f>
        <v>150</v>
      </c>
      <c r="K983">
        <v>150</v>
      </c>
      <c r="R983" s="132"/>
      <c r="AC983"/>
    </row>
    <row r="984" spans="1:29" x14ac:dyDescent="0.25">
      <c r="A984" t="s">
        <v>2412</v>
      </c>
      <c r="B984" t="str">
        <f>IF(OR(ISNUMBER(FIND("W/O",Tabelle3[[#This Row],[Score]])),ISNUMBER(FIND("RET",Tabelle3[[#This Row],[Score]])),ISNUMBER(FIND("Bye,",Tabelle3[[#This Row],[Opponent]]))),"NO","YES")</f>
        <v>NO</v>
      </c>
      <c r="C984" t="s">
        <v>518</v>
      </c>
      <c r="D984" s="158">
        <v>43570</v>
      </c>
      <c r="E984" t="s">
        <v>1221</v>
      </c>
      <c r="F984">
        <v>2</v>
      </c>
      <c r="G984" t="s">
        <v>1441</v>
      </c>
      <c r="H984" t="s">
        <v>1429</v>
      </c>
      <c r="I984" t="s">
        <v>2198</v>
      </c>
      <c r="J984">
        <f>IF('ATP Data Set 2019 Singles'!$K984&gt;1,'ATP Data Set 2019 Singles'!$K984,"")</f>
        <v>57</v>
      </c>
      <c r="K984">
        <v>57</v>
      </c>
      <c r="R984" s="132"/>
      <c r="AC984"/>
    </row>
    <row r="985" spans="1:29" x14ac:dyDescent="0.25">
      <c r="A985" t="s">
        <v>2412</v>
      </c>
      <c r="B985" t="str">
        <f>IF(OR(ISNUMBER(FIND("W/O",Tabelle3[[#This Row],[Score]])),ISNUMBER(FIND("RET",Tabelle3[[#This Row],[Score]])),ISNUMBER(FIND("Bye,",Tabelle3[[#This Row],[Opponent]]))),"NO","YES")</f>
        <v>YES</v>
      </c>
      <c r="C985" t="s">
        <v>518</v>
      </c>
      <c r="D985" s="158">
        <v>43570</v>
      </c>
      <c r="E985" t="s">
        <v>1221</v>
      </c>
      <c r="F985">
        <v>2</v>
      </c>
      <c r="G985" t="s">
        <v>1485</v>
      </c>
      <c r="H985" t="s">
        <v>1477</v>
      </c>
      <c r="I985" t="s">
        <v>2197</v>
      </c>
      <c r="J985">
        <f>IF('ATP Data Set 2019 Singles'!$K985&gt;1,'ATP Data Set 2019 Singles'!$K985,"")</f>
        <v>123</v>
      </c>
      <c r="K985">
        <v>123</v>
      </c>
      <c r="R985" s="132"/>
      <c r="AC985"/>
    </row>
    <row r="986" spans="1:29" x14ac:dyDescent="0.25">
      <c r="A986" t="s">
        <v>2412</v>
      </c>
      <c r="B986" t="str">
        <f>IF(OR(ISNUMBER(FIND("W/O",Tabelle3[[#This Row],[Score]])),ISNUMBER(FIND("RET",Tabelle3[[#This Row],[Score]])),ISNUMBER(FIND("Bye,",Tabelle3[[#This Row],[Opponent]]))),"NO","YES")</f>
        <v>YES</v>
      </c>
      <c r="C986" t="s">
        <v>518</v>
      </c>
      <c r="D986" s="158">
        <v>43570</v>
      </c>
      <c r="E986" t="s">
        <v>1221</v>
      </c>
      <c r="F986">
        <v>2</v>
      </c>
      <c r="G986" t="s">
        <v>1453</v>
      </c>
      <c r="H986" t="s">
        <v>1896</v>
      </c>
      <c r="I986" t="s">
        <v>626</v>
      </c>
      <c r="J986">
        <f>IF('ATP Data Set 2019 Singles'!$K986&gt;1,'ATP Data Set 2019 Singles'!$K986,"")</f>
        <v>86</v>
      </c>
      <c r="K986">
        <v>86</v>
      </c>
      <c r="R986" s="132"/>
      <c r="AC986"/>
    </row>
    <row r="987" spans="1:29" x14ac:dyDescent="0.25">
      <c r="A987" t="s">
        <v>2412</v>
      </c>
      <c r="B987" t="str">
        <f>IF(OR(ISNUMBER(FIND("W/O",Tabelle3[[#This Row],[Score]])),ISNUMBER(FIND("RET",Tabelle3[[#This Row],[Score]])),ISNUMBER(FIND("Bye,",Tabelle3[[#This Row],[Opponent]]))),"NO","YES")</f>
        <v>YES</v>
      </c>
      <c r="C987" t="s">
        <v>518</v>
      </c>
      <c r="D987" s="158">
        <v>43570</v>
      </c>
      <c r="E987" t="s">
        <v>1221</v>
      </c>
      <c r="F987">
        <v>2</v>
      </c>
      <c r="G987" t="s">
        <v>1492</v>
      </c>
      <c r="H987" t="s">
        <v>1439</v>
      </c>
      <c r="I987" t="s">
        <v>550</v>
      </c>
      <c r="J987">
        <f>IF('ATP Data Set 2019 Singles'!$K987&gt;1,'ATP Data Set 2019 Singles'!$K987,"")</f>
        <v>92</v>
      </c>
      <c r="K987">
        <v>92</v>
      </c>
      <c r="R987" s="132"/>
      <c r="AC987"/>
    </row>
    <row r="988" spans="1:29" x14ac:dyDescent="0.25">
      <c r="A988" t="s">
        <v>2412</v>
      </c>
      <c r="B988" t="str">
        <f>IF(OR(ISNUMBER(FIND("W/O",Tabelle3[[#This Row],[Score]])),ISNUMBER(FIND("RET",Tabelle3[[#This Row],[Score]])),ISNUMBER(FIND("Bye,",Tabelle3[[#This Row],[Opponent]]))),"NO","YES")</f>
        <v>NO</v>
      </c>
      <c r="C988" t="s">
        <v>518</v>
      </c>
      <c r="D988" s="158">
        <v>43570</v>
      </c>
      <c r="E988" t="s">
        <v>1221</v>
      </c>
      <c r="F988">
        <v>2</v>
      </c>
      <c r="G988" t="s">
        <v>1445</v>
      </c>
      <c r="H988" t="s">
        <v>1458</v>
      </c>
      <c r="I988" t="s">
        <v>1457</v>
      </c>
      <c r="J988" t="str">
        <f>IF('ATP Data Set 2019 Singles'!$K988&gt;1,'ATP Data Set 2019 Singles'!$K988,"")</f>
        <v/>
      </c>
      <c r="K988">
        <v>0</v>
      </c>
      <c r="R988" s="132"/>
      <c r="AC988"/>
    </row>
    <row r="989" spans="1:29" x14ac:dyDescent="0.25">
      <c r="A989" t="s">
        <v>2412</v>
      </c>
      <c r="B989" t="str">
        <f>IF(OR(ISNUMBER(FIND("W/O",Tabelle3[[#This Row],[Score]])),ISNUMBER(FIND("RET",Tabelle3[[#This Row],[Score]])),ISNUMBER(FIND("Bye,",Tabelle3[[#This Row],[Opponent]]))),"NO","YES")</f>
        <v>YES</v>
      </c>
      <c r="C989" t="s">
        <v>518</v>
      </c>
      <c r="D989" s="158">
        <v>43570</v>
      </c>
      <c r="E989" t="s">
        <v>1221</v>
      </c>
      <c r="F989">
        <v>2</v>
      </c>
      <c r="G989" t="s">
        <v>1639</v>
      </c>
      <c r="H989" t="s">
        <v>1570</v>
      </c>
      <c r="I989" t="s">
        <v>643</v>
      </c>
      <c r="J989">
        <f>IF('ATP Data Set 2019 Singles'!$K989&gt;1,'ATP Data Set 2019 Singles'!$K989,"")</f>
        <v>113</v>
      </c>
      <c r="K989">
        <v>113</v>
      </c>
      <c r="R989" s="132"/>
      <c r="AC989"/>
    </row>
    <row r="990" spans="1:29" x14ac:dyDescent="0.25">
      <c r="A990" t="s">
        <v>2412</v>
      </c>
      <c r="B990" t="str">
        <f>IF(OR(ISNUMBER(FIND("W/O",Tabelle3[[#This Row],[Score]])),ISNUMBER(FIND("RET",Tabelle3[[#This Row],[Score]])),ISNUMBER(FIND("Bye,",Tabelle3[[#This Row],[Opponent]]))),"NO","YES")</f>
        <v>YES</v>
      </c>
      <c r="C990" t="s">
        <v>518</v>
      </c>
      <c r="D990" s="158">
        <v>43570</v>
      </c>
      <c r="E990" t="s">
        <v>1221</v>
      </c>
      <c r="F990">
        <v>2</v>
      </c>
      <c r="G990" t="s">
        <v>1490</v>
      </c>
      <c r="H990" t="s">
        <v>1587</v>
      </c>
      <c r="I990" t="s">
        <v>557</v>
      </c>
      <c r="J990">
        <f>IF('ATP Data Set 2019 Singles'!$K990&gt;1,'ATP Data Set 2019 Singles'!$K990,"")</f>
        <v>67</v>
      </c>
      <c r="K990">
        <v>67</v>
      </c>
      <c r="R990" s="132"/>
      <c r="AC990"/>
    </row>
    <row r="991" spans="1:29" x14ac:dyDescent="0.25">
      <c r="A991" t="s">
        <v>2412</v>
      </c>
      <c r="B991" t="str">
        <f>IF(OR(ISNUMBER(FIND("W/O",Tabelle3[[#This Row],[Score]])),ISNUMBER(FIND("RET",Tabelle3[[#This Row],[Score]])),ISNUMBER(FIND("Bye,",Tabelle3[[#This Row],[Opponent]]))),"NO","YES")</f>
        <v>YES</v>
      </c>
      <c r="C991" t="s">
        <v>518</v>
      </c>
      <c r="D991" s="158">
        <v>43570</v>
      </c>
      <c r="E991" t="s">
        <v>1221</v>
      </c>
      <c r="F991">
        <v>2</v>
      </c>
      <c r="G991" t="s">
        <v>1487</v>
      </c>
      <c r="H991" t="s">
        <v>1437</v>
      </c>
      <c r="I991" t="s">
        <v>512</v>
      </c>
      <c r="J991">
        <f>IF('ATP Data Set 2019 Singles'!$K991&gt;1,'ATP Data Set 2019 Singles'!$K991,"")</f>
        <v>83</v>
      </c>
      <c r="K991">
        <v>83</v>
      </c>
      <c r="R991" s="132"/>
      <c r="AC991"/>
    </row>
    <row r="992" spans="1:29" x14ac:dyDescent="0.25">
      <c r="A992" t="s">
        <v>2412</v>
      </c>
      <c r="B992" t="str">
        <f>IF(OR(ISNUMBER(FIND("W/O",Tabelle3[[#This Row],[Score]])),ISNUMBER(FIND("RET",Tabelle3[[#This Row],[Score]])),ISNUMBER(FIND("Bye,",Tabelle3[[#This Row],[Opponent]]))),"NO","YES")</f>
        <v>YES</v>
      </c>
      <c r="C992" t="s">
        <v>518</v>
      </c>
      <c r="D992" s="158">
        <v>43570</v>
      </c>
      <c r="E992" t="s">
        <v>1221</v>
      </c>
      <c r="F992">
        <v>2</v>
      </c>
      <c r="G992" t="s">
        <v>1469</v>
      </c>
      <c r="H992" t="s">
        <v>1839</v>
      </c>
      <c r="I992" t="s">
        <v>550</v>
      </c>
      <c r="J992">
        <f>IF('ATP Data Set 2019 Singles'!$K992&gt;1,'ATP Data Set 2019 Singles'!$K992,"")</f>
        <v>88</v>
      </c>
      <c r="K992">
        <v>88</v>
      </c>
      <c r="R992" s="132"/>
      <c r="AC992"/>
    </row>
    <row r="993" spans="1:29" x14ac:dyDescent="0.25">
      <c r="A993" t="s">
        <v>2412</v>
      </c>
      <c r="B993" t="str">
        <f>IF(OR(ISNUMBER(FIND("W/O",Tabelle3[[#This Row],[Score]])),ISNUMBER(FIND("RET",Tabelle3[[#This Row],[Score]])),ISNUMBER(FIND("Bye,",Tabelle3[[#This Row],[Opponent]]))),"NO","YES")</f>
        <v>YES</v>
      </c>
      <c r="C993" t="s">
        <v>518</v>
      </c>
      <c r="D993" s="158">
        <v>43570</v>
      </c>
      <c r="E993" t="s">
        <v>1221</v>
      </c>
      <c r="F993">
        <v>2</v>
      </c>
      <c r="G993" t="s">
        <v>1397</v>
      </c>
      <c r="H993" t="s">
        <v>1526</v>
      </c>
      <c r="I993" t="s">
        <v>785</v>
      </c>
      <c r="J993">
        <f>IF('ATP Data Set 2019 Singles'!$K993&gt;1,'ATP Data Set 2019 Singles'!$K993,"")</f>
        <v>55</v>
      </c>
      <c r="K993">
        <v>55</v>
      </c>
      <c r="R993" s="132"/>
      <c r="AC993"/>
    </row>
    <row r="994" spans="1:29" x14ac:dyDescent="0.25">
      <c r="A994" t="s">
        <v>2412</v>
      </c>
      <c r="B994" t="str">
        <f>IF(OR(ISNUMBER(FIND("W/O",Tabelle3[[#This Row],[Score]])),ISNUMBER(FIND("RET",Tabelle3[[#This Row],[Score]])),ISNUMBER(FIND("Bye,",Tabelle3[[#This Row],[Opponent]]))),"NO","YES")</f>
        <v>YES</v>
      </c>
      <c r="C994" t="s">
        <v>518</v>
      </c>
      <c r="D994" s="158">
        <v>43570</v>
      </c>
      <c r="E994" t="s">
        <v>1221</v>
      </c>
      <c r="F994">
        <v>2</v>
      </c>
      <c r="G994" t="s">
        <v>1752</v>
      </c>
      <c r="H994" t="s">
        <v>2196</v>
      </c>
      <c r="I994" t="s">
        <v>829</v>
      </c>
      <c r="J994">
        <f>IF('ATP Data Set 2019 Singles'!$K994&gt;1,'ATP Data Set 2019 Singles'!$K994,"")</f>
        <v>62</v>
      </c>
      <c r="K994">
        <v>62</v>
      </c>
      <c r="R994" s="132"/>
      <c r="AC994"/>
    </row>
    <row r="995" spans="1:29" x14ac:dyDescent="0.25">
      <c r="A995" t="s">
        <v>2412</v>
      </c>
      <c r="B995" t="str">
        <f>IF(OR(ISNUMBER(FIND("W/O",Tabelle3[[#This Row],[Score]])),ISNUMBER(FIND("RET",Tabelle3[[#This Row],[Score]])),ISNUMBER(FIND("Bye,",Tabelle3[[#This Row],[Opponent]]))),"NO","YES")</f>
        <v>NO</v>
      </c>
      <c r="C995" t="s">
        <v>518</v>
      </c>
      <c r="D995" s="158">
        <v>43570</v>
      </c>
      <c r="E995" t="s">
        <v>1221</v>
      </c>
      <c r="F995">
        <v>2</v>
      </c>
      <c r="G995" t="s">
        <v>1399</v>
      </c>
      <c r="H995" t="s">
        <v>1458</v>
      </c>
      <c r="I995" t="s">
        <v>1457</v>
      </c>
      <c r="J995" t="str">
        <f>IF('ATP Data Set 2019 Singles'!$K995&gt;1,'ATP Data Set 2019 Singles'!$K995,"")</f>
        <v/>
      </c>
      <c r="K995">
        <v>0</v>
      </c>
      <c r="R995" s="132"/>
      <c r="AC995"/>
    </row>
    <row r="996" spans="1:29" x14ac:dyDescent="0.25">
      <c r="A996" t="s">
        <v>2412</v>
      </c>
      <c r="B996" t="str">
        <f>IF(OR(ISNUMBER(FIND("W/O",Tabelle3[[#This Row],[Score]])),ISNUMBER(FIND("RET",Tabelle3[[#This Row],[Score]])),ISNUMBER(FIND("Bye,",Tabelle3[[#This Row],[Opponent]]))),"NO","YES")</f>
        <v>NO</v>
      </c>
      <c r="C996" t="s">
        <v>518</v>
      </c>
      <c r="D996" s="158">
        <v>43570</v>
      </c>
      <c r="E996" t="s">
        <v>1221</v>
      </c>
      <c r="F996">
        <v>2</v>
      </c>
      <c r="G996" t="s">
        <v>1682</v>
      </c>
      <c r="H996" t="s">
        <v>1458</v>
      </c>
      <c r="I996" t="s">
        <v>1457</v>
      </c>
      <c r="J996" t="str">
        <f>IF('ATP Data Set 2019 Singles'!$K996&gt;1,'ATP Data Set 2019 Singles'!$K996,"")</f>
        <v/>
      </c>
      <c r="K996">
        <v>0</v>
      </c>
      <c r="R996" s="132"/>
      <c r="AC996"/>
    </row>
    <row r="997" spans="1:29" x14ac:dyDescent="0.25">
      <c r="A997" t="s">
        <v>2412</v>
      </c>
      <c r="B997" t="str">
        <f>IF(OR(ISNUMBER(FIND("W/O",Tabelle3[[#This Row],[Score]])),ISNUMBER(FIND("RET",Tabelle3[[#This Row],[Score]])),ISNUMBER(FIND("Bye,",Tabelle3[[#This Row],[Opponent]]))),"NO","YES")</f>
        <v>YES</v>
      </c>
      <c r="C997" t="s">
        <v>518</v>
      </c>
      <c r="D997" s="158">
        <v>43570</v>
      </c>
      <c r="E997" t="s">
        <v>1221</v>
      </c>
      <c r="F997">
        <v>2</v>
      </c>
      <c r="G997" t="s">
        <v>1466</v>
      </c>
      <c r="H997" t="s">
        <v>1448</v>
      </c>
      <c r="I997" t="s">
        <v>678</v>
      </c>
      <c r="J997">
        <f>IF('ATP Data Set 2019 Singles'!$K997&gt;1,'ATP Data Set 2019 Singles'!$K997,"")</f>
        <v>79</v>
      </c>
      <c r="K997">
        <v>79</v>
      </c>
      <c r="R997" s="132"/>
      <c r="AC997"/>
    </row>
    <row r="998" spans="1:29" x14ac:dyDescent="0.25">
      <c r="A998" t="s">
        <v>2412</v>
      </c>
      <c r="B998" t="str">
        <f>IF(OR(ISNUMBER(FIND("W/O",Tabelle3[[#This Row],[Score]])),ISNUMBER(FIND("RET",Tabelle3[[#This Row],[Score]])),ISNUMBER(FIND("Bye,",Tabelle3[[#This Row],[Opponent]]))),"NO","YES")</f>
        <v>YES</v>
      </c>
      <c r="C998" t="s">
        <v>518</v>
      </c>
      <c r="D998" s="158">
        <v>43570</v>
      </c>
      <c r="E998" t="s">
        <v>1221</v>
      </c>
      <c r="F998">
        <v>2</v>
      </c>
      <c r="G998" t="s">
        <v>1497</v>
      </c>
      <c r="H998" t="s">
        <v>1474</v>
      </c>
      <c r="I998" t="s">
        <v>1504</v>
      </c>
      <c r="J998">
        <f>IF('ATP Data Set 2019 Singles'!$K998&gt;1,'ATP Data Set 2019 Singles'!$K998,"")</f>
        <v>146</v>
      </c>
      <c r="K998">
        <v>146</v>
      </c>
      <c r="R998" s="132"/>
      <c r="AC998"/>
    </row>
    <row r="999" spans="1:29" x14ac:dyDescent="0.25">
      <c r="A999" t="s">
        <v>2412</v>
      </c>
      <c r="B999" t="str">
        <f>IF(OR(ISNUMBER(FIND("W/O",Tabelle3[[#This Row],[Score]])),ISNUMBER(FIND("RET",Tabelle3[[#This Row],[Score]])),ISNUMBER(FIND("Bye,",Tabelle3[[#This Row],[Opponent]]))),"NO","YES")</f>
        <v>YES</v>
      </c>
      <c r="C999" t="s">
        <v>518</v>
      </c>
      <c r="D999" s="158">
        <v>43570</v>
      </c>
      <c r="E999" t="s">
        <v>1221</v>
      </c>
      <c r="F999">
        <v>2</v>
      </c>
      <c r="G999" t="s">
        <v>1451</v>
      </c>
      <c r="H999" t="s">
        <v>1438</v>
      </c>
      <c r="I999" t="s">
        <v>1842</v>
      </c>
      <c r="J999">
        <f>IF('ATP Data Set 2019 Singles'!$K999&gt;1,'ATP Data Set 2019 Singles'!$K999,"")</f>
        <v>122</v>
      </c>
      <c r="K999">
        <v>122</v>
      </c>
      <c r="R999" s="132"/>
      <c r="AC999"/>
    </row>
    <row r="1000" spans="1:29" x14ac:dyDescent="0.25">
      <c r="A1000" t="s">
        <v>2412</v>
      </c>
      <c r="B1000" t="str">
        <f>IF(OR(ISNUMBER(FIND("W/O",Tabelle3[[#This Row],[Score]])),ISNUMBER(FIND("RET",Tabelle3[[#This Row],[Score]])),ISNUMBER(FIND("Bye,",Tabelle3[[#This Row],[Opponent]]))),"NO","YES")</f>
        <v>YES</v>
      </c>
      <c r="C1000" t="s">
        <v>518</v>
      </c>
      <c r="D1000" s="158">
        <v>43570</v>
      </c>
      <c r="E1000" t="s">
        <v>1221</v>
      </c>
      <c r="F1000">
        <v>2</v>
      </c>
      <c r="G1000" t="s">
        <v>1465</v>
      </c>
      <c r="H1000" t="s">
        <v>1512</v>
      </c>
      <c r="I1000" t="s">
        <v>690</v>
      </c>
      <c r="J1000">
        <f>IF('ATP Data Set 2019 Singles'!$K1000&gt;1,'ATP Data Set 2019 Singles'!$K1000,"")</f>
        <v>83</v>
      </c>
      <c r="K1000">
        <v>83</v>
      </c>
      <c r="R1000" s="132"/>
      <c r="AC1000"/>
    </row>
    <row r="1001" spans="1:29" x14ac:dyDescent="0.25">
      <c r="A1001" t="s">
        <v>2412</v>
      </c>
      <c r="B1001" t="str">
        <f>IF(OR(ISNUMBER(FIND("W/O",Tabelle3[[#This Row],[Score]])),ISNUMBER(FIND("RET",Tabelle3[[#This Row],[Score]])),ISNUMBER(FIND("Bye,",Tabelle3[[#This Row],[Opponent]]))),"NO","YES")</f>
        <v>YES</v>
      </c>
      <c r="C1001" t="s">
        <v>518</v>
      </c>
      <c r="D1001" s="158">
        <v>43570</v>
      </c>
      <c r="E1001" t="s">
        <v>1221</v>
      </c>
      <c r="F1001">
        <v>2</v>
      </c>
      <c r="G1001" t="s">
        <v>1496</v>
      </c>
      <c r="H1001" t="s">
        <v>1456</v>
      </c>
      <c r="I1001" t="s">
        <v>533</v>
      </c>
      <c r="J1001">
        <f>IF('ATP Data Set 2019 Singles'!$K1001&gt;1,'ATP Data Set 2019 Singles'!$K1001,"")</f>
        <v>105</v>
      </c>
      <c r="K1001">
        <v>105</v>
      </c>
      <c r="R1001" s="132"/>
      <c r="AC1001"/>
    </row>
    <row r="1002" spans="1:29" x14ac:dyDescent="0.25">
      <c r="A1002" t="s">
        <v>2412</v>
      </c>
      <c r="B1002" t="str">
        <f>IF(OR(ISNUMBER(FIND("W/O",Tabelle3[[#This Row],[Score]])),ISNUMBER(FIND("RET",Tabelle3[[#This Row],[Score]])),ISNUMBER(FIND("Bye,",Tabelle3[[#This Row],[Opponent]]))),"NO","YES")</f>
        <v>YES</v>
      </c>
      <c r="C1002" t="s">
        <v>518</v>
      </c>
      <c r="D1002" s="158">
        <v>43570</v>
      </c>
      <c r="E1002" t="s">
        <v>1221</v>
      </c>
      <c r="F1002">
        <v>2</v>
      </c>
      <c r="G1002" t="s">
        <v>1432</v>
      </c>
      <c r="H1002" t="s">
        <v>1426</v>
      </c>
      <c r="I1002" t="s">
        <v>2195</v>
      </c>
      <c r="J1002">
        <f>IF('ATP Data Set 2019 Singles'!$K1002&gt;1,'ATP Data Set 2019 Singles'!$K1002,"")</f>
        <v>119</v>
      </c>
      <c r="K1002">
        <v>119</v>
      </c>
      <c r="R1002" s="132"/>
      <c r="AC1002"/>
    </row>
    <row r="1003" spans="1:29" x14ac:dyDescent="0.25">
      <c r="A1003" t="s">
        <v>2412</v>
      </c>
      <c r="B1003" t="str">
        <f>IF(OR(ISNUMBER(FIND("W/O",Tabelle3[[#This Row],[Score]])),ISNUMBER(FIND("RET",Tabelle3[[#This Row],[Score]])),ISNUMBER(FIND("Bye,",Tabelle3[[#This Row],[Opponent]]))),"NO","YES")</f>
        <v>NO</v>
      </c>
      <c r="C1003" t="s">
        <v>518</v>
      </c>
      <c r="D1003" s="158">
        <v>43570</v>
      </c>
      <c r="E1003" t="s">
        <v>1221</v>
      </c>
      <c r="F1003">
        <v>2</v>
      </c>
      <c r="G1003" t="s">
        <v>1393</v>
      </c>
      <c r="H1003" t="s">
        <v>1458</v>
      </c>
      <c r="I1003" t="s">
        <v>1457</v>
      </c>
      <c r="J1003" t="str">
        <f>IF('ATP Data Set 2019 Singles'!$K1003&gt;1,'ATP Data Set 2019 Singles'!$K1003,"")</f>
        <v/>
      </c>
      <c r="K1003">
        <v>0</v>
      </c>
      <c r="R1003" s="132"/>
      <c r="AC1003"/>
    </row>
    <row r="1004" spans="1:29" x14ac:dyDescent="0.25">
      <c r="A1004" t="s">
        <v>2412</v>
      </c>
      <c r="B1004" t="str">
        <f>IF(OR(ISNUMBER(FIND("W/O",Tabelle3[[#This Row],[Score]])),ISNUMBER(FIND("RET",Tabelle3[[#This Row],[Score]])),ISNUMBER(FIND("Bye,",Tabelle3[[#This Row],[Opponent]]))),"NO","YES")</f>
        <v>NO</v>
      </c>
      <c r="C1004" t="s">
        <v>518</v>
      </c>
      <c r="D1004" s="158">
        <v>43570</v>
      </c>
      <c r="E1004" t="s">
        <v>1221</v>
      </c>
      <c r="F1004">
        <v>2</v>
      </c>
      <c r="G1004" t="s">
        <v>1394</v>
      </c>
      <c r="H1004" t="s">
        <v>1458</v>
      </c>
      <c r="I1004" t="s">
        <v>1457</v>
      </c>
      <c r="J1004" t="str">
        <f>IF('ATP Data Set 2019 Singles'!$K1004&gt;1,'ATP Data Set 2019 Singles'!$K1004,"")</f>
        <v/>
      </c>
      <c r="K1004">
        <v>0</v>
      </c>
      <c r="R1004" s="132"/>
      <c r="AC1004"/>
    </row>
    <row r="1005" spans="1:29" x14ac:dyDescent="0.25">
      <c r="A1005" t="s">
        <v>2412</v>
      </c>
      <c r="B1005" t="str">
        <f>IF(OR(ISNUMBER(FIND("W/O",Tabelle3[[#This Row],[Score]])),ISNUMBER(FIND("RET",Tabelle3[[#This Row],[Score]])),ISNUMBER(FIND("Bye,",Tabelle3[[#This Row],[Opponent]]))),"NO","YES")</f>
        <v>YES</v>
      </c>
      <c r="C1005" t="s">
        <v>518</v>
      </c>
      <c r="D1005" s="158">
        <v>43570</v>
      </c>
      <c r="E1005" t="s">
        <v>1221</v>
      </c>
      <c r="F1005">
        <v>2</v>
      </c>
      <c r="G1005" t="s">
        <v>1434</v>
      </c>
      <c r="H1005" t="s">
        <v>1574</v>
      </c>
      <c r="I1005" t="s">
        <v>637</v>
      </c>
      <c r="J1005">
        <f>IF('ATP Data Set 2019 Singles'!$K1005&gt;1,'ATP Data Set 2019 Singles'!$K1005,"")</f>
        <v>75</v>
      </c>
      <c r="K1005">
        <v>75</v>
      </c>
      <c r="R1005" s="132"/>
      <c r="AC1005"/>
    </row>
    <row r="1006" spans="1:29" x14ac:dyDescent="0.25">
      <c r="A1006" t="s">
        <v>2412</v>
      </c>
      <c r="B1006" t="str">
        <f>IF(OR(ISNUMBER(FIND("W/O",Tabelle3[[#This Row],[Score]])),ISNUMBER(FIND("RET",Tabelle3[[#This Row],[Score]])),ISNUMBER(FIND("Bye,",Tabelle3[[#This Row],[Opponent]]))),"NO","YES")</f>
        <v>NO</v>
      </c>
      <c r="C1006" t="s">
        <v>518</v>
      </c>
      <c r="D1006" s="158">
        <v>43570</v>
      </c>
      <c r="E1006" t="s">
        <v>1221</v>
      </c>
      <c r="F1006">
        <v>2</v>
      </c>
      <c r="G1006" t="s">
        <v>1396</v>
      </c>
      <c r="H1006" t="s">
        <v>1458</v>
      </c>
      <c r="I1006" t="s">
        <v>1457</v>
      </c>
      <c r="J1006" t="str">
        <f>IF('ATP Data Set 2019 Singles'!$K1006&gt;1,'ATP Data Set 2019 Singles'!$K1006,"")</f>
        <v/>
      </c>
      <c r="K1006">
        <v>0</v>
      </c>
      <c r="R1006" s="132"/>
      <c r="AC1006"/>
    </row>
    <row r="1007" spans="1:29" x14ac:dyDescent="0.25">
      <c r="A1007" t="s">
        <v>2412</v>
      </c>
      <c r="B1007" t="str">
        <f>IF(OR(ISNUMBER(FIND("W/O",Tabelle3[[#This Row],[Score]])),ISNUMBER(FIND("RET",Tabelle3[[#This Row],[Score]])),ISNUMBER(FIND("Bye,",Tabelle3[[#This Row],[Opponent]]))),"NO","YES")</f>
        <v>YES</v>
      </c>
      <c r="C1007" t="s">
        <v>518</v>
      </c>
      <c r="D1007" s="158">
        <v>43570</v>
      </c>
      <c r="E1007" t="s">
        <v>1221</v>
      </c>
      <c r="F1007">
        <v>3</v>
      </c>
      <c r="G1007" t="s">
        <v>1579</v>
      </c>
      <c r="H1007" t="s">
        <v>1434</v>
      </c>
      <c r="I1007" t="s">
        <v>2194</v>
      </c>
      <c r="J1007">
        <f>IF('ATP Data Set 2019 Singles'!$K1007&gt;1,'ATP Data Set 2019 Singles'!$K1007,"")</f>
        <v>104</v>
      </c>
      <c r="K1007">
        <v>104</v>
      </c>
      <c r="R1007" s="132"/>
      <c r="AC1007"/>
    </row>
    <row r="1008" spans="1:29" x14ac:dyDescent="0.25">
      <c r="A1008" t="s">
        <v>2412</v>
      </c>
      <c r="B1008" t="str">
        <f>IF(OR(ISNUMBER(FIND("W/O",Tabelle3[[#This Row],[Score]])),ISNUMBER(FIND("RET",Tabelle3[[#This Row],[Score]])),ISNUMBER(FIND("Bye,",Tabelle3[[#This Row],[Opponent]]))),"NO","YES")</f>
        <v>YES</v>
      </c>
      <c r="C1008" t="s">
        <v>518</v>
      </c>
      <c r="D1008" s="158">
        <v>43570</v>
      </c>
      <c r="E1008" t="s">
        <v>1221</v>
      </c>
      <c r="F1008">
        <v>3</v>
      </c>
      <c r="G1008" t="s">
        <v>1459</v>
      </c>
      <c r="H1008" t="s">
        <v>1752</v>
      </c>
      <c r="I1008" t="s">
        <v>2039</v>
      </c>
      <c r="J1008">
        <f>IF('ATP Data Set 2019 Singles'!$K1008&gt;1,'ATP Data Set 2019 Singles'!$K1008,"")</f>
        <v>209</v>
      </c>
      <c r="K1008">
        <v>209</v>
      </c>
      <c r="R1008" s="132"/>
      <c r="AC1008"/>
    </row>
    <row r="1009" spans="1:29" x14ac:dyDescent="0.25">
      <c r="A1009" t="s">
        <v>2412</v>
      </c>
      <c r="B1009" t="str">
        <f>IF(OR(ISNUMBER(FIND("W/O",Tabelle3[[#This Row],[Score]])),ISNUMBER(FIND("RET",Tabelle3[[#This Row],[Score]])),ISNUMBER(FIND("Bye,",Tabelle3[[#This Row],[Opponent]]))),"NO","YES")</f>
        <v>YES</v>
      </c>
      <c r="C1009" t="s">
        <v>518</v>
      </c>
      <c r="D1009" s="158">
        <v>43570</v>
      </c>
      <c r="E1009" t="s">
        <v>1221</v>
      </c>
      <c r="F1009">
        <v>3</v>
      </c>
      <c r="G1009" t="s">
        <v>1427</v>
      </c>
      <c r="H1009" t="s">
        <v>1432</v>
      </c>
      <c r="I1009" t="s">
        <v>533</v>
      </c>
      <c r="J1009">
        <f>IF('ATP Data Set 2019 Singles'!$K1009&gt;1,'ATP Data Set 2019 Singles'!$K1009,"")</f>
        <v>117</v>
      </c>
      <c r="K1009">
        <v>117</v>
      </c>
      <c r="R1009" s="132"/>
      <c r="AC1009"/>
    </row>
    <row r="1010" spans="1:29" x14ac:dyDescent="0.25">
      <c r="A1010" t="s">
        <v>2412</v>
      </c>
      <c r="B1010" t="str">
        <f>IF(OR(ISNUMBER(FIND("W/O",Tabelle3[[#This Row],[Score]])),ISNUMBER(FIND("RET",Tabelle3[[#This Row],[Score]])),ISNUMBER(FIND("Bye,",Tabelle3[[#This Row],[Opponent]]))),"NO","YES")</f>
        <v>YES</v>
      </c>
      <c r="C1010" t="s">
        <v>518</v>
      </c>
      <c r="D1010" s="158">
        <v>43570</v>
      </c>
      <c r="E1010" t="s">
        <v>1221</v>
      </c>
      <c r="F1010">
        <v>3</v>
      </c>
      <c r="G1010" t="s">
        <v>1400</v>
      </c>
      <c r="H1010" t="s">
        <v>1490</v>
      </c>
      <c r="I1010" t="s">
        <v>1339</v>
      </c>
      <c r="J1010">
        <f>IF('ATP Data Set 2019 Singles'!$K1010&gt;1,'ATP Data Set 2019 Singles'!$K1010,"")</f>
        <v>156</v>
      </c>
      <c r="K1010">
        <v>156</v>
      </c>
      <c r="R1010" s="132"/>
      <c r="AC1010"/>
    </row>
    <row r="1011" spans="1:29" x14ac:dyDescent="0.25">
      <c r="A1011" t="s">
        <v>2412</v>
      </c>
      <c r="B1011" t="str">
        <f>IF(OR(ISNUMBER(FIND("W/O",Tabelle3[[#This Row],[Score]])),ISNUMBER(FIND("RET",Tabelle3[[#This Row],[Score]])),ISNUMBER(FIND("Bye,",Tabelle3[[#This Row],[Opponent]]))),"NO","YES")</f>
        <v>NO</v>
      </c>
      <c r="C1011" t="s">
        <v>518</v>
      </c>
      <c r="D1011" s="158">
        <v>43570</v>
      </c>
      <c r="E1011" t="s">
        <v>1221</v>
      </c>
      <c r="F1011">
        <v>3</v>
      </c>
      <c r="G1011" t="s">
        <v>1447</v>
      </c>
      <c r="H1011" t="s">
        <v>1465</v>
      </c>
      <c r="I1011" t="s">
        <v>582</v>
      </c>
      <c r="J1011" t="str">
        <f>IF('ATP Data Set 2019 Singles'!$K1011&gt;1,'ATP Data Set 2019 Singles'!$K1011,"")</f>
        <v/>
      </c>
      <c r="K1011">
        <v>0</v>
      </c>
      <c r="R1011" s="132"/>
      <c r="AC1011"/>
    </row>
    <row r="1012" spans="1:29" x14ac:dyDescent="0.25">
      <c r="A1012" t="s">
        <v>2412</v>
      </c>
      <c r="B1012" t="str">
        <f>IF(OR(ISNUMBER(FIND("W/O",Tabelle3[[#This Row],[Score]])),ISNUMBER(FIND("RET",Tabelle3[[#This Row],[Score]])),ISNUMBER(FIND("Bye,",Tabelle3[[#This Row],[Opponent]]))),"NO","YES")</f>
        <v>YES</v>
      </c>
      <c r="C1012" t="s">
        <v>518</v>
      </c>
      <c r="D1012" s="158">
        <v>43570</v>
      </c>
      <c r="E1012" t="s">
        <v>1221</v>
      </c>
      <c r="F1012">
        <v>3</v>
      </c>
      <c r="G1012" t="s">
        <v>1441</v>
      </c>
      <c r="H1012" t="s">
        <v>1451</v>
      </c>
      <c r="I1012" t="s">
        <v>653</v>
      </c>
      <c r="J1012">
        <f>IF('ATP Data Set 2019 Singles'!$K1012&gt;1,'ATP Data Set 2019 Singles'!$K1012,"")</f>
        <v>86</v>
      </c>
      <c r="K1012">
        <v>86</v>
      </c>
      <c r="R1012" s="132"/>
      <c r="AC1012"/>
    </row>
    <row r="1013" spans="1:29" x14ac:dyDescent="0.25">
      <c r="A1013" t="s">
        <v>2412</v>
      </c>
      <c r="B1013" t="str">
        <f>IF(OR(ISNUMBER(FIND("W/O",Tabelle3[[#This Row],[Score]])),ISNUMBER(FIND("RET",Tabelle3[[#This Row],[Score]])),ISNUMBER(FIND("Bye,",Tabelle3[[#This Row],[Opponent]]))),"NO","YES")</f>
        <v>YES</v>
      </c>
      <c r="C1013" t="s">
        <v>518</v>
      </c>
      <c r="D1013" s="158">
        <v>43570</v>
      </c>
      <c r="E1013" t="s">
        <v>1221</v>
      </c>
      <c r="F1013">
        <v>3</v>
      </c>
      <c r="G1013" t="s">
        <v>1492</v>
      </c>
      <c r="H1013" t="s">
        <v>1682</v>
      </c>
      <c r="I1013" t="s">
        <v>598</v>
      </c>
      <c r="J1013">
        <f>IF('ATP Data Set 2019 Singles'!$K1013&gt;1,'ATP Data Set 2019 Singles'!$K1013,"")</f>
        <v>102</v>
      </c>
      <c r="K1013">
        <v>102</v>
      </c>
      <c r="R1013" s="132"/>
      <c r="AC1013"/>
    </row>
    <row r="1014" spans="1:29" x14ac:dyDescent="0.25">
      <c r="A1014" t="s">
        <v>2412</v>
      </c>
      <c r="B1014" t="str">
        <f>IF(OR(ISNUMBER(FIND("W/O",Tabelle3[[#This Row],[Score]])),ISNUMBER(FIND("RET",Tabelle3[[#This Row],[Score]])),ISNUMBER(FIND("Bye,",Tabelle3[[#This Row],[Opponent]]))),"NO","YES")</f>
        <v>YES</v>
      </c>
      <c r="C1014" t="s">
        <v>518</v>
      </c>
      <c r="D1014" s="158">
        <v>43570</v>
      </c>
      <c r="E1014" t="s">
        <v>1221</v>
      </c>
      <c r="F1014">
        <v>3</v>
      </c>
      <c r="G1014" t="s">
        <v>1469</v>
      </c>
      <c r="H1014" t="s">
        <v>1453</v>
      </c>
      <c r="I1014" t="s">
        <v>512</v>
      </c>
      <c r="J1014">
        <f>IF('ATP Data Set 2019 Singles'!$K1014&gt;1,'ATP Data Set 2019 Singles'!$K1014,"")</f>
        <v>89</v>
      </c>
      <c r="K1014">
        <v>89</v>
      </c>
      <c r="R1014" s="132"/>
      <c r="AC1014"/>
    </row>
    <row r="1015" spans="1:29" x14ac:dyDescent="0.25">
      <c r="A1015" t="s">
        <v>2412</v>
      </c>
      <c r="B1015" t="str">
        <f>IF(OR(ISNUMBER(FIND("W/O",Tabelle3[[#This Row],[Score]])),ISNUMBER(FIND("RET",Tabelle3[[#This Row],[Score]])),ISNUMBER(FIND("Bye,",Tabelle3[[#This Row],[Opponent]]))),"NO","YES")</f>
        <v>YES</v>
      </c>
      <c r="C1015" t="s">
        <v>518</v>
      </c>
      <c r="D1015" s="158">
        <v>43570</v>
      </c>
      <c r="E1015" t="s">
        <v>1221</v>
      </c>
      <c r="F1015">
        <v>3</v>
      </c>
      <c r="G1015" t="s">
        <v>1397</v>
      </c>
      <c r="H1015" t="s">
        <v>1435</v>
      </c>
      <c r="I1015" t="s">
        <v>671</v>
      </c>
      <c r="J1015">
        <f>IF('ATP Data Set 2019 Singles'!$K1015&gt;1,'ATP Data Set 2019 Singles'!$K1015,"")</f>
        <v>70</v>
      </c>
      <c r="K1015">
        <v>70</v>
      </c>
      <c r="R1015" s="132"/>
      <c r="AC1015"/>
    </row>
    <row r="1016" spans="1:29" x14ac:dyDescent="0.25">
      <c r="A1016" t="s">
        <v>2412</v>
      </c>
      <c r="B1016" t="str">
        <f>IF(OR(ISNUMBER(FIND("W/O",Tabelle3[[#This Row],[Score]])),ISNUMBER(FIND("RET",Tabelle3[[#This Row],[Score]])),ISNUMBER(FIND("Bye,",Tabelle3[[#This Row],[Opponent]]))),"NO","YES")</f>
        <v>YES</v>
      </c>
      <c r="C1016" t="s">
        <v>518</v>
      </c>
      <c r="D1016" s="158">
        <v>43570</v>
      </c>
      <c r="E1016" t="s">
        <v>1221</v>
      </c>
      <c r="F1016">
        <v>3</v>
      </c>
      <c r="G1016" t="s">
        <v>1399</v>
      </c>
      <c r="H1016" t="s">
        <v>1454</v>
      </c>
      <c r="I1016" t="s">
        <v>785</v>
      </c>
      <c r="J1016">
        <f>IF('ATP Data Set 2019 Singles'!$K1016&gt;1,'ATP Data Set 2019 Singles'!$K1016,"")</f>
        <v>77</v>
      </c>
      <c r="K1016">
        <v>77</v>
      </c>
      <c r="R1016" s="132"/>
      <c r="AC1016"/>
    </row>
    <row r="1017" spans="1:29" x14ac:dyDescent="0.25">
      <c r="A1017" t="s">
        <v>2412</v>
      </c>
      <c r="B1017" t="str">
        <f>IF(OR(ISNUMBER(FIND("W/O",Tabelle3[[#This Row],[Score]])),ISNUMBER(FIND("RET",Tabelle3[[#This Row],[Score]])),ISNUMBER(FIND("Bye,",Tabelle3[[#This Row],[Opponent]]))),"NO","YES")</f>
        <v>YES</v>
      </c>
      <c r="C1017" t="s">
        <v>518</v>
      </c>
      <c r="D1017" s="158">
        <v>43570</v>
      </c>
      <c r="E1017" t="s">
        <v>1221</v>
      </c>
      <c r="F1017">
        <v>3</v>
      </c>
      <c r="G1017" t="s">
        <v>1466</v>
      </c>
      <c r="H1017" t="s">
        <v>1485</v>
      </c>
      <c r="I1017" t="s">
        <v>585</v>
      </c>
      <c r="J1017">
        <f>IF('ATP Data Set 2019 Singles'!$K1017&gt;1,'ATP Data Set 2019 Singles'!$K1017,"")</f>
        <v>106</v>
      </c>
      <c r="K1017">
        <v>106</v>
      </c>
      <c r="R1017" s="132"/>
      <c r="AC1017"/>
    </row>
    <row r="1018" spans="1:29" x14ac:dyDescent="0.25">
      <c r="A1018" t="s">
        <v>2412</v>
      </c>
      <c r="B1018" t="str">
        <f>IF(OR(ISNUMBER(FIND("W/O",Tabelle3[[#This Row],[Score]])),ISNUMBER(FIND("RET",Tabelle3[[#This Row],[Score]])),ISNUMBER(FIND("Bye,",Tabelle3[[#This Row],[Opponent]]))),"NO","YES")</f>
        <v>YES</v>
      </c>
      <c r="C1018" t="s">
        <v>518</v>
      </c>
      <c r="D1018" s="158">
        <v>43570</v>
      </c>
      <c r="E1018" t="s">
        <v>1221</v>
      </c>
      <c r="F1018">
        <v>3</v>
      </c>
      <c r="G1018" t="s">
        <v>1497</v>
      </c>
      <c r="H1018" t="s">
        <v>1440</v>
      </c>
      <c r="I1018" t="s">
        <v>2193</v>
      </c>
      <c r="J1018">
        <f>IF('ATP Data Set 2019 Singles'!$K1018&gt;1,'ATP Data Set 2019 Singles'!$K1018,"")</f>
        <v>136</v>
      </c>
      <c r="K1018">
        <v>136</v>
      </c>
      <c r="R1018" s="132"/>
      <c r="AC1018"/>
    </row>
    <row r="1019" spans="1:29" x14ac:dyDescent="0.25">
      <c r="A1019" t="s">
        <v>2412</v>
      </c>
      <c r="B1019" t="str">
        <f>IF(OR(ISNUMBER(FIND("W/O",Tabelle3[[#This Row],[Score]])),ISNUMBER(FIND("RET",Tabelle3[[#This Row],[Score]])),ISNUMBER(FIND("Bye,",Tabelle3[[#This Row],[Opponent]]))),"NO","YES")</f>
        <v>YES</v>
      </c>
      <c r="C1019" t="s">
        <v>518</v>
      </c>
      <c r="D1019" s="158">
        <v>43570</v>
      </c>
      <c r="E1019" t="s">
        <v>1221</v>
      </c>
      <c r="F1019">
        <v>3</v>
      </c>
      <c r="G1019" t="s">
        <v>1496</v>
      </c>
      <c r="H1019" t="s">
        <v>1445</v>
      </c>
      <c r="I1019" t="s">
        <v>533</v>
      </c>
      <c r="J1019">
        <f>IF('ATP Data Set 2019 Singles'!$K1019&gt;1,'ATP Data Set 2019 Singles'!$K1019,"")</f>
        <v>113</v>
      </c>
      <c r="K1019">
        <v>113</v>
      </c>
      <c r="R1019" s="132"/>
      <c r="AC1019"/>
    </row>
    <row r="1020" spans="1:29" x14ac:dyDescent="0.25">
      <c r="A1020" t="s">
        <v>2412</v>
      </c>
      <c r="B1020" t="str">
        <f>IF(OR(ISNUMBER(FIND("W/O",Tabelle3[[#This Row],[Score]])),ISNUMBER(FIND("RET",Tabelle3[[#This Row],[Score]])),ISNUMBER(FIND("Bye,",Tabelle3[[#This Row],[Opponent]]))),"NO","YES")</f>
        <v>YES</v>
      </c>
      <c r="C1020" t="s">
        <v>518</v>
      </c>
      <c r="D1020" s="158">
        <v>43570</v>
      </c>
      <c r="E1020" t="s">
        <v>1221</v>
      </c>
      <c r="F1020">
        <v>3</v>
      </c>
      <c r="G1020" t="s">
        <v>1393</v>
      </c>
      <c r="H1020" t="s">
        <v>1639</v>
      </c>
      <c r="I1020" t="s">
        <v>626</v>
      </c>
      <c r="J1020">
        <f>IF('ATP Data Set 2019 Singles'!$K1020&gt;1,'ATP Data Set 2019 Singles'!$K1020,"")</f>
        <v>85</v>
      </c>
      <c r="K1020">
        <v>85</v>
      </c>
      <c r="R1020" s="132"/>
      <c r="AC1020"/>
    </row>
    <row r="1021" spans="1:29" x14ac:dyDescent="0.25">
      <c r="A1021" t="s">
        <v>2412</v>
      </c>
      <c r="B1021" t="str">
        <f>IF(OR(ISNUMBER(FIND("W/O",Tabelle3[[#This Row],[Score]])),ISNUMBER(FIND("RET",Tabelle3[[#This Row],[Score]])),ISNUMBER(FIND("Bye,",Tabelle3[[#This Row],[Opponent]]))),"NO","YES")</f>
        <v>YES</v>
      </c>
      <c r="C1021" t="s">
        <v>518</v>
      </c>
      <c r="D1021" s="158">
        <v>43570</v>
      </c>
      <c r="E1021" t="s">
        <v>1221</v>
      </c>
      <c r="F1021">
        <v>3</v>
      </c>
      <c r="G1021" t="s">
        <v>1394</v>
      </c>
      <c r="H1021" t="s">
        <v>1487</v>
      </c>
      <c r="I1021" t="s">
        <v>539</v>
      </c>
      <c r="J1021">
        <f>IF('ATP Data Set 2019 Singles'!$K1021&gt;1,'ATP Data Set 2019 Singles'!$K1021,"")</f>
        <v>103</v>
      </c>
      <c r="K1021">
        <v>103</v>
      </c>
      <c r="R1021" s="132"/>
      <c r="AC1021"/>
    </row>
    <row r="1022" spans="1:29" x14ac:dyDescent="0.25">
      <c r="A1022" t="s">
        <v>2412</v>
      </c>
      <c r="B1022" t="str">
        <f>IF(OR(ISNUMBER(FIND("W/O",Tabelle3[[#This Row],[Score]])),ISNUMBER(FIND("RET",Tabelle3[[#This Row],[Score]])),ISNUMBER(FIND("Bye,",Tabelle3[[#This Row],[Opponent]]))),"NO","YES")</f>
        <v>YES</v>
      </c>
      <c r="C1022" t="s">
        <v>518</v>
      </c>
      <c r="D1022" s="158">
        <v>43570</v>
      </c>
      <c r="E1022" t="s">
        <v>1221</v>
      </c>
      <c r="F1022">
        <v>3</v>
      </c>
      <c r="G1022" t="s">
        <v>1396</v>
      </c>
      <c r="H1022" t="s">
        <v>1573</v>
      </c>
      <c r="I1022" t="s">
        <v>626</v>
      </c>
      <c r="J1022">
        <f>IF('ATP Data Set 2019 Singles'!$K1022&gt;1,'ATP Data Set 2019 Singles'!$K1022,"")</f>
        <v>79</v>
      </c>
      <c r="K1022">
        <v>79</v>
      </c>
      <c r="R1022" s="132"/>
      <c r="AC1022"/>
    </row>
    <row r="1023" spans="1:29" x14ac:dyDescent="0.25">
      <c r="A1023" t="s">
        <v>2412</v>
      </c>
      <c r="B1023" t="str">
        <f>IF(OR(ISNUMBER(FIND("W/O",Tabelle3[[#This Row],[Score]])),ISNUMBER(FIND("RET",Tabelle3[[#This Row],[Score]])),ISNUMBER(FIND("Bye,",Tabelle3[[#This Row],[Opponent]]))),"NO","YES")</f>
        <v>YES</v>
      </c>
      <c r="C1023" t="s">
        <v>518</v>
      </c>
      <c r="D1023" s="158">
        <v>43570</v>
      </c>
      <c r="E1023" t="s">
        <v>1221</v>
      </c>
      <c r="F1023">
        <v>4</v>
      </c>
      <c r="G1023" t="s">
        <v>1459</v>
      </c>
      <c r="H1023" t="s">
        <v>1492</v>
      </c>
      <c r="I1023" t="s">
        <v>653</v>
      </c>
      <c r="J1023">
        <f>IF('ATP Data Set 2019 Singles'!$K1023&gt;1,'ATP Data Set 2019 Singles'!$K1023,"")</f>
        <v>101</v>
      </c>
      <c r="K1023">
        <v>101</v>
      </c>
      <c r="R1023" s="132"/>
      <c r="AC1023"/>
    </row>
    <row r="1024" spans="1:29" x14ac:dyDescent="0.25">
      <c r="A1024" t="s">
        <v>2412</v>
      </c>
      <c r="B1024" t="str">
        <f>IF(OR(ISNUMBER(FIND("W/O",Tabelle3[[#This Row],[Score]])),ISNUMBER(FIND("RET",Tabelle3[[#This Row],[Score]])),ISNUMBER(FIND("Bye,",Tabelle3[[#This Row],[Opponent]]))),"NO","YES")</f>
        <v>YES</v>
      </c>
      <c r="C1024" t="s">
        <v>518</v>
      </c>
      <c r="D1024" s="158">
        <v>43570</v>
      </c>
      <c r="E1024" t="s">
        <v>1221</v>
      </c>
      <c r="F1024">
        <v>4</v>
      </c>
      <c r="G1024" t="s">
        <v>1400</v>
      </c>
      <c r="H1024" t="s">
        <v>1441</v>
      </c>
      <c r="I1024" t="s">
        <v>1640</v>
      </c>
      <c r="J1024">
        <f>IF('ATP Data Set 2019 Singles'!$K1024&gt;1,'ATP Data Set 2019 Singles'!$K1024,"")</f>
        <v>68</v>
      </c>
      <c r="K1024">
        <v>68</v>
      </c>
      <c r="R1024" s="132"/>
      <c r="AC1024"/>
    </row>
    <row r="1025" spans="1:29" x14ac:dyDescent="0.25">
      <c r="A1025" t="s">
        <v>2412</v>
      </c>
      <c r="B1025" t="str">
        <f>IF(OR(ISNUMBER(FIND("W/O",Tabelle3[[#This Row],[Score]])),ISNUMBER(FIND("RET",Tabelle3[[#This Row],[Score]])),ISNUMBER(FIND("Bye,",Tabelle3[[#This Row],[Opponent]]))),"NO","YES")</f>
        <v>YES</v>
      </c>
      <c r="C1025" t="s">
        <v>518</v>
      </c>
      <c r="D1025" s="158">
        <v>43570</v>
      </c>
      <c r="E1025" t="s">
        <v>1221</v>
      </c>
      <c r="F1025">
        <v>4</v>
      </c>
      <c r="G1025" t="s">
        <v>1447</v>
      </c>
      <c r="H1025" t="s">
        <v>1396</v>
      </c>
      <c r="I1025" t="s">
        <v>563</v>
      </c>
      <c r="J1025">
        <f>IF('ATP Data Set 2019 Singles'!$K1025&gt;1,'ATP Data Set 2019 Singles'!$K1025,"")</f>
        <v>91</v>
      </c>
      <c r="K1025">
        <v>91</v>
      </c>
      <c r="R1025" s="132"/>
      <c r="AC1025"/>
    </row>
    <row r="1026" spans="1:29" x14ac:dyDescent="0.25">
      <c r="A1026" t="s">
        <v>2412</v>
      </c>
      <c r="B1026" t="str">
        <f>IF(OR(ISNUMBER(FIND("W/O",Tabelle3[[#This Row],[Score]])),ISNUMBER(FIND("RET",Tabelle3[[#This Row],[Score]])),ISNUMBER(FIND("Bye,",Tabelle3[[#This Row],[Opponent]]))),"NO","YES")</f>
        <v>YES</v>
      </c>
      <c r="C1026" t="s">
        <v>518</v>
      </c>
      <c r="D1026" s="158">
        <v>43570</v>
      </c>
      <c r="E1026" t="s">
        <v>1221</v>
      </c>
      <c r="F1026">
        <v>4</v>
      </c>
      <c r="G1026" t="s">
        <v>1469</v>
      </c>
      <c r="H1026" t="s">
        <v>1393</v>
      </c>
      <c r="I1026" t="s">
        <v>646</v>
      </c>
      <c r="J1026">
        <f>IF('ATP Data Set 2019 Singles'!$K1026&gt;1,'ATP Data Set 2019 Singles'!$K1026,"")</f>
        <v>92</v>
      </c>
      <c r="K1026">
        <v>92</v>
      </c>
      <c r="R1026" s="132"/>
      <c r="AC1026"/>
    </row>
    <row r="1027" spans="1:29" x14ac:dyDescent="0.25">
      <c r="A1027" t="s">
        <v>2412</v>
      </c>
      <c r="B1027" t="str">
        <f>IF(OR(ISNUMBER(FIND("W/O",Tabelle3[[#This Row],[Score]])),ISNUMBER(FIND("RET",Tabelle3[[#This Row],[Score]])),ISNUMBER(FIND("Bye,",Tabelle3[[#This Row],[Opponent]]))),"NO","YES")</f>
        <v>YES</v>
      </c>
      <c r="C1027" t="s">
        <v>518</v>
      </c>
      <c r="D1027" s="158">
        <v>43570</v>
      </c>
      <c r="E1027" t="s">
        <v>1221</v>
      </c>
      <c r="F1027">
        <v>4</v>
      </c>
      <c r="G1027" t="s">
        <v>1397</v>
      </c>
      <c r="H1027" t="s">
        <v>1394</v>
      </c>
      <c r="I1027" t="s">
        <v>2192</v>
      </c>
      <c r="J1027">
        <f>IF('ATP Data Set 2019 Singles'!$K1027&gt;1,'ATP Data Set 2019 Singles'!$K1027,"")</f>
        <v>106</v>
      </c>
      <c r="K1027">
        <v>106</v>
      </c>
      <c r="R1027" s="132"/>
      <c r="AC1027"/>
    </row>
    <row r="1028" spans="1:29" x14ac:dyDescent="0.25">
      <c r="A1028" t="s">
        <v>2412</v>
      </c>
      <c r="B1028" t="str">
        <f>IF(OR(ISNUMBER(FIND("W/O",Tabelle3[[#This Row],[Score]])),ISNUMBER(FIND("RET",Tabelle3[[#This Row],[Score]])),ISNUMBER(FIND("Bye,",Tabelle3[[#This Row],[Opponent]]))),"NO","YES")</f>
        <v>YES</v>
      </c>
      <c r="C1028" t="s">
        <v>518</v>
      </c>
      <c r="D1028" s="158">
        <v>43570</v>
      </c>
      <c r="E1028" t="s">
        <v>1221</v>
      </c>
      <c r="F1028">
        <v>4</v>
      </c>
      <c r="G1028" t="s">
        <v>1399</v>
      </c>
      <c r="H1028" t="s">
        <v>1427</v>
      </c>
      <c r="I1028" t="s">
        <v>542</v>
      </c>
      <c r="J1028">
        <f>IF('ATP Data Set 2019 Singles'!$K1028&gt;1,'ATP Data Set 2019 Singles'!$K1028,"")</f>
        <v>94</v>
      </c>
      <c r="K1028">
        <v>94</v>
      </c>
      <c r="R1028" s="132"/>
      <c r="AC1028"/>
    </row>
    <row r="1029" spans="1:29" x14ac:dyDescent="0.25">
      <c r="A1029" t="s">
        <v>2412</v>
      </c>
      <c r="B1029" t="str">
        <f>IF(OR(ISNUMBER(FIND("W/O",Tabelle3[[#This Row],[Score]])),ISNUMBER(FIND("RET",Tabelle3[[#This Row],[Score]])),ISNUMBER(FIND("Bye,",Tabelle3[[#This Row],[Opponent]]))),"NO","YES")</f>
        <v>YES</v>
      </c>
      <c r="C1029" t="s">
        <v>518</v>
      </c>
      <c r="D1029" s="158">
        <v>43570</v>
      </c>
      <c r="E1029" t="s">
        <v>1221</v>
      </c>
      <c r="F1029">
        <v>4</v>
      </c>
      <c r="G1029" t="s">
        <v>1497</v>
      </c>
      <c r="H1029" t="s">
        <v>1579</v>
      </c>
      <c r="I1029" t="s">
        <v>1818</v>
      </c>
      <c r="J1029">
        <f>IF('ATP Data Set 2019 Singles'!$K1029&gt;1,'ATP Data Set 2019 Singles'!$K1029,"")</f>
        <v>134</v>
      </c>
      <c r="K1029">
        <v>134</v>
      </c>
      <c r="R1029" s="132"/>
      <c r="AC1029"/>
    </row>
    <row r="1030" spans="1:29" x14ac:dyDescent="0.25">
      <c r="A1030" t="s">
        <v>2412</v>
      </c>
      <c r="B1030" t="str">
        <f>IF(OR(ISNUMBER(FIND("W/O",Tabelle3[[#This Row],[Score]])),ISNUMBER(FIND("RET",Tabelle3[[#This Row],[Score]])),ISNUMBER(FIND("Bye,",Tabelle3[[#This Row],[Opponent]]))),"NO","YES")</f>
        <v>YES</v>
      </c>
      <c r="C1030" t="s">
        <v>518</v>
      </c>
      <c r="D1030" s="158">
        <v>43570</v>
      </c>
      <c r="E1030" t="s">
        <v>1221</v>
      </c>
      <c r="F1030">
        <v>4</v>
      </c>
      <c r="G1030" t="s">
        <v>1496</v>
      </c>
      <c r="H1030" t="s">
        <v>1466</v>
      </c>
      <c r="I1030" t="s">
        <v>655</v>
      </c>
      <c r="J1030">
        <f>IF('ATP Data Set 2019 Singles'!$K1030&gt;1,'ATP Data Set 2019 Singles'!$K1030,"")</f>
        <v>85</v>
      </c>
      <c r="K1030">
        <v>85</v>
      </c>
      <c r="R1030" s="132"/>
      <c r="AC1030"/>
    </row>
    <row r="1031" spans="1:29" x14ac:dyDescent="0.25">
      <c r="A1031" t="s">
        <v>2412</v>
      </c>
      <c r="B1031" t="str">
        <f>IF(OR(ISNUMBER(FIND("W/O",Tabelle3[[#This Row],[Score]])),ISNUMBER(FIND("RET",Tabelle3[[#This Row],[Score]])),ISNUMBER(FIND("Bye,",Tabelle3[[#This Row],[Opponent]]))),"NO","YES")</f>
        <v>YES</v>
      </c>
      <c r="C1031" t="s">
        <v>518</v>
      </c>
      <c r="D1031" s="158">
        <v>43570</v>
      </c>
      <c r="E1031" t="s">
        <v>1221</v>
      </c>
      <c r="F1031">
        <v>5</v>
      </c>
      <c r="G1031" t="s">
        <v>1447</v>
      </c>
      <c r="H1031" t="s">
        <v>1459</v>
      </c>
      <c r="I1031" t="s">
        <v>2191</v>
      </c>
      <c r="J1031">
        <f>IF('ATP Data Set 2019 Singles'!$K1031&gt;1,'ATP Data Set 2019 Singles'!$K1031,"")</f>
        <v>120</v>
      </c>
      <c r="K1031">
        <v>120</v>
      </c>
      <c r="R1031" s="132"/>
      <c r="AC1031"/>
    </row>
    <row r="1032" spans="1:29" x14ac:dyDescent="0.25">
      <c r="A1032" t="s">
        <v>2412</v>
      </c>
      <c r="B1032" t="str">
        <f>IF(OR(ISNUMBER(FIND("W/O",Tabelle3[[#This Row],[Score]])),ISNUMBER(FIND("RET",Tabelle3[[#This Row],[Score]])),ISNUMBER(FIND("Bye,",Tabelle3[[#This Row],[Opponent]]))),"NO","YES")</f>
        <v>YES</v>
      </c>
      <c r="C1032" t="s">
        <v>518</v>
      </c>
      <c r="D1032" s="158">
        <v>43570</v>
      </c>
      <c r="E1032" t="s">
        <v>1221</v>
      </c>
      <c r="F1032">
        <v>5</v>
      </c>
      <c r="G1032" t="s">
        <v>1469</v>
      </c>
      <c r="H1032" t="s">
        <v>1496</v>
      </c>
      <c r="I1032" t="s">
        <v>566</v>
      </c>
      <c r="J1032">
        <f>IF('ATP Data Set 2019 Singles'!$K1032&gt;1,'ATP Data Set 2019 Singles'!$K1032,"")</f>
        <v>107</v>
      </c>
      <c r="K1032">
        <v>107</v>
      </c>
      <c r="R1032" s="132"/>
      <c r="AC1032"/>
    </row>
    <row r="1033" spans="1:29" x14ac:dyDescent="0.25">
      <c r="A1033" t="s">
        <v>2412</v>
      </c>
      <c r="B1033" t="str">
        <f>IF(OR(ISNUMBER(FIND("W/O",Tabelle3[[#This Row],[Score]])),ISNUMBER(FIND("RET",Tabelle3[[#This Row],[Score]])),ISNUMBER(FIND("Bye,",Tabelle3[[#This Row],[Opponent]]))),"NO","YES")</f>
        <v>YES</v>
      </c>
      <c r="C1033" t="s">
        <v>518</v>
      </c>
      <c r="D1033" s="158">
        <v>43570</v>
      </c>
      <c r="E1033" t="s">
        <v>1221</v>
      </c>
      <c r="F1033">
        <v>5</v>
      </c>
      <c r="G1033" t="s">
        <v>1397</v>
      </c>
      <c r="H1033" t="s">
        <v>1400</v>
      </c>
      <c r="I1033" t="s">
        <v>1137</v>
      </c>
      <c r="J1033">
        <f>IF('ATP Data Set 2019 Singles'!$K1033&gt;1,'ATP Data Set 2019 Singles'!$K1033,"")</f>
        <v>141</v>
      </c>
      <c r="K1033">
        <v>141</v>
      </c>
      <c r="R1033" s="132"/>
      <c r="AC1033"/>
    </row>
    <row r="1034" spans="1:29" x14ac:dyDescent="0.25">
      <c r="A1034" t="s">
        <v>2412</v>
      </c>
      <c r="B1034" t="str">
        <f>IF(OR(ISNUMBER(FIND("W/O",Tabelle3[[#This Row],[Score]])),ISNUMBER(FIND("RET",Tabelle3[[#This Row],[Score]])),ISNUMBER(FIND("Bye,",Tabelle3[[#This Row],[Opponent]]))),"NO","YES")</f>
        <v>YES</v>
      </c>
      <c r="C1034" t="s">
        <v>518</v>
      </c>
      <c r="D1034" s="158">
        <v>43570</v>
      </c>
      <c r="E1034" t="s">
        <v>1221</v>
      </c>
      <c r="F1034">
        <v>5</v>
      </c>
      <c r="G1034" t="s">
        <v>1399</v>
      </c>
      <c r="H1034" t="s">
        <v>1497</v>
      </c>
      <c r="I1034" t="s">
        <v>585</v>
      </c>
      <c r="J1034">
        <f>IF('ATP Data Set 2019 Singles'!$K1034&gt;1,'ATP Data Set 2019 Singles'!$K1034,"")</f>
        <v>140</v>
      </c>
      <c r="K1034">
        <v>140</v>
      </c>
      <c r="R1034" s="132"/>
      <c r="AC1034"/>
    </row>
    <row r="1035" spans="1:29" x14ac:dyDescent="0.25">
      <c r="A1035" t="s">
        <v>2412</v>
      </c>
      <c r="B1035" t="str">
        <f>IF(OR(ISNUMBER(FIND("W/O",Tabelle3[[#This Row],[Score]])),ISNUMBER(FIND("RET",Tabelle3[[#This Row],[Score]])),ISNUMBER(FIND("Bye,",Tabelle3[[#This Row],[Opponent]]))),"NO","YES")</f>
        <v>YES</v>
      </c>
      <c r="C1035" t="s">
        <v>518</v>
      </c>
      <c r="D1035" s="158">
        <v>43570</v>
      </c>
      <c r="E1035" t="s">
        <v>1221</v>
      </c>
      <c r="F1035">
        <v>6</v>
      </c>
      <c r="G1035" t="s">
        <v>1447</v>
      </c>
      <c r="H1035" t="s">
        <v>1399</v>
      </c>
      <c r="I1035" t="s">
        <v>653</v>
      </c>
      <c r="J1035">
        <f>IF('ATP Data Set 2019 Singles'!$K1035&gt;1,'ATP Data Set 2019 Singles'!$K1035,"")</f>
        <v>96</v>
      </c>
      <c r="K1035">
        <v>96</v>
      </c>
      <c r="R1035" s="132"/>
      <c r="AC1035"/>
    </row>
    <row r="1036" spans="1:29" x14ac:dyDescent="0.25">
      <c r="A1036" t="s">
        <v>2412</v>
      </c>
      <c r="B1036" t="str">
        <f>IF(OR(ISNUMBER(FIND("W/O",Tabelle3[[#This Row],[Score]])),ISNUMBER(FIND("RET",Tabelle3[[#This Row],[Score]])),ISNUMBER(FIND("Bye,",Tabelle3[[#This Row],[Opponent]]))),"NO","YES")</f>
        <v>YES</v>
      </c>
      <c r="C1036" t="s">
        <v>518</v>
      </c>
      <c r="D1036" s="158">
        <v>43570</v>
      </c>
      <c r="E1036" t="s">
        <v>1221</v>
      </c>
      <c r="F1036">
        <v>6</v>
      </c>
      <c r="G1036" t="s">
        <v>1469</v>
      </c>
      <c r="H1036" t="s">
        <v>1397</v>
      </c>
      <c r="I1036" t="s">
        <v>690</v>
      </c>
      <c r="J1036">
        <f>IF('ATP Data Set 2019 Singles'!$K1036&gt;1,'ATP Data Set 2019 Singles'!$K1036,"")</f>
        <v>95</v>
      </c>
      <c r="K1036">
        <v>95</v>
      </c>
      <c r="R1036" s="132"/>
      <c r="AC1036"/>
    </row>
    <row r="1037" spans="1:29" x14ac:dyDescent="0.25">
      <c r="A1037" t="s">
        <v>2412</v>
      </c>
      <c r="B1037" t="str">
        <f>IF(OR(ISNUMBER(FIND("W/O",Tabelle3[[#This Row],[Score]])),ISNUMBER(FIND("RET",Tabelle3[[#This Row],[Score]])),ISNUMBER(FIND("Bye,",Tabelle3[[#This Row],[Opponent]]))),"NO","YES")</f>
        <v>YES</v>
      </c>
      <c r="C1037" t="s">
        <v>518</v>
      </c>
      <c r="D1037" s="158">
        <v>43570</v>
      </c>
      <c r="E1037" t="s">
        <v>1221</v>
      </c>
      <c r="F1037">
        <v>7</v>
      </c>
      <c r="G1037" t="s">
        <v>1447</v>
      </c>
      <c r="H1037" t="s">
        <v>1469</v>
      </c>
      <c r="I1037" t="s">
        <v>512</v>
      </c>
      <c r="J1037">
        <f>IF('ATP Data Set 2019 Singles'!$K1037&gt;1,'ATP Data Set 2019 Singles'!$K1037,"")</f>
        <v>98</v>
      </c>
      <c r="K1037">
        <v>98</v>
      </c>
      <c r="R1037" s="132"/>
      <c r="AC1037"/>
    </row>
    <row r="1038" spans="1:29" x14ac:dyDescent="0.25">
      <c r="A1038" t="s">
        <v>2412</v>
      </c>
      <c r="B1038" t="str">
        <f>IF(OR(ISNUMBER(FIND("W/O",Tabelle3[[#This Row],[Score]])),ISNUMBER(FIND("RET",Tabelle3[[#This Row],[Score]])),ISNUMBER(FIND("Bye,",Tabelle3[[#This Row],[Opponent]]))),"NO","YES")</f>
        <v>NO</v>
      </c>
      <c r="C1038" t="s">
        <v>518</v>
      </c>
      <c r="D1038" s="158">
        <v>43577</v>
      </c>
      <c r="E1038" t="s">
        <v>1215</v>
      </c>
      <c r="F1038">
        <v>2</v>
      </c>
      <c r="G1038" t="s">
        <v>1573</v>
      </c>
      <c r="H1038" t="s">
        <v>1458</v>
      </c>
      <c r="I1038" t="s">
        <v>1457</v>
      </c>
      <c r="J1038" t="str">
        <f>IF('ATP Data Set 2019 Singles'!$K1038&gt;1,'ATP Data Set 2019 Singles'!$K1038,"")</f>
        <v/>
      </c>
      <c r="K1038">
        <v>0</v>
      </c>
      <c r="R1038" s="132"/>
      <c r="AC1038"/>
    </row>
    <row r="1039" spans="1:29" x14ac:dyDescent="0.25">
      <c r="A1039" t="s">
        <v>2412</v>
      </c>
      <c r="B1039" t="str">
        <f>IF(OR(ISNUMBER(FIND("W/O",Tabelle3[[#This Row],[Score]])),ISNUMBER(FIND("RET",Tabelle3[[#This Row],[Score]])),ISNUMBER(FIND("Bye,",Tabelle3[[#This Row],[Opponent]]))),"NO","YES")</f>
        <v>NO</v>
      </c>
      <c r="C1039" t="s">
        <v>518</v>
      </c>
      <c r="D1039" s="158">
        <v>43577</v>
      </c>
      <c r="E1039" t="s">
        <v>1215</v>
      </c>
      <c r="F1039">
        <v>2</v>
      </c>
      <c r="G1039" t="s">
        <v>1539</v>
      </c>
      <c r="H1039" t="s">
        <v>1458</v>
      </c>
      <c r="I1039" t="s">
        <v>1457</v>
      </c>
      <c r="J1039" t="str">
        <f>IF('ATP Data Set 2019 Singles'!$K1039&gt;1,'ATP Data Set 2019 Singles'!$K1039,"")</f>
        <v/>
      </c>
      <c r="K1039">
        <v>0</v>
      </c>
      <c r="R1039" s="132"/>
      <c r="AC1039"/>
    </row>
    <row r="1040" spans="1:29" x14ac:dyDescent="0.25">
      <c r="A1040" t="s">
        <v>2412</v>
      </c>
      <c r="B1040" t="str">
        <f>IF(OR(ISNUMBER(FIND("W/O",Tabelle3[[#This Row],[Score]])),ISNUMBER(FIND("RET",Tabelle3[[#This Row],[Score]])),ISNUMBER(FIND("Bye,",Tabelle3[[#This Row],[Opponent]]))),"NO","YES")</f>
        <v>NO</v>
      </c>
      <c r="C1040" t="s">
        <v>518</v>
      </c>
      <c r="D1040" s="158">
        <v>43577</v>
      </c>
      <c r="E1040" t="s">
        <v>1215</v>
      </c>
      <c r="F1040">
        <v>2</v>
      </c>
      <c r="G1040" t="s">
        <v>1480</v>
      </c>
      <c r="H1040" t="s">
        <v>1458</v>
      </c>
      <c r="I1040" t="s">
        <v>1457</v>
      </c>
      <c r="J1040" t="str">
        <f>IF('ATP Data Set 2019 Singles'!$K1040&gt;1,'ATP Data Set 2019 Singles'!$K1040,"")</f>
        <v/>
      </c>
      <c r="K1040">
        <v>0</v>
      </c>
      <c r="R1040" s="132"/>
      <c r="AC1040"/>
    </row>
    <row r="1041" spans="1:29" x14ac:dyDescent="0.25">
      <c r="A1041" t="s">
        <v>2412</v>
      </c>
      <c r="B1041" t="str">
        <f>IF(OR(ISNUMBER(FIND("W/O",Tabelle3[[#This Row],[Score]])),ISNUMBER(FIND("RET",Tabelle3[[#This Row],[Score]])),ISNUMBER(FIND("Bye,",Tabelle3[[#This Row],[Opponent]]))),"NO","YES")</f>
        <v>NO</v>
      </c>
      <c r="C1041" t="s">
        <v>518</v>
      </c>
      <c r="D1041" s="158">
        <v>43577</v>
      </c>
      <c r="E1041" t="s">
        <v>1215</v>
      </c>
      <c r="F1041">
        <v>2</v>
      </c>
      <c r="G1041" t="s">
        <v>1427</v>
      </c>
      <c r="H1041" t="s">
        <v>1458</v>
      </c>
      <c r="I1041" t="s">
        <v>1457</v>
      </c>
      <c r="J1041" t="str">
        <f>IF('ATP Data Set 2019 Singles'!$K1041&gt;1,'ATP Data Set 2019 Singles'!$K1041,"")</f>
        <v/>
      </c>
      <c r="K1041">
        <v>0</v>
      </c>
      <c r="R1041" s="132"/>
      <c r="AC1041"/>
    </row>
    <row r="1042" spans="1:29" x14ac:dyDescent="0.25">
      <c r="A1042" t="s">
        <v>2412</v>
      </c>
      <c r="B1042" t="str">
        <f>IF(OR(ISNUMBER(FIND("W/O",Tabelle3[[#This Row],[Score]])),ISNUMBER(FIND("RET",Tabelle3[[#This Row],[Score]])),ISNUMBER(FIND("Bye,",Tabelle3[[#This Row],[Opponent]]))),"NO","YES")</f>
        <v>YES</v>
      </c>
      <c r="C1042" t="s">
        <v>518</v>
      </c>
      <c r="D1042" s="158">
        <v>43577</v>
      </c>
      <c r="E1042" t="s">
        <v>1215</v>
      </c>
      <c r="F1042">
        <v>2</v>
      </c>
      <c r="G1042" t="s">
        <v>2155</v>
      </c>
      <c r="H1042" t="s">
        <v>1894</v>
      </c>
      <c r="I1042" t="s">
        <v>718</v>
      </c>
      <c r="J1042">
        <f>IF('ATP Data Set 2019 Singles'!$K1042&gt;1,'ATP Data Set 2019 Singles'!$K1042,"")</f>
        <v>65</v>
      </c>
      <c r="K1042">
        <v>65</v>
      </c>
      <c r="R1042" s="132"/>
      <c r="AC1042"/>
    </row>
    <row r="1043" spans="1:29" x14ac:dyDescent="0.25">
      <c r="A1043" t="s">
        <v>2412</v>
      </c>
      <c r="B1043" t="str">
        <f>IF(OR(ISNUMBER(FIND("W/O",Tabelle3[[#This Row],[Score]])),ISNUMBER(FIND("RET",Tabelle3[[#This Row],[Score]])),ISNUMBER(FIND("Bye,",Tabelle3[[#This Row],[Opponent]]))),"NO","YES")</f>
        <v>YES</v>
      </c>
      <c r="C1043" t="s">
        <v>518</v>
      </c>
      <c r="D1043" s="158">
        <v>43577</v>
      </c>
      <c r="E1043" t="s">
        <v>1215</v>
      </c>
      <c r="F1043">
        <v>2</v>
      </c>
      <c r="G1043" t="s">
        <v>1441</v>
      </c>
      <c r="H1043" t="s">
        <v>1499</v>
      </c>
      <c r="I1043" t="s">
        <v>512</v>
      </c>
      <c r="J1043">
        <f>IF('ATP Data Set 2019 Singles'!$K1043&gt;1,'ATP Data Set 2019 Singles'!$K1043,"")</f>
        <v>55</v>
      </c>
      <c r="K1043">
        <v>55</v>
      </c>
      <c r="R1043" s="132"/>
      <c r="AC1043"/>
    </row>
    <row r="1044" spans="1:29" x14ac:dyDescent="0.25">
      <c r="A1044" t="s">
        <v>2412</v>
      </c>
      <c r="B1044" t="str">
        <f>IF(OR(ISNUMBER(FIND("W/O",Tabelle3[[#This Row],[Score]])),ISNUMBER(FIND("RET",Tabelle3[[#This Row],[Score]])),ISNUMBER(FIND("Bye,",Tabelle3[[#This Row],[Opponent]]))),"NO","YES")</f>
        <v>YES</v>
      </c>
      <c r="C1044" t="s">
        <v>518</v>
      </c>
      <c r="D1044" s="158">
        <v>43577</v>
      </c>
      <c r="E1044" t="s">
        <v>1215</v>
      </c>
      <c r="F1044">
        <v>2</v>
      </c>
      <c r="G1044" t="s">
        <v>1485</v>
      </c>
      <c r="H1044" t="s">
        <v>1679</v>
      </c>
      <c r="I1044" t="s">
        <v>542</v>
      </c>
      <c r="J1044">
        <f>IF('ATP Data Set 2019 Singles'!$K1044&gt;1,'ATP Data Set 2019 Singles'!$K1044,"")</f>
        <v>78</v>
      </c>
      <c r="K1044">
        <v>78</v>
      </c>
      <c r="R1044" s="132"/>
      <c r="AC1044"/>
    </row>
    <row r="1045" spans="1:29" x14ac:dyDescent="0.25">
      <c r="A1045" t="s">
        <v>2412</v>
      </c>
      <c r="B1045" t="str">
        <f>IF(OR(ISNUMBER(FIND("W/O",Tabelle3[[#This Row],[Score]])),ISNUMBER(FIND("RET",Tabelle3[[#This Row],[Score]])),ISNUMBER(FIND("Bye,",Tabelle3[[#This Row],[Opponent]]))),"NO","YES")</f>
        <v>YES</v>
      </c>
      <c r="C1045" t="s">
        <v>518</v>
      </c>
      <c r="D1045" s="158">
        <v>43577</v>
      </c>
      <c r="E1045" t="s">
        <v>1215</v>
      </c>
      <c r="F1045">
        <v>2</v>
      </c>
      <c r="G1045" t="s">
        <v>1430</v>
      </c>
      <c r="H1045" t="s">
        <v>1639</v>
      </c>
      <c r="I1045" t="s">
        <v>598</v>
      </c>
      <c r="J1045">
        <f>IF('ATP Data Set 2019 Singles'!$K1045&gt;1,'ATP Data Set 2019 Singles'!$K1045,"")</f>
        <v>105</v>
      </c>
      <c r="K1045">
        <v>105</v>
      </c>
      <c r="R1045" s="132"/>
      <c r="AC1045"/>
    </row>
    <row r="1046" spans="1:29" x14ac:dyDescent="0.25">
      <c r="A1046" t="s">
        <v>2412</v>
      </c>
      <c r="B1046" t="str">
        <f>IF(OR(ISNUMBER(FIND("W/O",Tabelle3[[#This Row],[Score]])),ISNUMBER(FIND("RET",Tabelle3[[#This Row],[Score]])),ISNUMBER(FIND("Bye,",Tabelle3[[#This Row],[Opponent]]))),"NO","YES")</f>
        <v>NO</v>
      </c>
      <c r="C1046" t="s">
        <v>518</v>
      </c>
      <c r="D1046" s="158">
        <v>43577</v>
      </c>
      <c r="E1046" t="s">
        <v>1215</v>
      </c>
      <c r="F1046">
        <v>2</v>
      </c>
      <c r="G1046" t="s">
        <v>1453</v>
      </c>
      <c r="H1046" t="s">
        <v>1458</v>
      </c>
      <c r="I1046" t="s">
        <v>1457</v>
      </c>
      <c r="J1046" t="str">
        <f>IF('ATP Data Set 2019 Singles'!$K1046&gt;1,'ATP Data Set 2019 Singles'!$K1046,"")</f>
        <v/>
      </c>
      <c r="K1046">
        <v>0</v>
      </c>
      <c r="R1046" s="132"/>
      <c r="AC1046"/>
    </row>
    <row r="1047" spans="1:29" x14ac:dyDescent="0.25">
      <c r="A1047" t="s">
        <v>2412</v>
      </c>
      <c r="B1047" t="str">
        <f>IF(OR(ISNUMBER(FIND("W/O",Tabelle3[[#This Row],[Score]])),ISNUMBER(FIND("RET",Tabelle3[[#This Row],[Score]])),ISNUMBER(FIND("Bye,",Tabelle3[[#This Row],[Opponent]]))),"NO","YES")</f>
        <v>YES</v>
      </c>
      <c r="C1047" t="s">
        <v>518</v>
      </c>
      <c r="D1047" s="158">
        <v>43577</v>
      </c>
      <c r="E1047" t="s">
        <v>1215</v>
      </c>
      <c r="F1047">
        <v>2</v>
      </c>
      <c r="G1047" t="s">
        <v>1552</v>
      </c>
      <c r="H1047" t="s">
        <v>1646</v>
      </c>
      <c r="I1047" t="s">
        <v>1527</v>
      </c>
      <c r="J1047">
        <f>IF('ATP Data Set 2019 Singles'!$K1047&gt;1,'ATP Data Set 2019 Singles'!$K1047,"")</f>
        <v>150</v>
      </c>
      <c r="K1047">
        <v>150</v>
      </c>
      <c r="R1047" s="132"/>
      <c r="AC1047"/>
    </row>
    <row r="1048" spans="1:29" x14ac:dyDescent="0.25">
      <c r="A1048" t="s">
        <v>2412</v>
      </c>
      <c r="B1048" t="str">
        <f>IF(OR(ISNUMBER(FIND("W/O",Tabelle3[[#This Row],[Score]])),ISNUMBER(FIND("RET",Tabelle3[[#This Row],[Score]])),ISNUMBER(FIND("Bye,",Tabelle3[[#This Row],[Opponent]]))),"NO","YES")</f>
        <v>YES</v>
      </c>
      <c r="C1048" t="s">
        <v>518</v>
      </c>
      <c r="D1048" s="158">
        <v>43577</v>
      </c>
      <c r="E1048" t="s">
        <v>1215</v>
      </c>
      <c r="F1048">
        <v>2</v>
      </c>
      <c r="G1048" t="s">
        <v>1839</v>
      </c>
      <c r="H1048" t="s">
        <v>1896</v>
      </c>
      <c r="I1048" t="s">
        <v>1632</v>
      </c>
      <c r="J1048">
        <f>IF('ATP Data Set 2019 Singles'!$K1048&gt;1,'ATP Data Set 2019 Singles'!$K1048,"")</f>
        <v>162</v>
      </c>
      <c r="K1048">
        <v>162</v>
      </c>
      <c r="R1048" s="132"/>
      <c r="AC1048"/>
    </row>
    <row r="1049" spans="1:29" x14ac:dyDescent="0.25">
      <c r="A1049" t="s">
        <v>2412</v>
      </c>
      <c r="B1049" t="str">
        <f>IF(OR(ISNUMBER(FIND("W/O",Tabelle3[[#This Row],[Score]])),ISNUMBER(FIND("RET",Tabelle3[[#This Row],[Score]])),ISNUMBER(FIND("Bye,",Tabelle3[[#This Row],[Opponent]]))),"NO","YES")</f>
        <v>NO</v>
      </c>
      <c r="C1049" t="s">
        <v>518</v>
      </c>
      <c r="D1049" s="158">
        <v>43577</v>
      </c>
      <c r="E1049" t="s">
        <v>1215</v>
      </c>
      <c r="F1049">
        <v>2</v>
      </c>
      <c r="G1049" t="s">
        <v>1445</v>
      </c>
      <c r="H1049" t="s">
        <v>1458</v>
      </c>
      <c r="I1049" t="s">
        <v>1457</v>
      </c>
      <c r="J1049" t="str">
        <f>IF('ATP Data Set 2019 Singles'!$K1049&gt;1,'ATP Data Set 2019 Singles'!$K1049,"")</f>
        <v/>
      </c>
      <c r="K1049">
        <v>0</v>
      </c>
      <c r="R1049" s="132"/>
      <c r="AC1049"/>
    </row>
    <row r="1050" spans="1:29" x14ac:dyDescent="0.25">
      <c r="A1050" t="s">
        <v>2412</v>
      </c>
      <c r="B1050" t="str">
        <f>IF(OR(ISNUMBER(FIND("W/O",Tabelle3[[#This Row],[Score]])),ISNUMBER(FIND("RET",Tabelle3[[#This Row],[Score]])),ISNUMBER(FIND("Bye,",Tabelle3[[#This Row],[Opponent]]))),"NO","YES")</f>
        <v>YES</v>
      </c>
      <c r="C1050" t="s">
        <v>518</v>
      </c>
      <c r="D1050" s="158">
        <v>43577</v>
      </c>
      <c r="E1050" t="s">
        <v>1215</v>
      </c>
      <c r="F1050">
        <v>2</v>
      </c>
      <c r="G1050" t="s">
        <v>2188</v>
      </c>
      <c r="H1050" t="s">
        <v>1570</v>
      </c>
      <c r="I1050" t="s">
        <v>2034</v>
      </c>
      <c r="J1050">
        <f>IF('ATP Data Set 2019 Singles'!$K1050&gt;1,'ATP Data Set 2019 Singles'!$K1050,"")</f>
        <v>149</v>
      </c>
      <c r="K1050">
        <v>149</v>
      </c>
      <c r="R1050" s="132"/>
      <c r="AC1050"/>
    </row>
    <row r="1051" spans="1:29" x14ac:dyDescent="0.25">
      <c r="A1051" t="s">
        <v>2412</v>
      </c>
      <c r="B1051" t="str">
        <f>IF(OR(ISNUMBER(FIND("W/O",Tabelle3[[#This Row],[Score]])),ISNUMBER(FIND("RET",Tabelle3[[#This Row],[Score]])),ISNUMBER(FIND("Bye,",Tabelle3[[#This Row],[Opponent]]))),"NO","YES")</f>
        <v>YES</v>
      </c>
      <c r="C1051" t="s">
        <v>518</v>
      </c>
      <c r="D1051" s="158">
        <v>43577</v>
      </c>
      <c r="E1051" t="s">
        <v>1215</v>
      </c>
      <c r="F1051">
        <v>2</v>
      </c>
      <c r="G1051" t="s">
        <v>1758</v>
      </c>
      <c r="H1051" t="s">
        <v>1516</v>
      </c>
      <c r="I1051" t="s">
        <v>2190</v>
      </c>
      <c r="J1051">
        <f>IF('ATP Data Set 2019 Singles'!$K1051&gt;1,'ATP Data Set 2019 Singles'!$K1051,"")</f>
        <v>157</v>
      </c>
      <c r="K1051">
        <v>157</v>
      </c>
      <c r="R1051" s="132"/>
      <c r="AC1051"/>
    </row>
    <row r="1052" spans="1:29" x14ac:dyDescent="0.25">
      <c r="A1052" t="s">
        <v>2412</v>
      </c>
      <c r="B1052" t="str">
        <f>IF(OR(ISNUMBER(FIND("W/O",Tabelle3[[#This Row],[Score]])),ISNUMBER(FIND("RET",Tabelle3[[#This Row],[Score]])),ISNUMBER(FIND("Bye,",Tabelle3[[#This Row],[Opponent]]))),"NO","YES")</f>
        <v>YES</v>
      </c>
      <c r="C1052" t="s">
        <v>518</v>
      </c>
      <c r="D1052" s="158">
        <v>43577</v>
      </c>
      <c r="E1052" t="s">
        <v>1215</v>
      </c>
      <c r="F1052">
        <v>2</v>
      </c>
      <c r="G1052" t="s">
        <v>2102</v>
      </c>
      <c r="H1052" t="s">
        <v>1587</v>
      </c>
      <c r="I1052" t="s">
        <v>667</v>
      </c>
      <c r="J1052">
        <f>IF('ATP Data Set 2019 Singles'!$K1052&gt;1,'ATP Data Set 2019 Singles'!$K1052,"")</f>
        <v>68</v>
      </c>
      <c r="K1052">
        <v>68</v>
      </c>
      <c r="R1052" s="132"/>
      <c r="AC1052"/>
    </row>
    <row r="1053" spans="1:29" x14ac:dyDescent="0.25">
      <c r="A1053" t="s">
        <v>2412</v>
      </c>
      <c r="B1053" t="str">
        <f>IF(OR(ISNUMBER(FIND("W/O",Tabelle3[[#This Row],[Score]])),ISNUMBER(FIND("RET",Tabelle3[[#This Row],[Score]])),ISNUMBER(FIND("Bye,",Tabelle3[[#This Row],[Opponent]]))),"NO","YES")</f>
        <v>NO</v>
      </c>
      <c r="C1053" t="s">
        <v>518</v>
      </c>
      <c r="D1053" s="158">
        <v>43577</v>
      </c>
      <c r="E1053" t="s">
        <v>1215</v>
      </c>
      <c r="F1053">
        <v>2</v>
      </c>
      <c r="G1053" t="s">
        <v>1397</v>
      </c>
      <c r="H1053" t="s">
        <v>1458</v>
      </c>
      <c r="I1053" t="s">
        <v>1457</v>
      </c>
      <c r="J1053" t="str">
        <f>IF('ATP Data Set 2019 Singles'!$K1053&gt;1,'ATP Data Set 2019 Singles'!$K1053,"")</f>
        <v/>
      </c>
      <c r="K1053">
        <v>0</v>
      </c>
      <c r="R1053" s="132"/>
      <c r="AC1053"/>
    </row>
    <row r="1054" spans="1:29" x14ac:dyDescent="0.25">
      <c r="A1054" t="s">
        <v>2412</v>
      </c>
      <c r="B1054" t="str">
        <f>IF(OR(ISNUMBER(FIND("W/O",Tabelle3[[#This Row],[Score]])),ISNUMBER(FIND("RET",Tabelle3[[#This Row],[Score]])),ISNUMBER(FIND("Bye,",Tabelle3[[#This Row],[Opponent]]))),"NO","YES")</f>
        <v>YES</v>
      </c>
      <c r="C1054" t="s">
        <v>518</v>
      </c>
      <c r="D1054" s="158">
        <v>43577</v>
      </c>
      <c r="E1054" t="s">
        <v>1215</v>
      </c>
      <c r="F1054">
        <v>2</v>
      </c>
      <c r="G1054" t="s">
        <v>1752</v>
      </c>
      <c r="H1054" t="s">
        <v>1889</v>
      </c>
      <c r="I1054" t="s">
        <v>2189</v>
      </c>
      <c r="J1054">
        <f>IF('ATP Data Set 2019 Singles'!$K1054&gt;1,'ATP Data Set 2019 Singles'!$K1054,"")</f>
        <v>108</v>
      </c>
      <c r="K1054">
        <v>108</v>
      </c>
      <c r="R1054" s="132"/>
      <c r="AC1054"/>
    </row>
    <row r="1055" spans="1:29" x14ac:dyDescent="0.25">
      <c r="A1055" t="s">
        <v>2412</v>
      </c>
      <c r="B1055" t="str">
        <f>IF(OR(ISNUMBER(FIND("W/O",Tabelle3[[#This Row],[Score]])),ISNUMBER(FIND("RET",Tabelle3[[#This Row],[Score]])),ISNUMBER(FIND("Bye,",Tabelle3[[#This Row],[Opponent]]))),"NO","YES")</f>
        <v>NO</v>
      </c>
      <c r="C1055" t="s">
        <v>518</v>
      </c>
      <c r="D1055" s="158">
        <v>43577</v>
      </c>
      <c r="E1055" t="s">
        <v>1215</v>
      </c>
      <c r="F1055">
        <v>2</v>
      </c>
      <c r="G1055" t="s">
        <v>1399</v>
      </c>
      <c r="H1055" t="s">
        <v>1458</v>
      </c>
      <c r="I1055" t="s">
        <v>1457</v>
      </c>
      <c r="J1055" t="str">
        <f>IF('ATP Data Set 2019 Singles'!$K1055&gt;1,'ATP Data Set 2019 Singles'!$K1055,"")</f>
        <v/>
      </c>
      <c r="K1055">
        <v>0</v>
      </c>
      <c r="R1055" s="132"/>
      <c r="AC1055"/>
    </row>
    <row r="1056" spans="1:29" x14ac:dyDescent="0.25">
      <c r="A1056" t="s">
        <v>2412</v>
      </c>
      <c r="B1056" t="str">
        <f>IF(OR(ISNUMBER(FIND("W/O",Tabelle3[[#This Row],[Score]])),ISNUMBER(FIND("RET",Tabelle3[[#This Row],[Score]])),ISNUMBER(FIND("Bye,",Tabelle3[[#This Row],[Opponent]]))),"NO","YES")</f>
        <v>NO</v>
      </c>
      <c r="C1056" t="s">
        <v>518</v>
      </c>
      <c r="D1056" s="158">
        <v>43577</v>
      </c>
      <c r="E1056" t="s">
        <v>1215</v>
      </c>
      <c r="F1056">
        <v>2</v>
      </c>
      <c r="G1056" t="s">
        <v>1682</v>
      </c>
      <c r="H1056" t="s">
        <v>1458</v>
      </c>
      <c r="I1056" t="s">
        <v>1457</v>
      </c>
      <c r="J1056" t="str">
        <f>IF('ATP Data Set 2019 Singles'!$K1056&gt;1,'ATP Data Set 2019 Singles'!$K1056,"")</f>
        <v/>
      </c>
      <c r="K1056">
        <v>0</v>
      </c>
      <c r="R1056" s="132"/>
      <c r="AC1056"/>
    </row>
    <row r="1057" spans="1:29" x14ac:dyDescent="0.25">
      <c r="A1057" t="s">
        <v>2412</v>
      </c>
      <c r="B1057" t="str">
        <f>IF(OR(ISNUMBER(FIND("W/O",Tabelle3[[#This Row],[Score]])),ISNUMBER(FIND("RET",Tabelle3[[#This Row],[Score]])),ISNUMBER(FIND("Bye,",Tabelle3[[#This Row],[Opponent]]))),"NO","YES")</f>
        <v>YES</v>
      </c>
      <c r="C1057" t="s">
        <v>518</v>
      </c>
      <c r="D1057" s="158">
        <v>43577</v>
      </c>
      <c r="E1057" t="s">
        <v>1215</v>
      </c>
      <c r="F1057">
        <v>2</v>
      </c>
      <c r="G1057" t="s">
        <v>1449</v>
      </c>
      <c r="H1057" t="s">
        <v>1511</v>
      </c>
      <c r="I1057" t="s">
        <v>857</v>
      </c>
      <c r="J1057">
        <f>IF('ATP Data Set 2019 Singles'!$K1057&gt;1,'ATP Data Set 2019 Singles'!$K1057,"")</f>
        <v>72</v>
      </c>
      <c r="K1057">
        <v>72</v>
      </c>
      <c r="R1057" s="132"/>
      <c r="AC1057"/>
    </row>
    <row r="1058" spans="1:29" x14ac:dyDescent="0.25">
      <c r="A1058" t="s">
        <v>2412</v>
      </c>
      <c r="B1058" t="str">
        <f>IF(OR(ISNUMBER(FIND("W/O",Tabelle3[[#This Row],[Score]])),ISNUMBER(FIND("RET",Tabelle3[[#This Row],[Score]])),ISNUMBER(FIND("Bye,",Tabelle3[[#This Row],[Opponent]]))),"NO","YES")</f>
        <v>YES</v>
      </c>
      <c r="C1058" t="s">
        <v>518</v>
      </c>
      <c r="D1058" s="158">
        <v>43577</v>
      </c>
      <c r="E1058" t="s">
        <v>1215</v>
      </c>
      <c r="F1058">
        <v>2</v>
      </c>
      <c r="G1058" t="s">
        <v>1497</v>
      </c>
      <c r="H1058" t="s">
        <v>1526</v>
      </c>
      <c r="I1058" t="s">
        <v>1643</v>
      </c>
      <c r="J1058">
        <f>IF('ATP Data Set 2019 Singles'!$K1058&gt;1,'ATP Data Set 2019 Singles'!$K1058,"")</f>
        <v>128</v>
      </c>
      <c r="K1058">
        <v>128</v>
      </c>
      <c r="R1058" s="132"/>
      <c r="AC1058"/>
    </row>
    <row r="1059" spans="1:29" x14ac:dyDescent="0.25">
      <c r="A1059" t="s">
        <v>2412</v>
      </c>
      <c r="B1059" t="str">
        <f>IF(OR(ISNUMBER(FIND("W/O",Tabelle3[[#This Row],[Score]])),ISNUMBER(FIND("RET",Tabelle3[[#This Row],[Score]])),ISNUMBER(FIND("Bye,",Tabelle3[[#This Row],[Opponent]]))),"NO","YES")</f>
        <v>NO</v>
      </c>
      <c r="C1059" t="s">
        <v>518</v>
      </c>
      <c r="D1059" s="158">
        <v>43577</v>
      </c>
      <c r="E1059" t="s">
        <v>1215</v>
      </c>
      <c r="F1059">
        <v>2</v>
      </c>
      <c r="G1059" t="s">
        <v>1574</v>
      </c>
      <c r="H1059" t="s">
        <v>1458</v>
      </c>
      <c r="I1059" t="s">
        <v>1457</v>
      </c>
      <c r="J1059" t="str">
        <f>IF('ATP Data Set 2019 Singles'!$K1059&gt;1,'ATP Data Set 2019 Singles'!$K1059,"")</f>
        <v/>
      </c>
      <c r="K1059">
        <v>0</v>
      </c>
      <c r="R1059" s="132"/>
      <c r="AC1059"/>
    </row>
    <row r="1060" spans="1:29" x14ac:dyDescent="0.25">
      <c r="A1060" t="s">
        <v>2412</v>
      </c>
      <c r="B1060" t="str">
        <f>IF(OR(ISNUMBER(FIND("W/O",Tabelle3[[#This Row],[Score]])),ISNUMBER(FIND("RET",Tabelle3[[#This Row],[Score]])),ISNUMBER(FIND("Bye,",Tabelle3[[#This Row],[Opponent]]))),"NO","YES")</f>
        <v>YES</v>
      </c>
      <c r="C1060" t="s">
        <v>518</v>
      </c>
      <c r="D1060" s="158">
        <v>43577</v>
      </c>
      <c r="E1060" t="s">
        <v>1215</v>
      </c>
      <c r="F1060">
        <v>2</v>
      </c>
      <c r="G1060" t="s">
        <v>1509</v>
      </c>
      <c r="H1060" t="s">
        <v>1466</v>
      </c>
      <c r="I1060" t="s">
        <v>667</v>
      </c>
      <c r="J1060">
        <f>IF('ATP Data Set 2019 Singles'!$K1060&gt;1,'ATP Data Set 2019 Singles'!$K1060,"")</f>
        <v>57</v>
      </c>
      <c r="K1060">
        <v>57</v>
      </c>
      <c r="R1060" s="132"/>
      <c r="AC1060"/>
    </row>
    <row r="1061" spans="1:29" x14ac:dyDescent="0.25">
      <c r="A1061" t="s">
        <v>2412</v>
      </c>
      <c r="B1061" t="str">
        <f>IF(OR(ISNUMBER(FIND("W/O",Tabelle3[[#This Row],[Score]])),ISNUMBER(FIND("RET",Tabelle3[[#This Row],[Score]])),ISNUMBER(FIND("Bye,",Tabelle3[[#This Row],[Opponent]]))),"NO","YES")</f>
        <v>YES</v>
      </c>
      <c r="C1061" t="s">
        <v>518</v>
      </c>
      <c r="D1061" s="158">
        <v>43577</v>
      </c>
      <c r="E1061" t="s">
        <v>1215</v>
      </c>
      <c r="F1061">
        <v>2</v>
      </c>
      <c r="G1061" t="s">
        <v>1451</v>
      </c>
      <c r="H1061" t="s">
        <v>1463</v>
      </c>
      <c r="I1061" t="s">
        <v>1350</v>
      </c>
      <c r="J1061">
        <f>IF('ATP Data Set 2019 Singles'!$K1061&gt;1,'ATP Data Set 2019 Singles'!$K1061,"")</f>
        <v>140</v>
      </c>
      <c r="K1061">
        <v>140</v>
      </c>
      <c r="R1061" s="132"/>
      <c r="AC1061"/>
    </row>
    <row r="1062" spans="1:29" x14ac:dyDescent="0.25">
      <c r="A1062" t="s">
        <v>2412</v>
      </c>
      <c r="B1062" t="str">
        <f>IF(OR(ISNUMBER(FIND("W/O",Tabelle3[[#This Row],[Score]])),ISNUMBER(FIND("RET",Tabelle3[[#This Row],[Score]])),ISNUMBER(FIND("Bye,",Tabelle3[[#This Row],[Opponent]]))),"NO","YES")</f>
        <v>NO</v>
      </c>
      <c r="C1062" t="s">
        <v>518</v>
      </c>
      <c r="D1062" s="158">
        <v>43577</v>
      </c>
      <c r="E1062" t="s">
        <v>1215</v>
      </c>
      <c r="F1062">
        <v>2</v>
      </c>
      <c r="G1062" t="s">
        <v>1426</v>
      </c>
      <c r="H1062" t="s">
        <v>1458</v>
      </c>
      <c r="I1062" t="s">
        <v>1457</v>
      </c>
      <c r="J1062" t="str">
        <f>IF('ATP Data Set 2019 Singles'!$K1062&gt;1,'ATP Data Set 2019 Singles'!$K1062,"")</f>
        <v/>
      </c>
      <c r="K1062">
        <v>0</v>
      </c>
      <c r="R1062" s="132"/>
      <c r="AC1062"/>
    </row>
    <row r="1063" spans="1:29" x14ac:dyDescent="0.25">
      <c r="A1063" t="s">
        <v>2412</v>
      </c>
      <c r="B1063" t="str">
        <f>IF(OR(ISNUMBER(FIND("W/O",Tabelle3[[#This Row],[Score]])),ISNUMBER(FIND("RET",Tabelle3[[#This Row],[Score]])),ISNUMBER(FIND("Bye,",Tabelle3[[#This Row],[Opponent]]))),"NO","YES")</f>
        <v>NO</v>
      </c>
      <c r="C1063" t="s">
        <v>518</v>
      </c>
      <c r="D1063" s="158">
        <v>43577</v>
      </c>
      <c r="E1063" t="s">
        <v>1215</v>
      </c>
      <c r="F1063">
        <v>2</v>
      </c>
      <c r="G1063" t="s">
        <v>1465</v>
      </c>
      <c r="H1063" t="s">
        <v>1458</v>
      </c>
      <c r="I1063" t="s">
        <v>1457</v>
      </c>
      <c r="J1063" t="str">
        <f>IF('ATP Data Set 2019 Singles'!$K1063&gt;1,'ATP Data Set 2019 Singles'!$K1063,"")</f>
        <v/>
      </c>
      <c r="K1063">
        <v>0</v>
      </c>
      <c r="R1063" s="132"/>
      <c r="AC1063"/>
    </row>
    <row r="1064" spans="1:29" x14ac:dyDescent="0.25">
      <c r="A1064" t="s">
        <v>2412</v>
      </c>
      <c r="B1064" t="str">
        <f>IF(OR(ISNUMBER(FIND("W/O",Tabelle3[[#This Row],[Score]])),ISNUMBER(FIND("RET",Tabelle3[[#This Row],[Score]])),ISNUMBER(FIND("Bye,",Tabelle3[[#This Row],[Opponent]]))),"NO","YES")</f>
        <v>YES</v>
      </c>
      <c r="C1064" t="s">
        <v>518</v>
      </c>
      <c r="D1064" s="158">
        <v>43577</v>
      </c>
      <c r="E1064" t="s">
        <v>1215</v>
      </c>
      <c r="F1064">
        <v>2</v>
      </c>
      <c r="G1064" t="s">
        <v>1432</v>
      </c>
      <c r="H1064" t="s">
        <v>1514</v>
      </c>
      <c r="I1064" t="s">
        <v>718</v>
      </c>
      <c r="J1064">
        <f>IF('ATP Data Set 2019 Singles'!$K1064&gt;1,'ATP Data Set 2019 Singles'!$K1064,"")</f>
        <v>52</v>
      </c>
      <c r="K1064">
        <v>52</v>
      </c>
      <c r="R1064" s="132"/>
      <c r="AC1064"/>
    </row>
    <row r="1065" spans="1:29" x14ac:dyDescent="0.25">
      <c r="A1065" t="s">
        <v>2412</v>
      </c>
      <c r="B1065" t="str">
        <f>IF(OR(ISNUMBER(FIND("W/O",Tabelle3[[#This Row],[Score]])),ISNUMBER(FIND("RET",Tabelle3[[#This Row],[Score]])),ISNUMBER(FIND("Bye,",Tabelle3[[#This Row],[Opponent]]))),"NO","YES")</f>
        <v>NO</v>
      </c>
      <c r="C1065" t="s">
        <v>518</v>
      </c>
      <c r="D1065" s="158">
        <v>43577</v>
      </c>
      <c r="E1065" t="s">
        <v>1215</v>
      </c>
      <c r="F1065">
        <v>2</v>
      </c>
      <c r="G1065" t="s">
        <v>1393</v>
      </c>
      <c r="H1065" t="s">
        <v>1458</v>
      </c>
      <c r="I1065" t="s">
        <v>1457</v>
      </c>
      <c r="J1065" t="str">
        <f>IF('ATP Data Set 2019 Singles'!$K1065&gt;1,'ATP Data Set 2019 Singles'!$K1065,"")</f>
        <v/>
      </c>
      <c r="K1065">
        <v>0</v>
      </c>
      <c r="R1065" s="132"/>
      <c r="AC1065"/>
    </row>
    <row r="1066" spans="1:29" x14ac:dyDescent="0.25">
      <c r="A1066" t="s">
        <v>2412</v>
      </c>
      <c r="B1066" t="str">
        <f>IF(OR(ISNUMBER(FIND("W/O",Tabelle3[[#This Row],[Score]])),ISNUMBER(FIND("RET",Tabelle3[[#This Row],[Score]])),ISNUMBER(FIND("Bye,",Tabelle3[[#This Row],[Opponent]]))),"NO","YES")</f>
        <v>NO</v>
      </c>
      <c r="C1066" t="s">
        <v>518</v>
      </c>
      <c r="D1066" s="158">
        <v>43577</v>
      </c>
      <c r="E1066" t="s">
        <v>1215</v>
      </c>
      <c r="F1066">
        <v>2</v>
      </c>
      <c r="G1066" t="s">
        <v>1409</v>
      </c>
      <c r="H1066" t="s">
        <v>1458</v>
      </c>
      <c r="I1066" t="s">
        <v>1457</v>
      </c>
      <c r="J1066" t="str">
        <f>IF('ATP Data Set 2019 Singles'!$K1066&gt;1,'ATP Data Set 2019 Singles'!$K1066,"")</f>
        <v/>
      </c>
      <c r="K1066">
        <v>0</v>
      </c>
      <c r="R1066" s="132"/>
      <c r="AC1066"/>
    </row>
    <row r="1067" spans="1:29" x14ac:dyDescent="0.25">
      <c r="A1067" t="s">
        <v>2412</v>
      </c>
      <c r="B1067" t="str">
        <f>IF(OR(ISNUMBER(FIND("W/O",Tabelle3[[#This Row],[Score]])),ISNUMBER(FIND("RET",Tabelle3[[#This Row],[Score]])),ISNUMBER(FIND("Bye,",Tabelle3[[#This Row],[Opponent]]))),"NO","YES")</f>
        <v>NO</v>
      </c>
      <c r="C1067" t="s">
        <v>518</v>
      </c>
      <c r="D1067" s="158">
        <v>43577</v>
      </c>
      <c r="E1067" t="s">
        <v>1215</v>
      </c>
      <c r="F1067">
        <v>2</v>
      </c>
      <c r="G1067" t="s">
        <v>1394</v>
      </c>
      <c r="H1067" t="s">
        <v>1458</v>
      </c>
      <c r="I1067" t="s">
        <v>1457</v>
      </c>
      <c r="J1067" t="str">
        <f>IF('ATP Data Set 2019 Singles'!$K1067&gt;1,'ATP Data Set 2019 Singles'!$K1067,"")</f>
        <v/>
      </c>
      <c r="K1067">
        <v>0</v>
      </c>
      <c r="R1067" s="132"/>
      <c r="AC1067"/>
    </row>
    <row r="1068" spans="1:29" x14ac:dyDescent="0.25">
      <c r="A1068" t="s">
        <v>2412</v>
      </c>
      <c r="B1068" t="str">
        <f>IF(OR(ISNUMBER(FIND("W/O",Tabelle3[[#This Row],[Score]])),ISNUMBER(FIND("RET",Tabelle3[[#This Row],[Score]])),ISNUMBER(FIND("Bye,",Tabelle3[[#This Row],[Opponent]]))),"NO","YES")</f>
        <v>YES</v>
      </c>
      <c r="C1068" t="s">
        <v>518</v>
      </c>
      <c r="D1068" s="158">
        <v>43577</v>
      </c>
      <c r="E1068" t="s">
        <v>1215</v>
      </c>
      <c r="F1068">
        <v>2</v>
      </c>
      <c r="G1068" t="s">
        <v>1439</v>
      </c>
      <c r="H1068" t="s">
        <v>1491</v>
      </c>
      <c r="I1068" t="s">
        <v>678</v>
      </c>
      <c r="J1068">
        <f>IF('ATP Data Set 2019 Singles'!$K1068&gt;1,'ATP Data Set 2019 Singles'!$K1068,"")</f>
        <v>81</v>
      </c>
      <c r="K1068">
        <v>81</v>
      </c>
      <c r="R1068" s="132"/>
      <c r="AC1068"/>
    </row>
    <row r="1069" spans="1:29" x14ac:dyDescent="0.25">
      <c r="A1069" t="s">
        <v>2412</v>
      </c>
      <c r="B1069" t="str">
        <f>IF(OR(ISNUMBER(FIND("W/O",Tabelle3[[#This Row],[Score]])),ISNUMBER(FIND("RET",Tabelle3[[#This Row],[Score]])),ISNUMBER(FIND("Bye,",Tabelle3[[#This Row],[Opponent]]))),"NO","YES")</f>
        <v>NO</v>
      </c>
      <c r="C1069" t="s">
        <v>518</v>
      </c>
      <c r="D1069" s="158">
        <v>43577</v>
      </c>
      <c r="E1069" t="s">
        <v>1215</v>
      </c>
      <c r="F1069">
        <v>2</v>
      </c>
      <c r="G1069" t="s">
        <v>1396</v>
      </c>
      <c r="H1069" t="s">
        <v>1458</v>
      </c>
      <c r="I1069" t="s">
        <v>1457</v>
      </c>
      <c r="J1069" t="str">
        <f>IF('ATP Data Set 2019 Singles'!$K1069&gt;1,'ATP Data Set 2019 Singles'!$K1069,"")</f>
        <v/>
      </c>
      <c r="K1069">
        <v>0</v>
      </c>
      <c r="R1069" s="132"/>
      <c r="AC1069"/>
    </row>
    <row r="1070" spans="1:29" x14ac:dyDescent="0.25">
      <c r="A1070" t="s">
        <v>2412</v>
      </c>
      <c r="B1070" t="str">
        <f>IF(OR(ISNUMBER(FIND("W/O",Tabelle3[[#This Row],[Score]])),ISNUMBER(FIND("RET",Tabelle3[[#This Row],[Score]])),ISNUMBER(FIND("Bye,",Tabelle3[[#This Row],[Opponent]]))),"NO","YES")</f>
        <v>YES</v>
      </c>
      <c r="C1070" t="s">
        <v>518</v>
      </c>
      <c r="D1070" s="158">
        <v>43577</v>
      </c>
      <c r="E1070" t="s">
        <v>1215</v>
      </c>
      <c r="F1070">
        <v>3</v>
      </c>
      <c r="G1070" t="s">
        <v>1573</v>
      </c>
      <c r="H1070" t="s">
        <v>1839</v>
      </c>
      <c r="I1070" t="s">
        <v>522</v>
      </c>
      <c r="J1070">
        <f>IF('ATP Data Set 2019 Singles'!$K1070&gt;1,'ATP Data Set 2019 Singles'!$K1070,"")</f>
        <v>107</v>
      </c>
      <c r="K1070">
        <v>107</v>
      </c>
      <c r="R1070" s="132"/>
      <c r="AC1070"/>
    </row>
    <row r="1071" spans="1:29" x14ac:dyDescent="0.25">
      <c r="A1071" t="s">
        <v>2412</v>
      </c>
      <c r="B1071" t="str">
        <f>IF(OR(ISNUMBER(FIND("W/O",Tabelle3[[#This Row],[Score]])),ISNUMBER(FIND("RET",Tabelle3[[#This Row],[Score]])),ISNUMBER(FIND("Bye,",Tabelle3[[#This Row],[Opponent]]))),"NO","YES")</f>
        <v>YES</v>
      </c>
      <c r="C1071" t="s">
        <v>518</v>
      </c>
      <c r="D1071" s="158">
        <v>43577</v>
      </c>
      <c r="E1071" t="s">
        <v>1215</v>
      </c>
      <c r="F1071">
        <v>3</v>
      </c>
      <c r="G1071" t="s">
        <v>1539</v>
      </c>
      <c r="H1071" t="s">
        <v>2188</v>
      </c>
      <c r="I1071" t="s">
        <v>1632</v>
      </c>
      <c r="J1071">
        <f>IF('ATP Data Set 2019 Singles'!$K1071&gt;1,'ATP Data Set 2019 Singles'!$K1071,"")</f>
        <v>150</v>
      </c>
      <c r="K1071">
        <v>150</v>
      </c>
      <c r="R1071" s="132"/>
      <c r="AC1071"/>
    </row>
    <row r="1072" spans="1:29" x14ac:dyDescent="0.25">
      <c r="A1072" t="s">
        <v>2412</v>
      </c>
      <c r="B1072" t="str">
        <f>IF(OR(ISNUMBER(FIND("W/O",Tabelle3[[#This Row],[Score]])),ISNUMBER(FIND("RET",Tabelle3[[#This Row],[Score]])),ISNUMBER(FIND("Bye,",Tabelle3[[#This Row],[Opponent]]))),"NO","YES")</f>
        <v>YES</v>
      </c>
      <c r="C1072" t="s">
        <v>518</v>
      </c>
      <c r="D1072" s="158">
        <v>43577</v>
      </c>
      <c r="E1072" t="s">
        <v>1215</v>
      </c>
      <c r="F1072">
        <v>3</v>
      </c>
      <c r="G1072" t="s">
        <v>1427</v>
      </c>
      <c r="H1072" t="s">
        <v>1439</v>
      </c>
      <c r="I1072" t="s">
        <v>2187</v>
      </c>
      <c r="J1072">
        <f>IF('ATP Data Set 2019 Singles'!$K1072&gt;1,'ATP Data Set 2019 Singles'!$K1072,"")</f>
        <v>139</v>
      </c>
      <c r="K1072">
        <v>139</v>
      </c>
      <c r="R1072" s="132"/>
      <c r="AC1072"/>
    </row>
    <row r="1073" spans="1:29" x14ac:dyDescent="0.25">
      <c r="A1073" t="s">
        <v>2412</v>
      </c>
      <c r="B1073" t="str">
        <f>IF(OR(ISNUMBER(FIND("W/O",Tabelle3[[#This Row],[Score]])),ISNUMBER(FIND("RET",Tabelle3[[#This Row],[Score]])),ISNUMBER(FIND("Bye,",Tabelle3[[#This Row],[Opponent]]))),"NO","YES")</f>
        <v>YES</v>
      </c>
      <c r="C1073" t="s">
        <v>518</v>
      </c>
      <c r="D1073" s="158">
        <v>43577</v>
      </c>
      <c r="E1073" t="s">
        <v>1215</v>
      </c>
      <c r="F1073">
        <v>3</v>
      </c>
      <c r="G1073" t="s">
        <v>2155</v>
      </c>
      <c r="H1073" t="s">
        <v>1574</v>
      </c>
      <c r="I1073" t="s">
        <v>718</v>
      </c>
      <c r="J1073">
        <f>IF('ATP Data Set 2019 Singles'!$K1073&gt;1,'ATP Data Set 2019 Singles'!$K1073,"")</f>
        <v>76</v>
      </c>
      <c r="K1073">
        <v>76</v>
      </c>
      <c r="R1073" s="132"/>
      <c r="AC1073"/>
    </row>
    <row r="1074" spans="1:29" x14ac:dyDescent="0.25">
      <c r="A1074" t="s">
        <v>2412</v>
      </c>
      <c r="B1074" t="str">
        <f>IF(OR(ISNUMBER(FIND("W/O",Tabelle3[[#This Row],[Score]])),ISNUMBER(FIND("RET",Tabelle3[[#This Row],[Score]])),ISNUMBER(FIND("Bye,",Tabelle3[[#This Row],[Opponent]]))),"NO","YES")</f>
        <v>YES</v>
      </c>
      <c r="C1074" t="s">
        <v>518</v>
      </c>
      <c r="D1074" s="158">
        <v>43577</v>
      </c>
      <c r="E1074" t="s">
        <v>1215</v>
      </c>
      <c r="F1074">
        <v>3</v>
      </c>
      <c r="G1074" t="s">
        <v>1430</v>
      </c>
      <c r="H1074" t="s">
        <v>1426</v>
      </c>
      <c r="I1074" t="s">
        <v>857</v>
      </c>
      <c r="J1074">
        <f>IF('ATP Data Set 2019 Singles'!$K1074&gt;1,'ATP Data Set 2019 Singles'!$K1074,"")</f>
        <v>76</v>
      </c>
      <c r="K1074">
        <v>76</v>
      </c>
      <c r="R1074" s="132"/>
      <c r="AC1074"/>
    </row>
    <row r="1075" spans="1:29" x14ac:dyDescent="0.25">
      <c r="A1075" t="s">
        <v>2412</v>
      </c>
      <c r="B1075" t="str">
        <f>IF(OR(ISNUMBER(FIND("W/O",Tabelle3[[#This Row],[Score]])),ISNUMBER(FIND("RET",Tabelle3[[#This Row],[Score]])),ISNUMBER(FIND("Bye,",Tabelle3[[#This Row],[Opponent]]))),"NO","YES")</f>
        <v>YES</v>
      </c>
      <c r="C1075" t="s">
        <v>518</v>
      </c>
      <c r="D1075" s="158">
        <v>43577</v>
      </c>
      <c r="E1075" t="s">
        <v>1215</v>
      </c>
      <c r="F1075">
        <v>3</v>
      </c>
      <c r="G1075" t="s">
        <v>1552</v>
      </c>
      <c r="H1075" t="s">
        <v>1396</v>
      </c>
      <c r="I1075" t="s">
        <v>2027</v>
      </c>
      <c r="J1075">
        <f>IF('ATP Data Set 2019 Singles'!$K1075&gt;1,'ATP Data Set 2019 Singles'!$K1075,"")</f>
        <v>153</v>
      </c>
      <c r="K1075">
        <v>153</v>
      </c>
      <c r="R1075" s="132"/>
      <c r="AC1075"/>
    </row>
    <row r="1076" spans="1:29" x14ac:dyDescent="0.25">
      <c r="A1076" t="s">
        <v>2412</v>
      </c>
      <c r="B1076" t="str">
        <f>IF(OR(ISNUMBER(FIND("W/O",Tabelle3[[#This Row],[Score]])),ISNUMBER(FIND("RET",Tabelle3[[#This Row],[Score]])),ISNUMBER(FIND("Bye,",Tabelle3[[#This Row],[Opponent]]))),"NO","YES")</f>
        <v>YES</v>
      </c>
      <c r="C1076" t="s">
        <v>518</v>
      </c>
      <c r="D1076" s="158">
        <v>43577</v>
      </c>
      <c r="E1076" t="s">
        <v>1215</v>
      </c>
      <c r="F1076">
        <v>3</v>
      </c>
      <c r="G1076" t="s">
        <v>2102</v>
      </c>
      <c r="H1076" t="s">
        <v>1465</v>
      </c>
      <c r="I1076" t="s">
        <v>621</v>
      </c>
      <c r="J1076">
        <f>IF('ATP Data Set 2019 Singles'!$K1076&gt;1,'ATP Data Set 2019 Singles'!$K1076,"")</f>
        <v>76</v>
      </c>
      <c r="K1076">
        <v>76</v>
      </c>
      <c r="R1076" s="132"/>
      <c r="AC1076"/>
    </row>
    <row r="1077" spans="1:29" x14ac:dyDescent="0.25">
      <c r="A1077" t="s">
        <v>2412</v>
      </c>
      <c r="B1077" t="str">
        <f>IF(OR(ISNUMBER(FIND("W/O",Tabelle3[[#This Row],[Score]])),ISNUMBER(FIND("RET",Tabelle3[[#This Row],[Score]])),ISNUMBER(FIND("Bye,",Tabelle3[[#This Row],[Opponent]]))),"NO","YES")</f>
        <v>YES</v>
      </c>
      <c r="C1077" t="s">
        <v>518</v>
      </c>
      <c r="D1077" s="158">
        <v>43577</v>
      </c>
      <c r="E1077" t="s">
        <v>1215</v>
      </c>
      <c r="F1077">
        <v>3</v>
      </c>
      <c r="G1077" t="s">
        <v>1397</v>
      </c>
      <c r="H1077" t="s">
        <v>1509</v>
      </c>
      <c r="I1077" t="s">
        <v>2186</v>
      </c>
      <c r="J1077">
        <f>IF('ATP Data Set 2019 Singles'!$K1077&gt;1,'ATP Data Set 2019 Singles'!$K1077,"")</f>
        <v>110</v>
      </c>
      <c r="K1077">
        <v>110</v>
      </c>
      <c r="R1077" s="132"/>
      <c r="AC1077"/>
    </row>
    <row r="1078" spans="1:29" x14ac:dyDescent="0.25">
      <c r="A1078" t="s">
        <v>2412</v>
      </c>
      <c r="B1078" t="str">
        <f>IF(OR(ISNUMBER(FIND("W/O",Tabelle3[[#This Row],[Score]])),ISNUMBER(FIND("RET",Tabelle3[[#This Row],[Score]])),ISNUMBER(FIND("Bye,",Tabelle3[[#This Row],[Opponent]]))),"NO","YES")</f>
        <v>YES</v>
      </c>
      <c r="C1078" t="s">
        <v>518</v>
      </c>
      <c r="D1078" s="158">
        <v>43577</v>
      </c>
      <c r="E1078" t="s">
        <v>1215</v>
      </c>
      <c r="F1078">
        <v>3</v>
      </c>
      <c r="G1078" t="s">
        <v>1752</v>
      </c>
      <c r="H1078" t="s">
        <v>1409</v>
      </c>
      <c r="I1078" t="s">
        <v>678</v>
      </c>
      <c r="J1078">
        <f>IF('ATP Data Set 2019 Singles'!$K1078&gt;1,'ATP Data Set 2019 Singles'!$K1078,"")</f>
        <v>85</v>
      </c>
      <c r="K1078">
        <v>85</v>
      </c>
      <c r="R1078" s="132"/>
      <c r="AC1078"/>
    </row>
    <row r="1079" spans="1:29" x14ac:dyDescent="0.25">
      <c r="A1079" t="s">
        <v>2412</v>
      </c>
      <c r="B1079" t="str">
        <f>IF(OR(ISNUMBER(FIND("W/O",Tabelle3[[#This Row],[Score]])),ISNUMBER(FIND("RET",Tabelle3[[#This Row],[Score]])),ISNUMBER(FIND("Bye,",Tabelle3[[#This Row],[Opponent]]))),"NO","YES")</f>
        <v>YES</v>
      </c>
      <c r="C1079" t="s">
        <v>518</v>
      </c>
      <c r="D1079" s="158">
        <v>43577</v>
      </c>
      <c r="E1079" t="s">
        <v>1215</v>
      </c>
      <c r="F1079">
        <v>3</v>
      </c>
      <c r="G1079" t="s">
        <v>1399</v>
      </c>
      <c r="H1079" t="s">
        <v>1758</v>
      </c>
      <c r="I1079" t="s">
        <v>1632</v>
      </c>
      <c r="J1079">
        <f>IF('ATP Data Set 2019 Singles'!$K1079&gt;1,'ATP Data Set 2019 Singles'!$K1079,"")</f>
        <v>170</v>
      </c>
      <c r="K1079">
        <v>170</v>
      </c>
      <c r="R1079" s="132"/>
      <c r="AC1079"/>
    </row>
    <row r="1080" spans="1:29" x14ac:dyDescent="0.25">
      <c r="A1080" t="s">
        <v>2412</v>
      </c>
      <c r="B1080" t="str">
        <f>IF(OR(ISNUMBER(FIND("W/O",Tabelle3[[#This Row],[Score]])),ISNUMBER(FIND("RET",Tabelle3[[#This Row],[Score]])),ISNUMBER(FIND("Bye,",Tabelle3[[#This Row],[Opponent]]))),"NO","YES")</f>
        <v>YES</v>
      </c>
      <c r="C1080" t="s">
        <v>518</v>
      </c>
      <c r="D1080" s="158">
        <v>43577</v>
      </c>
      <c r="E1080" t="s">
        <v>1215</v>
      </c>
      <c r="F1080">
        <v>3</v>
      </c>
      <c r="G1080" t="s">
        <v>1682</v>
      </c>
      <c r="H1080" t="s">
        <v>1441</v>
      </c>
      <c r="I1080" t="s">
        <v>857</v>
      </c>
      <c r="J1080">
        <f>IF('ATP Data Set 2019 Singles'!$K1080&gt;1,'ATP Data Set 2019 Singles'!$K1080,"")</f>
        <v>101</v>
      </c>
      <c r="K1080">
        <v>101</v>
      </c>
      <c r="R1080" s="132"/>
      <c r="AC1080"/>
    </row>
    <row r="1081" spans="1:29" x14ac:dyDescent="0.25">
      <c r="A1081" t="s">
        <v>2412</v>
      </c>
      <c r="B1081" t="str">
        <f>IF(OR(ISNUMBER(FIND("W/O",Tabelle3[[#This Row],[Score]])),ISNUMBER(FIND("RET",Tabelle3[[#This Row],[Score]])),ISNUMBER(FIND("Bye,",Tabelle3[[#This Row],[Opponent]]))),"NO","YES")</f>
        <v>YES</v>
      </c>
      <c r="C1081" t="s">
        <v>518</v>
      </c>
      <c r="D1081" s="158">
        <v>43577</v>
      </c>
      <c r="E1081" t="s">
        <v>1215</v>
      </c>
      <c r="F1081">
        <v>3</v>
      </c>
      <c r="G1081" t="s">
        <v>1449</v>
      </c>
      <c r="H1081" t="s">
        <v>1480</v>
      </c>
      <c r="I1081" t="s">
        <v>1630</v>
      </c>
      <c r="J1081">
        <f>IF('ATP Data Set 2019 Singles'!$K1081&gt;1,'ATP Data Set 2019 Singles'!$K1081,"")</f>
        <v>132</v>
      </c>
      <c r="K1081">
        <v>132</v>
      </c>
      <c r="R1081" s="132"/>
      <c r="AC1081"/>
    </row>
    <row r="1082" spans="1:29" x14ac:dyDescent="0.25">
      <c r="A1082" t="s">
        <v>2412</v>
      </c>
      <c r="B1082" t="str">
        <f>IF(OR(ISNUMBER(FIND("W/O",Tabelle3[[#This Row],[Score]])),ISNUMBER(FIND("RET",Tabelle3[[#This Row],[Score]])),ISNUMBER(FIND("Bye,",Tabelle3[[#This Row],[Opponent]]))),"NO","YES")</f>
        <v>YES</v>
      </c>
      <c r="C1082" t="s">
        <v>518</v>
      </c>
      <c r="D1082" s="158">
        <v>43577</v>
      </c>
      <c r="E1082" t="s">
        <v>1215</v>
      </c>
      <c r="F1082">
        <v>3</v>
      </c>
      <c r="G1082" t="s">
        <v>1497</v>
      </c>
      <c r="H1082" t="s">
        <v>1445</v>
      </c>
      <c r="I1082" t="s">
        <v>854</v>
      </c>
      <c r="J1082">
        <f>IF('ATP Data Set 2019 Singles'!$K1082&gt;1,'ATP Data Set 2019 Singles'!$K1082,"")</f>
        <v>106</v>
      </c>
      <c r="K1082">
        <v>106</v>
      </c>
      <c r="R1082" s="132"/>
      <c r="AC1082"/>
    </row>
    <row r="1083" spans="1:29" x14ac:dyDescent="0.25">
      <c r="A1083" t="s">
        <v>2412</v>
      </c>
      <c r="B1083" t="str">
        <f>IF(OR(ISNUMBER(FIND("W/O",Tabelle3[[#This Row],[Score]])),ISNUMBER(FIND("RET",Tabelle3[[#This Row],[Score]])),ISNUMBER(FIND("Bye,",Tabelle3[[#This Row],[Opponent]]))),"NO","YES")</f>
        <v>YES</v>
      </c>
      <c r="C1083" t="s">
        <v>518</v>
      </c>
      <c r="D1083" s="158">
        <v>43577</v>
      </c>
      <c r="E1083" t="s">
        <v>1215</v>
      </c>
      <c r="F1083">
        <v>3</v>
      </c>
      <c r="G1083" t="s">
        <v>1432</v>
      </c>
      <c r="H1083" t="s">
        <v>1453</v>
      </c>
      <c r="I1083" t="s">
        <v>585</v>
      </c>
      <c r="J1083">
        <f>IF('ATP Data Set 2019 Singles'!$K1083&gt;1,'ATP Data Set 2019 Singles'!$K1083,"")</f>
        <v>98</v>
      </c>
      <c r="K1083">
        <v>98</v>
      </c>
      <c r="R1083" s="132"/>
      <c r="AC1083"/>
    </row>
    <row r="1084" spans="1:29" x14ac:dyDescent="0.25">
      <c r="A1084" t="s">
        <v>2412</v>
      </c>
      <c r="B1084" t="str">
        <f>IF(OR(ISNUMBER(FIND("W/O",Tabelle3[[#This Row],[Score]])),ISNUMBER(FIND("RET",Tabelle3[[#This Row],[Score]])),ISNUMBER(FIND("Bye,",Tabelle3[[#This Row],[Opponent]]))),"NO","YES")</f>
        <v>YES</v>
      </c>
      <c r="C1084" t="s">
        <v>518</v>
      </c>
      <c r="D1084" s="158">
        <v>43577</v>
      </c>
      <c r="E1084" t="s">
        <v>1215</v>
      </c>
      <c r="F1084">
        <v>3</v>
      </c>
      <c r="G1084" t="s">
        <v>1393</v>
      </c>
      <c r="H1084" t="s">
        <v>1451</v>
      </c>
      <c r="I1084" t="s">
        <v>646</v>
      </c>
      <c r="J1084">
        <f>IF('ATP Data Set 2019 Singles'!$K1084&gt;1,'ATP Data Set 2019 Singles'!$K1084,"")</f>
        <v>87</v>
      </c>
      <c r="K1084">
        <v>87</v>
      </c>
      <c r="R1084" s="132"/>
      <c r="AC1084"/>
    </row>
    <row r="1085" spans="1:29" x14ac:dyDescent="0.25">
      <c r="A1085" t="s">
        <v>2412</v>
      </c>
      <c r="B1085" t="str">
        <f>IF(OR(ISNUMBER(FIND("W/O",Tabelle3[[#This Row],[Score]])),ISNUMBER(FIND("RET",Tabelle3[[#This Row],[Score]])),ISNUMBER(FIND("Bye,",Tabelle3[[#This Row],[Opponent]]))),"NO","YES")</f>
        <v>YES</v>
      </c>
      <c r="C1085" t="s">
        <v>518</v>
      </c>
      <c r="D1085" s="158">
        <v>43577</v>
      </c>
      <c r="E1085" t="s">
        <v>1215</v>
      </c>
      <c r="F1085">
        <v>3</v>
      </c>
      <c r="G1085" t="s">
        <v>1394</v>
      </c>
      <c r="H1085" t="s">
        <v>1485</v>
      </c>
      <c r="I1085" t="s">
        <v>512</v>
      </c>
      <c r="J1085">
        <f>IF('ATP Data Set 2019 Singles'!$K1085&gt;1,'ATP Data Set 2019 Singles'!$K1085,"")</f>
        <v>68</v>
      </c>
      <c r="K1085">
        <v>68</v>
      </c>
      <c r="R1085" s="132"/>
      <c r="AC1085"/>
    </row>
    <row r="1086" spans="1:29" x14ac:dyDescent="0.25">
      <c r="A1086" t="s">
        <v>2412</v>
      </c>
      <c r="B1086" t="str">
        <f>IF(OR(ISNUMBER(FIND("W/O",Tabelle3[[#This Row],[Score]])),ISNUMBER(FIND("RET",Tabelle3[[#This Row],[Score]])),ISNUMBER(FIND("Bye,",Tabelle3[[#This Row],[Opponent]]))),"NO","YES")</f>
        <v>YES</v>
      </c>
      <c r="C1086" t="s">
        <v>518</v>
      </c>
      <c r="D1086" s="158">
        <v>43577</v>
      </c>
      <c r="E1086" t="s">
        <v>1215</v>
      </c>
      <c r="F1086">
        <v>4</v>
      </c>
      <c r="G1086" t="s">
        <v>1539</v>
      </c>
      <c r="H1086" t="s">
        <v>1430</v>
      </c>
      <c r="I1086" t="s">
        <v>610</v>
      </c>
      <c r="J1086">
        <f>IF('ATP Data Set 2019 Singles'!$K1086&gt;1,'ATP Data Set 2019 Singles'!$K1086,"")</f>
        <v>115</v>
      </c>
      <c r="K1086">
        <v>115</v>
      </c>
      <c r="R1086" s="132"/>
      <c r="AC1086"/>
    </row>
    <row r="1087" spans="1:29" x14ac:dyDescent="0.25">
      <c r="A1087" t="s">
        <v>2412</v>
      </c>
      <c r="B1087" t="str">
        <f>IF(OR(ISNUMBER(FIND("W/O",Tabelle3[[#This Row],[Score]])),ISNUMBER(FIND("RET",Tabelle3[[#This Row],[Score]])),ISNUMBER(FIND("Bye,",Tabelle3[[#This Row],[Opponent]]))),"NO","YES")</f>
        <v>YES</v>
      </c>
      <c r="C1087" t="s">
        <v>518</v>
      </c>
      <c r="D1087" s="158">
        <v>43577</v>
      </c>
      <c r="E1087" t="s">
        <v>1215</v>
      </c>
      <c r="F1087">
        <v>4</v>
      </c>
      <c r="G1087" t="s">
        <v>1552</v>
      </c>
      <c r="H1087" t="s">
        <v>1427</v>
      </c>
      <c r="I1087" t="s">
        <v>1431</v>
      </c>
      <c r="J1087">
        <f>IF('ATP Data Set 2019 Singles'!$K1087&gt;1,'ATP Data Set 2019 Singles'!$K1087,"")</f>
        <v>123</v>
      </c>
      <c r="K1087">
        <v>123</v>
      </c>
      <c r="R1087" s="132"/>
      <c r="AC1087"/>
    </row>
    <row r="1088" spans="1:29" x14ac:dyDescent="0.25">
      <c r="A1088" t="s">
        <v>2412</v>
      </c>
      <c r="B1088" t="str">
        <f>IF(OR(ISNUMBER(FIND("W/O",Tabelle3[[#This Row],[Score]])),ISNUMBER(FIND("RET",Tabelle3[[#This Row],[Score]])),ISNUMBER(FIND("Bye,",Tabelle3[[#This Row],[Opponent]]))),"NO","YES")</f>
        <v>YES</v>
      </c>
      <c r="C1088" t="s">
        <v>518</v>
      </c>
      <c r="D1088" s="158">
        <v>43577</v>
      </c>
      <c r="E1088" t="s">
        <v>1215</v>
      </c>
      <c r="F1088">
        <v>4</v>
      </c>
      <c r="G1088" t="s">
        <v>1397</v>
      </c>
      <c r="H1088" t="s">
        <v>2102</v>
      </c>
      <c r="I1088" t="s">
        <v>621</v>
      </c>
      <c r="J1088">
        <f>IF('ATP Data Set 2019 Singles'!$K1088&gt;1,'ATP Data Set 2019 Singles'!$K1088,"")</f>
        <v>79</v>
      </c>
      <c r="K1088">
        <v>79</v>
      </c>
      <c r="R1088" s="132"/>
      <c r="AC1088"/>
    </row>
    <row r="1089" spans="1:29" x14ac:dyDescent="0.25">
      <c r="A1089" t="s">
        <v>2412</v>
      </c>
      <c r="B1089" t="str">
        <f>IF(OR(ISNUMBER(FIND("W/O",Tabelle3[[#This Row],[Score]])),ISNUMBER(FIND("RET",Tabelle3[[#This Row],[Score]])),ISNUMBER(FIND("Bye,",Tabelle3[[#This Row],[Opponent]]))),"NO","YES")</f>
        <v>YES</v>
      </c>
      <c r="C1089" t="s">
        <v>518</v>
      </c>
      <c r="D1089" s="158">
        <v>43577</v>
      </c>
      <c r="E1089" t="s">
        <v>1215</v>
      </c>
      <c r="F1089">
        <v>4</v>
      </c>
      <c r="G1089" t="s">
        <v>1399</v>
      </c>
      <c r="H1089" t="s">
        <v>2155</v>
      </c>
      <c r="I1089" t="s">
        <v>646</v>
      </c>
      <c r="J1089">
        <f>IF('ATP Data Set 2019 Singles'!$K1089&gt;1,'ATP Data Set 2019 Singles'!$K1089,"")</f>
        <v>117</v>
      </c>
      <c r="K1089">
        <v>117</v>
      </c>
      <c r="R1089" s="132"/>
      <c r="AC1089"/>
    </row>
    <row r="1090" spans="1:29" x14ac:dyDescent="0.25">
      <c r="A1090" t="s">
        <v>2412</v>
      </c>
      <c r="B1090" t="str">
        <f>IF(OR(ISNUMBER(FIND("W/O",Tabelle3[[#This Row],[Score]])),ISNUMBER(FIND("RET",Tabelle3[[#This Row],[Score]])),ISNUMBER(FIND("Bye,",Tabelle3[[#This Row],[Opponent]]))),"NO","YES")</f>
        <v>YES</v>
      </c>
      <c r="C1090" t="s">
        <v>518</v>
      </c>
      <c r="D1090" s="158">
        <v>43577</v>
      </c>
      <c r="E1090" t="s">
        <v>1215</v>
      </c>
      <c r="F1090">
        <v>4</v>
      </c>
      <c r="G1090" t="s">
        <v>1682</v>
      </c>
      <c r="H1090" t="s">
        <v>1573</v>
      </c>
      <c r="I1090" t="s">
        <v>557</v>
      </c>
      <c r="J1090">
        <f>IF('ATP Data Set 2019 Singles'!$K1090&gt;1,'ATP Data Set 2019 Singles'!$K1090,"")</f>
        <v>84</v>
      </c>
      <c r="K1090">
        <v>84</v>
      </c>
      <c r="R1090" s="132"/>
      <c r="AC1090"/>
    </row>
    <row r="1091" spans="1:29" x14ac:dyDescent="0.25">
      <c r="A1091" t="s">
        <v>2412</v>
      </c>
      <c r="B1091" t="str">
        <f>IF(OR(ISNUMBER(FIND("W/O",Tabelle3[[#This Row],[Score]])),ISNUMBER(FIND("RET",Tabelle3[[#This Row],[Score]])),ISNUMBER(FIND("Bye,",Tabelle3[[#This Row],[Opponent]]))),"NO","YES")</f>
        <v>YES</v>
      </c>
      <c r="C1091" t="s">
        <v>518</v>
      </c>
      <c r="D1091" s="158">
        <v>43577</v>
      </c>
      <c r="E1091" t="s">
        <v>1215</v>
      </c>
      <c r="F1091">
        <v>4</v>
      </c>
      <c r="G1091" t="s">
        <v>1497</v>
      </c>
      <c r="H1091" t="s">
        <v>1449</v>
      </c>
      <c r="I1091" t="s">
        <v>637</v>
      </c>
      <c r="J1091">
        <f>IF('ATP Data Set 2019 Singles'!$K1091&gt;1,'ATP Data Set 2019 Singles'!$K1091,"")</f>
        <v>83</v>
      </c>
      <c r="K1091">
        <v>83</v>
      </c>
      <c r="R1091" s="132"/>
      <c r="AC1091"/>
    </row>
    <row r="1092" spans="1:29" x14ac:dyDescent="0.25">
      <c r="A1092" t="s">
        <v>2412</v>
      </c>
      <c r="B1092" t="str">
        <f>IF(OR(ISNUMBER(FIND("W/O",Tabelle3[[#This Row],[Score]])),ISNUMBER(FIND("RET",Tabelle3[[#This Row],[Score]])),ISNUMBER(FIND("Bye,",Tabelle3[[#This Row],[Opponent]]))),"NO","YES")</f>
        <v>YES</v>
      </c>
      <c r="C1092" t="s">
        <v>518</v>
      </c>
      <c r="D1092" s="158">
        <v>43577</v>
      </c>
      <c r="E1092" t="s">
        <v>1215</v>
      </c>
      <c r="F1092">
        <v>4</v>
      </c>
      <c r="G1092" t="s">
        <v>1432</v>
      </c>
      <c r="H1092" t="s">
        <v>1394</v>
      </c>
      <c r="I1092" t="s">
        <v>2185</v>
      </c>
      <c r="J1092">
        <f>IF('ATP Data Set 2019 Singles'!$K1092&gt;1,'ATP Data Set 2019 Singles'!$K1092,"")</f>
        <v>109</v>
      </c>
      <c r="K1092">
        <v>109</v>
      </c>
      <c r="R1092" s="132"/>
      <c r="AC1092"/>
    </row>
    <row r="1093" spans="1:29" x14ac:dyDescent="0.25">
      <c r="A1093" t="s">
        <v>2412</v>
      </c>
      <c r="B1093" t="str">
        <f>IF(OR(ISNUMBER(FIND("W/O",Tabelle3[[#This Row],[Score]])),ISNUMBER(FIND("RET",Tabelle3[[#This Row],[Score]])),ISNUMBER(FIND("Bye,",Tabelle3[[#This Row],[Opponent]]))),"NO","YES")</f>
        <v>YES</v>
      </c>
      <c r="C1093" t="s">
        <v>518</v>
      </c>
      <c r="D1093" s="158">
        <v>43577</v>
      </c>
      <c r="E1093" t="s">
        <v>1215</v>
      </c>
      <c r="F1093">
        <v>4</v>
      </c>
      <c r="G1093" t="s">
        <v>1393</v>
      </c>
      <c r="H1093" t="s">
        <v>1752</v>
      </c>
      <c r="I1093" t="s">
        <v>690</v>
      </c>
      <c r="J1093">
        <f>IF('ATP Data Set 2019 Singles'!$K1093&gt;1,'ATP Data Set 2019 Singles'!$K1093,"")</f>
        <v>90</v>
      </c>
      <c r="K1093">
        <v>90</v>
      </c>
      <c r="R1093" s="132"/>
      <c r="AC1093"/>
    </row>
    <row r="1094" spans="1:29" x14ac:dyDescent="0.25">
      <c r="A1094" t="s">
        <v>2412</v>
      </c>
      <c r="B1094" t="str">
        <f>IF(OR(ISNUMBER(FIND("W/O",Tabelle3[[#This Row],[Score]])),ISNUMBER(FIND("RET",Tabelle3[[#This Row],[Score]])),ISNUMBER(FIND("Bye,",Tabelle3[[#This Row],[Opponent]]))),"NO","YES")</f>
        <v>YES</v>
      </c>
      <c r="C1094" t="s">
        <v>518</v>
      </c>
      <c r="D1094" s="158">
        <v>43577</v>
      </c>
      <c r="E1094" t="s">
        <v>1215</v>
      </c>
      <c r="F1094">
        <v>5</v>
      </c>
      <c r="G1094" t="s">
        <v>1397</v>
      </c>
      <c r="H1094" t="s">
        <v>1552</v>
      </c>
      <c r="I1094" t="s">
        <v>512</v>
      </c>
      <c r="J1094">
        <f>IF('ATP Data Set 2019 Singles'!$K1094&gt;1,'ATP Data Set 2019 Singles'!$K1094,"")</f>
        <v>86</v>
      </c>
      <c r="K1094">
        <v>86</v>
      </c>
      <c r="R1094" s="132"/>
      <c r="AC1094"/>
    </row>
    <row r="1095" spans="1:29" x14ac:dyDescent="0.25">
      <c r="A1095" t="s">
        <v>2412</v>
      </c>
      <c r="B1095" t="str">
        <f>IF(OR(ISNUMBER(FIND("W/O",Tabelle3[[#This Row],[Score]])),ISNUMBER(FIND("RET",Tabelle3[[#This Row],[Score]])),ISNUMBER(FIND("Bye,",Tabelle3[[#This Row],[Opponent]]))),"NO","YES")</f>
        <v>YES</v>
      </c>
      <c r="C1095" t="s">
        <v>518</v>
      </c>
      <c r="D1095" s="158">
        <v>43577</v>
      </c>
      <c r="E1095" t="s">
        <v>1215</v>
      </c>
      <c r="F1095">
        <v>5</v>
      </c>
      <c r="G1095" t="s">
        <v>1399</v>
      </c>
      <c r="H1095" t="s">
        <v>1432</v>
      </c>
      <c r="I1095" t="s">
        <v>753</v>
      </c>
      <c r="J1095">
        <f>IF('ATP Data Set 2019 Singles'!$K1095&gt;1,'ATP Data Set 2019 Singles'!$K1095,"")</f>
        <v>103</v>
      </c>
      <c r="K1095">
        <v>103</v>
      </c>
      <c r="R1095" s="132"/>
      <c r="AC1095"/>
    </row>
    <row r="1096" spans="1:29" x14ac:dyDescent="0.25">
      <c r="A1096" t="s">
        <v>2412</v>
      </c>
      <c r="B1096" t="str">
        <f>IF(OR(ISNUMBER(FIND("W/O",Tabelle3[[#This Row],[Score]])),ISNUMBER(FIND("RET",Tabelle3[[#This Row],[Score]])),ISNUMBER(FIND("Bye,",Tabelle3[[#This Row],[Opponent]]))),"NO","YES")</f>
        <v>YES</v>
      </c>
      <c r="C1096" t="s">
        <v>518</v>
      </c>
      <c r="D1096" s="158">
        <v>43577</v>
      </c>
      <c r="E1096" t="s">
        <v>1215</v>
      </c>
      <c r="F1096">
        <v>5</v>
      </c>
      <c r="G1096" t="s">
        <v>1682</v>
      </c>
      <c r="H1096" t="s">
        <v>1539</v>
      </c>
      <c r="I1096" t="s">
        <v>566</v>
      </c>
      <c r="J1096">
        <f>IF('ATP Data Set 2019 Singles'!$K1096&gt;1,'ATP Data Set 2019 Singles'!$K1096,"")</f>
        <v>113</v>
      </c>
      <c r="K1096">
        <v>113</v>
      </c>
      <c r="R1096" s="132"/>
      <c r="AC1096"/>
    </row>
    <row r="1097" spans="1:29" x14ac:dyDescent="0.25">
      <c r="A1097" t="s">
        <v>2412</v>
      </c>
      <c r="B1097" t="str">
        <f>IF(OR(ISNUMBER(FIND("W/O",Tabelle3[[#This Row],[Score]])),ISNUMBER(FIND("RET",Tabelle3[[#This Row],[Score]])),ISNUMBER(FIND("Bye,",Tabelle3[[#This Row],[Opponent]]))),"NO","YES")</f>
        <v>YES</v>
      </c>
      <c r="C1097" t="s">
        <v>518</v>
      </c>
      <c r="D1097" s="158">
        <v>43577</v>
      </c>
      <c r="E1097" t="s">
        <v>1215</v>
      </c>
      <c r="F1097">
        <v>5</v>
      </c>
      <c r="G1097" t="s">
        <v>1393</v>
      </c>
      <c r="H1097" t="s">
        <v>1497</v>
      </c>
      <c r="I1097" t="s">
        <v>857</v>
      </c>
      <c r="J1097">
        <f>IF('ATP Data Set 2019 Singles'!$K1097&gt;1,'ATP Data Set 2019 Singles'!$K1097,"")</f>
        <v>101</v>
      </c>
      <c r="K1097">
        <v>101</v>
      </c>
      <c r="R1097" s="132"/>
      <c r="AC1097"/>
    </row>
    <row r="1098" spans="1:29" x14ac:dyDescent="0.25">
      <c r="A1098" t="s">
        <v>2412</v>
      </c>
      <c r="B1098" t="str">
        <f>IF(OR(ISNUMBER(FIND("W/O",Tabelle3[[#This Row],[Score]])),ISNUMBER(FIND("RET",Tabelle3[[#This Row],[Score]])),ISNUMBER(FIND("Bye,",Tabelle3[[#This Row],[Opponent]]))),"NO","YES")</f>
        <v>YES</v>
      </c>
      <c r="C1098" t="s">
        <v>518</v>
      </c>
      <c r="D1098" s="158">
        <v>43577</v>
      </c>
      <c r="E1098" t="s">
        <v>1215</v>
      </c>
      <c r="F1098">
        <v>6</v>
      </c>
      <c r="G1098" t="s">
        <v>1397</v>
      </c>
      <c r="H1098" t="s">
        <v>1682</v>
      </c>
      <c r="I1098" t="s">
        <v>2184</v>
      </c>
      <c r="J1098">
        <f>IF('ATP Data Set 2019 Singles'!$K1098&gt;1,'ATP Data Set 2019 Singles'!$K1098,"")</f>
        <v>145</v>
      </c>
      <c r="K1098">
        <v>145</v>
      </c>
      <c r="R1098" s="132"/>
      <c r="AC1098"/>
    </row>
    <row r="1099" spans="1:29" x14ac:dyDescent="0.25">
      <c r="A1099" t="s">
        <v>2412</v>
      </c>
      <c r="B1099" t="str">
        <f>IF(OR(ISNUMBER(FIND("W/O",Tabelle3[[#This Row],[Score]])),ISNUMBER(FIND("RET",Tabelle3[[#This Row],[Score]])),ISNUMBER(FIND("Bye,",Tabelle3[[#This Row],[Opponent]]))),"NO","YES")</f>
        <v>YES</v>
      </c>
      <c r="C1099" t="s">
        <v>518</v>
      </c>
      <c r="D1099" s="158">
        <v>43577</v>
      </c>
      <c r="E1099" t="s">
        <v>1215</v>
      </c>
      <c r="F1099">
        <v>6</v>
      </c>
      <c r="G1099" t="s">
        <v>1393</v>
      </c>
      <c r="H1099" t="s">
        <v>1399</v>
      </c>
      <c r="I1099" t="s">
        <v>550</v>
      </c>
      <c r="J1099">
        <f>IF('ATP Data Set 2019 Singles'!$K1099&gt;1,'ATP Data Set 2019 Singles'!$K1099,"")</f>
        <v>124</v>
      </c>
      <c r="K1099">
        <v>124</v>
      </c>
      <c r="R1099" s="132"/>
      <c r="AC1099"/>
    </row>
    <row r="1100" spans="1:29" x14ac:dyDescent="0.25">
      <c r="A1100" t="s">
        <v>2412</v>
      </c>
      <c r="B1100" t="str">
        <f>IF(OR(ISNUMBER(FIND("W/O",Tabelle3[[#This Row],[Score]])),ISNUMBER(FIND("RET",Tabelle3[[#This Row],[Score]])),ISNUMBER(FIND("Bye,",Tabelle3[[#This Row],[Opponent]]))),"NO","YES")</f>
        <v>YES</v>
      </c>
      <c r="C1100" t="s">
        <v>518</v>
      </c>
      <c r="D1100" s="158">
        <v>43577</v>
      </c>
      <c r="E1100" t="s">
        <v>1215</v>
      </c>
      <c r="F1100">
        <v>7</v>
      </c>
      <c r="G1100" t="s">
        <v>1393</v>
      </c>
      <c r="H1100" t="s">
        <v>1397</v>
      </c>
      <c r="I1100" t="s">
        <v>1265</v>
      </c>
      <c r="J1100">
        <f>IF('ATP Data Set 2019 Singles'!$K1100&gt;1,'ATP Data Set 2019 Singles'!$K1100,"")</f>
        <v>73</v>
      </c>
      <c r="K1100">
        <v>73</v>
      </c>
      <c r="R1100" s="132"/>
      <c r="AC1100"/>
    </row>
    <row r="1101" spans="1:29" x14ac:dyDescent="0.25">
      <c r="A1101" t="s">
        <v>2412</v>
      </c>
      <c r="B1101" t="str">
        <f>IF(OR(ISNUMBER(FIND("W/O",Tabelle3[[#This Row],[Score]])),ISNUMBER(FIND("RET",Tabelle3[[#This Row],[Score]])),ISNUMBER(FIND("Bye,",Tabelle3[[#This Row],[Opponent]]))),"NO","YES")</f>
        <v>YES</v>
      </c>
      <c r="C1101" t="s">
        <v>518</v>
      </c>
      <c r="D1101" s="158">
        <v>43577</v>
      </c>
      <c r="E1101" t="s">
        <v>1206</v>
      </c>
      <c r="F1101">
        <v>3</v>
      </c>
      <c r="G1101" t="s">
        <v>1435</v>
      </c>
      <c r="H1101" t="s">
        <v>1902</v>
      </c>
      <c r="I1101" t="s">
        <v>598</v>
      </c>
      <c r="J1101">
        <f>IF('ATP Data Set 2019 Singles'!$K1101&gt;1,'ATP Data Set 2019 Singles'!$K1101,"")</f>
        <v>100</v>
      </c>
      <c r="K1101">
        <v>100</v>
      </c>
      <c r="R1101" s="132"/>
      <c r="AC1101"/>
    </row>
    <row r="1102" spans="1:29" x14ac:dyDescent="0.25">
      <c r="A1102" t="s">
        <v>2412</v>
      </c>
      <c r="B1102" t="str">
        <f>IF(OR(ISNUMBER(FIND("W/O",Tabelle3[[#This Row],[Score]])),ISNUMBER(FIND("RET",Tabelle3[[#This Row],[Score]])),ISNUMBER(FIND("Bye,",Tabelle3[[#This Row],[Opponent]]))),"NO","YES")</f>
        <v>NO</v>
      </c>
      <c r="C1102" t="s">
        <v>518</v>
      </c>
      <c r="D1102" s="158">
        <v>43577</v>
      </c>
      <c r="E1102" t="s">
        <v>1206</v>
      </c>
      <c r="F1102">
        <v>3</v>
      </c>
      <c r="G1102" t="s">
        <v>1855</v>
      </c>
      <c r="H1102" t="s">
        <v>1458</v>
      </c>
      <c r="I1102" t="s">
        <v>1457</v>
      </c>
      <c r="J1102" t="str">
        <f>IF('ATP Data Set 2019 Singles'!$K1102&gt;1,'ATP Data Set 2019 Singles'!$K1102,"")</f>
        <v/>
      </c>
      <c r="K1102">
        <v>0</v>
      </c>
      <c r="R1102" s="132"/>
      <c r="AC1102"/>
    </row>
    <row r="1103" spans="1:29" x14ac:dyDescent="0.25">
      <c r="A1103" t="s">
        <v>2412</v>
      </c>
      <c r="B1103" t="str">
        <f>IF(OR(ISNUMBER(FIND("W/O",Tabelle3[[#This Row],[Score]])),ISNUMBER(FIND("RET",Tabelle3[[#This Row],[Score]])),ISNUMBER(FIND("Bye,",Tabelle3[[#This Row],[Opponent]]))),"NO","YES")</f>
        <v>YES</v>
      </c>
      <c r="C1103" t="s">
        <v>518</v>
      </c>
      <c r="D1103" s="158">
        <v>43577</v>
      </c>
      <c r="E1103" t="s">
        <v>1206</v>
      </c>
      <c r="F1103">
        <v>3</v>
      </c>
      <c r="G1103" t="s">
        <v>1882</v>
      </c>
      <c r="H1103" t="s">
        <v>1475</v>
      </c>
      <c r="I1103" t="s">
        <v>512</v>
      </c>
      <c r="J1103">
        <f>IF('ATP Data Set 2019 Singles'!$K1103&gt;1,'ATP Data Set 2019 Singles'!$K1103,"")</f>
        <v>80</v>
      </c>
      <c r="K1103">
        <v>80</v>
      </c>
      <c r="R1103" s="132"/>
      <c r="AC1103"/>
    </row>
    <row r="1104" spans="1:29" x14ac:dyDescent="0.25">
      <c r="A1104" t="s">
        <v>2412</v>
      </c>
      <c r="B1104" t="str">
        <f>IF(OR(ISNUMBER(FIND("W/O",Tabelle3[[#This Row],[Score]])),ISNUMBER(FIND("RET",Tabelle3[[#This Row],[Score]])),ISNUMBER(FIND("Bye,",Tabelle3[[#This Row],[Opponent]]))),"NO","YES")</f>
        <v>NO</v>
      </c>
      <c r="C1104" t="s">
        <v>518</v>
      </c>
      <c r="D1104" s="158">
        <v>43577</v>
      </c>
      <c r="E1104" t="s">
        <v>1206</v>
      </c>
      <c r="F1104">
        <v>3</v>
      </c>
      <c r="G1104" t="s">
        <v>1477</v>
      </c>
      <c r="H1104" t="s">
        <v>1458</v>
      </c>
      <c r="I1104" t="s">
        <v>1457</v>
      </c>
      <c r="J1104" t="str">
        <f>IF('ATP Data Set 2019 Singles'!$K1104&gt;1,'ATP Data Set 2019 Singles'!$K1104,"")</f>
        <v/>
      </c>
      <c r="K1104">
        <v>0</v>
      </c>
      <c r="R1104" s="132"/>
      <c r="AC1104"/>
    </row>
    <row r="1105" spans="1:29" x14ac:dyDescent="0.25">
      <c r="A1105" t="s">
        <v>2412</v>
      </c>
      <c r="B1105" t="str">
        <f>IF(OR(ISNUMBER(FIND("W/O",Tabelle3[[#This Row],[Score]])),ISNUMBER(FIND("RET",Tabelle3[[#This Row],[Score]])),ISNUMBER(FIND("Bye,",Tabelle3[[#This Row],[Opponent]]))),"NO","YES")</f>
        <v>YES</v>
      </c>
      <c r="C1105" t="s">
        <v>518</v>
      </c>
      <c r="D1105" s="158">
        <v>43577</v>
      </c>
      <c r="E1105" t="s">
        <v>1206</v>
      </c>
      <c r="F1105">
        <v>3</v>
      </c>
      <c r="G1105" t="s">
        <v>1481</v>
      </c>
      <c r="H1105" t="s">
        <v>1534</v>
      </c>
      <c r="I1105" t="s">
        <v>533</v>
      </c>
      <c r="J1105">
        <f>IF('ATP Data Set 2019 Singles'!$K1105&gt;1,'ATP Data Set 2019 Singles'!$K1105,"")</f>
        <v>99</v>
      </c>
      <c r="K1105">
        <v>99</v>
      </c>
      <c r="R1105" s="132"/>
      <c r="AC1105"/>
    </row>
    <row r="1106" spans="1:29" x14ac:dyDescent="0.25">
      <c r="A1106" t="s">
        <v>2412</v>
      </c>
      <c r="B1106" t="str">
        <f>IF(OR(ISNUMBER(FIND("W/O",Tabelle3[[#This Row],[Score]])),ISNUMBER(FIND("RET",Tabelle3[[#This Row],[Score]])),ISNUMBER(FIND("Bye,",Tabelle3[[#This Row],[Opponent]]))),"NO","YES")</f>
        <v>YES</v>
      </c>
      <c r="C1106" t="s">
        <v>518</v>
      </c>
      <c r="D1106" s="158">
        <v>43577</v>
      </c>
      <c r="E1106" t="s">
        <v>1206</v>
      </c>
      <c r="F1106">
        <v>3</v>
      </c>
      <c r="G1106" t="s">
        <v>1401</v>
      </c>
      <c r="H1106" t="s">
        <v>1487</v>
      </c>
      <c r="I1106" t="s">
        <v>550</v>
      </c>
      <c r="J1106">
        <f>IF('ATP Data Set 2019 Singles'!$K1106&gt;1,'ATP Data Set 2019 Singles'!$K1106,"")</f>
        <v>86</v>
      </c>
      <c r="K1106">
        <v>86</v>
      </c>
      <c r="R1106" s="132"/>
      <c r="AC1106"/>
    </row>
    <row r="1107" spans="1:29" x14ac:dyDescent="0.25">
      <c r="A1107" t="s">
        <v>2412</v>
      </c>
      <c r="B1107" t="str">
        <f>IF(OR(ISNUMBER(FIND("W/O",Tabelle3[[#This Row],[Score]])),ISNUMBER(FIND("RET",Tabelle3[[#This Row],[Score]])),ISNUMBER(FIND("Bye,",Tabelle3[[#This Row],[Opponent]]))),"NO","YES")</f>
        <v>NO</v>
      </c>
      <c r="C1107" t="s">
        <v>518</v>
      </c>
      <c r="D1107" s="158">
        <v>43577</v>
      </c>
      <c r="E1107" t="s">
        <v>1206</v>
      </c>
      <c r="F1107">
        <v>3</v>
      </c>
      <c r="G1107" t="s">
        <v>1440</v>
      </c>
      <c r="H1107" t="s">
        <v>1458</v>
      </c>
      <c r="I1107" t="s">
        <v>1457</v>
      </c>
      <c r="J1107" t="str">
        <f>IF('ATP Data Set 2019 Singles'!$K1107&gt;1,'ATP Data Set 2019 Singles'!$K1107,"")</f>
        <v/>
      </c>
      <c r="K1107">
        <v>0</v>
      </c>
      <c r="R1107" s="132"/>
      <c r="AC1107"/>
    </row>
    <row r="1108" spans="1:29" x14ac:dyDescent="0.25">
      <c r="A1108" t="s">
        <v>2412</v>
      </c>
      <c r="B1108" t="str">
        <f>IF(OR(ISNUMBER(FIND("W/O",Tabelle3[[#This Row],[Score]])),ISNUMBER(FIND("RET",Tabelle3[[#This Row],[Score]])),ISNUMBER(FIND("Bye,",Tabelle3[[#This Row],[Opponent]]))),"NO","YES")</f>
        <v>NO</v>
      </c>
      <c r="C1108" t="s">
        <v>518</v>
      </c>
      <c r="D1108" s="158">
        <v>43577</v>
      </c>
      <c r="E1108" t="s">
        <v>1206</v>
      </c>
      <c r="F1108">
        <v>3</v>
      </c>
      <c r="G1108" t="s">
        <v>1459</v>
      </c>
      <c r="H1108" t="s">
        <v>1458</v>
      </c>
      <c r="I1108" t="s">
        <v>1457</v>
      </c>
      <c r="J1108" t="str">
        <f>IF('ATP Data Set 2019 Singles'!$K1108&gt;1,'ATP Data Set 2019 Singles'!$K1108,"")</f>
        <v/>
      </c>
      <c r="K1108">
        <v>0</v>
      </c>
      <c r="R1108" s="132"/>
      <c r="AC1108"/>
    </row>
    <row r="1109" spans="1:29" x14ac:dyDescent="0.25">
      <c r="A1109" t="s">
        <v>2412</v>
      </c>
      <c r="B1109" t="str">
        <f>IF(OR(ISNUMBER(FIND("W/O",Tabelle3[[#This Row],[Score]])),ISNUMBER(FIND("RET",Tabelle3[[#This Row],[Score]])),ISNUMBER(FIND("Bye,",Tabelle3[[#This Row],[Opponent]]))),"NO","YES")</f>
        <v>YES</v>
      </c>
      <c r="C1109" t="s">
        <v>518</v>
      </c>
      <c r="D1109" s="158">
        <v>43577</v>
      </c>
      <c r="E1109" t="s">
        <v>1206</v>
      </c>
      <c r="F1109">
        <v>3</v>
      </c>
      <c r="G1109" t="s">
        <v>1470</v>
      </c>
      <c r="H1109" t="s">
        <v>1562</v>
      </c>
      <c r="I1109" t="s">
        <v>1124</v>
      </c>
      <c r="J1109">
        <f>IF('ATP Data Set 2019 Singles'!$K1109&gt;1,'ATP Data Set 2019 Singles'!$K1109,"")</f>
        <v>128</v>
      </c>
      <c r="K1109">
        <v>128</v>
      </c>
      <c r="R1109" s="132"/>
      <c r="AC1109"/>
    </row>
    <row r="1110" spans="1:29" x14ac:dyDescent="0.25">
      <c r="A1110" t="s">
        <v>2412</v>
      </c>
      <c r="B1110" t="str">
        <f>IF(OR(ISNUMBER(FIND("W/O",Tabelle3[[#This Row],[Score]])),ISNUMBER(FIND("RET",Tabelle3[[#This Row],[Score]])),ISNUMBER(FIND("Bye,",Tabelle3[[#This Row],[Opponent]]))),"NO","YES")</f>
        <v>YES</v>
      </c>
      <c r="C1110" t="s">
        <v>518</v>
      </c>
      <c r="D1110" s="158">
        <v>43577</v>
      </c>
      <c r="E1110" t="s">
        <v>1206</v>
      </c>
      <c r="F1110">
        <v>3</v>
      </c>
      <c r="G1110" t="s">
        <v>1474</v>
      </c>
      <c r="H1110" t="s">
        <v>1845</v>
      </c>
      <c r="I1110" t="s">
        <v>1550</v>
      </c>
      <c r="J1110">
        <f>IF('ATP Data Set 2019 Singles'!$K1110&gt;1,'ATP Data Set 2019 Singles'!$K1110,"")</f>
        <v>176</v>
      </c>
      <c r="K1110">
        <v>176</v>
      </c>
      <c r="R1110" s="132"/>
      <c r="AC1110"/>
    </row>
    <row r="1111" spans="1:29" x14ac:dyDescent="0.25">
      <c r="A1111" t="s">
        <v>2412</v>
      </c>
      <c r="B1111" t="str">
        <f>IF(OR(ISNUMBER(FIND("W/O",Tabelle3[[#This Row],[Score]])),ISNUMBER(FIND("RET",Tabelle3[[#This Row],[Score]])),ISNUMBER(FIND("Bye,",Tabelle3[[#This Row],[Opponent]]))),"NO","YES")</f>
        <v>YES</v>
      </c>
      <c r="C1111" t="s">
        <v>518</v>
      </c>
      <c r="D1111" s="158">
        <v>43577</v>
      </c>
      <c r="E1111" t="s">
        <v>1206</v>
      </c>
      <c r="F1111">
        <v>3</v>
      </c>
      <c r="G1111" t="s">
        <v>1513</v>
      </c>
      <c r="H1111" t="s">
        <v>1588</v>
      </c>
      <c r="I1111" t="s">
        <v>598</v>
      </c>
      <c r="J1111">
        <f>IF('ATP Data Set 2019 Singles'!$K1111&gt;1,'ATP Data Set 2019 Singles'!$K1111,"")</f>
        <v>69</v>
      </c>
      <c r="K1111">
        <v>69</v>
      </c>
      <c r="R1111" s="132"/>
      <c r="AC1111"/>
    </row>
    <row r="1112" spans="1:29" x14ac:dyDescent="0.25">
      <c r="A1112" t="s">
        <v>2412</v>
      </c>
      <c r="B1112" t="str">
        <f>IF(OR(ISNUMBER(FIND("W/O",Tabelle3[[#This Row],[Score]])),ISNUMBER(FIND("RET",Tabelle3[[#This Row],[Score]])),ISNUMBER(FIND("Bye,",Tabelle3[[#This Row],[Opponent]]))),"NO","YES")</f>
        <v>YES</v>
      </c>
      <c r="C1112" t="s">
        <v>518</v>
      </c>
      <c r="D1112" s="158">
        <v>43577</v>
      </c>
      <c r="E1112" t="s">
        <v>1206</v>
      </c>
      <c r="F1112">
        <v>3</v>
      </c>
      <c r="G1112" t="s">
        <v>1726</v>
      </c>
      <c r="H1112" t="s">
        <v>1551</v>
      </c>
      <c r="I1112" t="s">
        <v>1878</v>
      </c>
      <c r="J1112">
        <f>IF('ATP Data Set 2019 Singles'!$K1112&gt;1,'ATP Data Set 2019 Singles'!$K1112,"")</f>
        <v>146</v>
      </c>
      <c r="K1112">
        <v>146</v>
      </c>
      <c r="R1112" s="132"/>
      <c r="AC1112"/>
    </row>
    <row r="1113" spans="1:29" x14ac:dyDescent="0.25">
      <c r="A1113" t="s">
        <v>2412</v>
      </c>
      <c r="B1113" t="str">
        <f>IF(OR(ISNUMBER(FIND("W/O",Tabelle3[[#This Row],[Score]])),ISNUMBER(FIND("RET",Tabelle3[[#This Row],[Score]])),ISNUMBER(FIND("Bye,",Tabelle3[[#This Row],[Opponent]]))),"NO","YES")</f>
        <v>YES</v>
      </c>
      <c r="C1113" t="s">
        <v>518</v>
      </c>
      <c r="D1113" s="158">
        <v>43577</v>
      </c>
      <c r="E1113" t="s">
        <v>1206</v>
      </c>
      <c r="F1113">
        <v>3</v>
      </c>
      <c r="G1113" t="s">
        <v>1492</v>
      </c>
      <c r="H1113" t="s">
        <v>1541</v>
      </c>
      <c r="I1113" t="s">
        <v>621</v>
      </c>
      <c r="J1113">
        <f>IF('ATP Data Set 2019 Singles'!$K1113&gt;1,'ATP Data Set 2019 Singles'!$K1113,"")</f>
        <v>71</v>
      </c>
      <c r="K1113">
        <v>71</v>
      </c>
      <c r="R1113" s="132"/>
      <c r="AC1113"/>
    </row>
    <row r="1114" spans="1:29" x14ac:dyDescent="0.25">
      <c r="A1114" t="s">
        <v>2412</v>
      </c>
      <c r="B1114" t="str">
        <f>IF(OR(ISNUMBER(FIND("W/O",Tabelle3[[#This Row],[Score]])),ISNUMBER(FIND("RET",Tabelle3[[#This Row],[Score]])),ISNUMBER(FIND("Bye,",Tabelle3[[#This Row],[Opponent]]))),"NO","YES")</f>
        <v>YES</v>
      </c>
      <c r="C1114" t="s">
        <v>518</v>
      </c>
      <c r="D1114" s="158">
        <v>43577</v>
      </c>
      <c r="E1114" t="s">
        <v>1206</v>
      </c>
      <c r="F1114">
        <v>3</v>
      </c>
      <c r="G1114" t="s">
        <v>1501</v>
      </c>
      <c r="H1114" t="s">
        <v>1456</v>
      </c>
      <c r="I1114" t="s">
        <v>2183</v>
      </c>
      <c r="J1114">
        <f>IF('ATP Data Set 2019 Singles'!$K1114&gt;1,'ATP Data Set 2019 Singles'!$K1114,"")</f>
        <v>160</v>
      </c>
      <c r="K1114">
        <v>160</v>
      </c>
      <c r="R1114" s="132"/>
      <c r="AC1114"/>
    </row>
    <row r="1115" spans="1:29" x14ac:dyDescent="0.25">
      <c r="A1115" t="s">
        <v>2412</v>
      </c>
      <c r="B1115" t="str">
        <f>IF(OR(ISNUMBER(FIND("W/O",Tabelle3[[#This Row],[Score]])),ISNUMBER(FIND("RET",Tabelle3[[#This Row],[Score]])),ISNUMBER(FIND("Bye,",Tabelle3[[#This Row],[Opponent]]))),"NO","YES")</f>
        <v>YES</v>
      </c>
      <c r="C1115" t="s">
        <v>518</v>
      </c>
      <c r="D1115" s="158">
        <v>43577</v>
      </c>
      <c r="E1115" t="s">
        <v>1206</v>
      </c>
      <c r="F1115">
        <v>3</v>
      </c>
      <c r="G1115" t="s">
        <v>1535</v>
      </c>
      <c r="H1115" t="s">
        <v>1407</v>
      </c>
      <c r="I1115" t="s">
        <v>671</v>
      </c>
      <c r="J1115">
        <f>IF('ATP Data Set 2019 Singles'!$K1115&gt;1,'ATP Data Set 2019 Singles'!$K1115,"")</f>
        <v>59</v>
      </c>
      <c r="K1115">
        <v>59</v>
      </c>
      <c r="R1115" s="132"/>
      <c r="AC1115"/>
    </row>
    <row r="1116" spans="1:29" x14ac:dyDescent="0.25">
      <c r="A1116" t="s">
        <v>2412</v>
      </c>
      <c r="B1116" t="str">
        <f>IF(OR(ISNUMBER(FIND("W/O",Tabelle3[[#This Row],[Score]])),ISNUMBER(FIND("RET",Tabelle3[[#This Row],[Score]])),ISNUMBER(FIND("Bye,",Tabelle3[[#This Row],[Opponent]]))),"NO","YES")</f>
        <v>YES</v>
      </c>
      <c r="C1116" t="s">
        <v>518</v>
      </c>
      <c r="D1116" s="158">
        <v>43577</v>
      </c>
      <c r="E1116" t="s">
        <v>1206</v>
      </c>
      <c r="F1116">
        <v>3</v>
      </c>
      <c r="G1116" t="s">
        <v>1404</v>
      </c>
      <c r="H1116" t="s">
        <v>2182</v>
      </c>
      <c r="I1116" t="s">
        <v>2181</v>
      </c>
      <c r="J1116">
        <f>IF('ATP Data Set 2019 Singles'!$K1116&gt;1,'ATP Data Set 2019 Singles'!$K1116,"")</f>
        <v>104</v>
      </c>
      <c r="K1116">
        <v>104</v>
      </c>
      <c r="R1116" s="132"/>
      <c r="AC1116"/>
    </row>
    <row r="1117" spans="1:29" x14ac:dyDescent="0.25">
      <c r="A1117" t="s">
        <v>2412</v>
      </c>
      <c r="B1117" t="str">
        <f>IF(OR(ISNUMBER(FIND("W/O",Tabelle3[[#This Row],[Score]])),ISNUMBER(FIND("RET",Tabelle3[[#This Row],[Score]])),ISNUMBER(FIND("Bye,",Tabelle3[[#This Row],[Opponent]]))),"NO","YES")</f>
        <v>YES</v>
      </c>
      <c r="C1117" t="s">
        <v>518</v>
      </c>
      <c r="D1117" s="158">
        <v>43577</v>
      </c>
      <c r="E1117" t="s">
        <v>1206</v>
      </c>
      <c r="F1117">
        <v>4</v>
      </c>
      <c r="G1117" t="s">
        <v>1882</v>
      </c>
      <c r="H1117" t="s">
        <v>1535</v>
      </c>
      <c r="I1117" t="s">
        <v>2176</v>
      </c>
      <c r="J1117">
        <f>IF('ATP Data Set 2019 Singles'!$K1117&gt;1,'ATP Data Set 2019 Singles'!$K1117,"")</f>
        <v>122</v>
      </c>
      <c r="K1117">
        <v>122</v>
      </c>
      <c r="R1117" s="132"/>
      <c r="AC1117"/>
    </row>
    <row r="1118" spans="1:29" x14ac:dyDescent="0.25">
      <c r="A1118" t="s">
        <v>2412</v>
      </c>
      <c r="B1118" t="str">
        <f>IF(OR(ISNUMBER(FIND("W/O",Tabelle3[[#This Row],[Score]])),ISNUMBER(FIND("RET",Tabelle3[[#This Row],[Score]])),ISNUMBER(FIND("Bye,",Tabelle3[[#This Row],[Opponent]]))),"NO","YES")</f>
        <v>YES</v>
      </c>
      <c r="C1118" t="s">
        <v>518</v>
      </c>
      <c r="D1118" s="158">
        <v>43577</v>
      </c>
      <c r="E1118" t="s">
        <v>1206</v>
      </c>
      <c r="F1118">
        <v>4</v>
      </c>
      <c r="G1118" t="s">
        <v>1477</v>
      </c>
      <c r="H1118" t="s">
        <v>1513</v>
      </c>
      <c r="I1118" t="s">
        <v>2180</v>
      </c>
      <c r="J1118">
        <f>IF('ATP Data Set 2019 Singles'!$K1118&gt;1,'ATP Data Set 2019 Singles'!$K1118,"")</f>
        <v>80</v>
      </c>
      <c r="K1118">
        <v>80</v>
      </c>
      <c r="R1118" s="132"/>
      <c r="AC1118"/>
    </row>
    <row r="1119" spans="1:29" x14ac:dyDescent="0.25">
      <c r="A1119" t="s">
        <v>2412</v>
      </c>
      <c r="B1119" t="str">
        <f>IF(OR(ISNUMBER(FIND("W/O",Tabelle3[[#This Row],[Score]])),ISNUMBER(FIND("RET",Tabelle3[[#This Row],[Score]])),ISNUMBER(FIND("Bye,",Tabelle3[[#This Row],[Opponent]]))),"NO","YES")</f>
        <v>YES</v>
      </c>
      <c r="C1119" t="s">
        <v>518</v>
      </c>
      <c r="D1119" s="158">
        <v>43577</v>
      </c>
      <c r="E1119" t="s">
        <v>1206</v>
      </c>
      <c r="F1119">
        <v>4</v>
      </c>
      <c r="G1119" t="s">
        <v>1401</v>
      </c>
      <c r="H1119" t="s">
        <v>1481</v>
      </c>
      <c r="I1119" t="s">
        <v>527</v>
      </c>
      <c r="J1119">
        <f>IF('ATP Data Set 2019 Singles'!$K1119&gt;1,'ATP Data Set 2019 Singles'!$K1119,"")</f>
        <v>102</v>
      </c>
      <c r="K1119">
        <v>102</v>
      </c>
      <c r="R1119" s="132"/>
      <c r="AC1119"/>
    </row>
    <row r="1120" spans="1:29" x14ac:dyDescent="0.25">
      <c r="A1120" t="s">
        <v>2412</v>
      </c>
      <c r="B1120" t="str">
        <f>IF(OR(ISNUMBER(FIND("W/O",Tabelle3[[#This Row],[Score]])),ISNUMBER(FIND("RET",Tabelle3[[#This Row],[Score]])),ISNUMBER(FIND("Bye,",Tabelle3[[#This Row],[Opponent]]))),"NO","YES")</f>
        <v>YES</v>
      </c>
      <c r="C1120" t="s">
        <v>518</v>
      </c>
      <c r="D1120" s="158">
        <v>43577</v>
      </c>
      <c r="E1120" t="s">
        <v>1206</v>
      </c>
      <c r="F1120">
        <v>4</v>
      </c>
      <c r="G1120" t="s">
        <v>1459</v>
      </c>
      <c r="H1120" t="s">
        <v>1726</v>
      </c>
      <c r="I1120" t="s">
        <v>1339</v>
      </c>
      <c r="J1120">
        <f>IF('ATP Data Set 2019 Singles'!$K1120&gt;1,'ATP Data Set 2019 Singles'!$K1120,"")</f>
        <v>122</v>
      </c>
      <c r="K1120">
        <v>122</v>
      </c>
      <c r="R1120" s="132"/>
      <c r="AC1120"/>
    </row>
    <row r="1121" spans="1:29" x14ac:dyDescent="0.25">
      <c r="A1121" t="s">
        <v>2412</v>
      </c>
      <c r="B1121" t="str">
        <f>IF(OR(ISNUMBER(FIND("W/O",Tabelle3[[#This Row],[Score]])),ISNUMBER(FIND("RET",Tabelle3[[#This Row],[Score]])),ISNUMBER(FIND("Bye,",Tabelle3[[#This Row],[Opponent]]))),"NO","YES")</f>
        <v>YES</v>
      </c>
      <c r="C1121" t="s">
        <v>518</v>
      </c>
      <c r="D1121" s="158">
        <v>43577</v>
      </c>
      <c r="E1121" t="s">
        <v>1206</v>
      </c>
      <c r="F1121">
        <v>4</v>
      </c>
      <c r="G1121" t="s">
        <v>1470</v>
      </c>
      <c r="H1121" t="s">
        <v>1440</v>
      </c>
      <c r="I1121" t="s">
        <v>1618</v>
      </c>
      <c r="J1121">
        <f>IF('ATP Data Set 2019 Singles'!$K1121&gt;1,'ATP Data Set 2019 Singles'!$K1121,"")</f>
        <v>192</v>
      </c>
      <c r="K1121">
        <v>192</v>
      </c>
      <c r="R1121" s="132"/>
      <c r="AC1121"/>
    </row>
    <row r="1122" spans="1:29" x14ac:dyDescent="0.25">
      <c r="A1122" t="s">
        <v>2412</v>
      </c>
      <c r="B1122" t="str">
        <f>IF(OR(ISNUMBER(FIND("W/O",Tabelle3[[#This Row],[Score]])),ISNUMBER(FIND("RET",Tabelle3[[#This Row],[Score]])),ISNUMBER(FIND("Bye,",Tabelle3[[#This Row],[Opponent]]))),"NO","YES")</f>
        <v>YES</v>
      </c>
      <c r="C1122" t="s">
        <v>518</v>
      </c>
      <c r="D1122" s="158">
        <v>43577</v>
      </c>
      <c r="E1122" t="s">
        <v>1206</v>
      </c>
      <c r="F1122">
        <v>4</v>
      </c>
      <c r="G1122" t="s">
        <v>1474</v>
      </c>
      <c r="H1122" t="s">
        <v>1404</v>
      </c>
      <c r="I1122" t="s">
        <v>718</v>
      </c>
      <c r="J1122">
        <f>IF('ATP Data Set 2019 Singles'!$K1122&gt;1,'ATP Data Set 2019 Singles'!$K1122,"")</f>
        <v>90</v>
      </c>
      <c r="K1122">
        <v>90</v>
      </c>
      <c r="R1122" s="132"/>
      <c r="AC1122"/>
    </row>
    <row r="1123" spans="1:29" x14ac:dyDescent="0.25">
      <c r="A1123" t="s">
        <v>2412</v>
      </c>
      <c r="B1123" t="str">
        <f>IF(OR(ISNUMBER(FIND("W/O",Tabelle3[[#This Row],[Score]])),ISNUMBER(FIND("RET",Tabelle3[[#This Row],[Score]])),ISNUMBER(FIND("Bye,",Tabelle3[[#This Row],[Opponent]]))),"NO","YES")</f>
        <v>YES</v>
      </c>
      <c r="C1123" t="s">
        <v>518</v>
      </c>
      <c r="D1123" s="158">
        <v>43577</v>
      </c>
      <c r="E1123" t="s">
        <v>1206</v>
      </c>
      <c r="F1123">
        <v>4</v>
      </c>
      <c r="G1123" t="s">
        <v>1492</v>
      </c>
      <c r="H1123" t="s">
        <v>1855</v>
      </c>
      <c r="I1123" t="s">
        <v>857</v>
      </c>
      <c r="J1123">
        <f>IF('ATP Data Set 2019 Singles'!$K1123&gt;1,'ATP Data Set 2019 Singles'!$K1123,"")</f>
        <v>81</v>
      </c>
      <c r="K1123">
        <v>81</v>
      </c>
      <c r="R1123" s="132"/>
      <c r="AC1123"/>
    </row>
    <row r="1124" spans="1:29" x14ac:dyDescent="0.25">
      <c r="A1124" t="s">
        <v>2412</v>
      </c>
      <c r="B1124" t="str">
        <f>IF(OR(ISNUMBER(FIND("W/O",Tabelle3[[#This Row],[Score]])),ISNUMBER(FIND("RET",Tabelle3[[#This Row],[Score]])),ISNUMBER(FIND("Bye,",Tabelle3[[#This Row],[Opponent]]))),"NO","YES")</f>
        <v>YES</v>
      </c>
      <c r="C1124" t="s">
        <v>518</v>
      </c>
      <c r="D1124" s="158">
        <v>43577</v>
      </c>
      <c r="E1124" t="s">
        <v>1206</v>
      </c>
      <c r="F1124">
        <v>4</v>
      </c>
      <c r="G1124" t="s">
        <v>1501</v>
      </c>
      <c r="H1124" t="s">
        <v>1435</v>
      </c>
      <c r="I1124" t="s">
        <v>598</v>
      </c>
      <c r="J1124">
        <f>IF('ATP Data Set 2019 Singles'!$K1124&gt;1,'ATP Data Set 2019 Singles'!$K1124,"")</f>
        <v>97</v>
      </c>
      <c r="K1124">
        <v>97</v>
      </c>
      <c r="R1124" s="132"/>
      <c r="AC1124"/>
    </row>
    <row r="1125" spans="1:29" x14ac:dyDescent="0.25">
      <c r="A1125" t="s">
        <v>2412</v>
      </c>
      <c r="B1125" t="str">
        <f>IF(OR(ISNUMBER(FIND("W/O",Tabelle3[[#This Row],[Score]])),ISNUMBER(FIND("RET",Tabelle3[[#This Row],[Score]])),ISNUMBER(FIND("Bye,",Tabelle3[[#This Row],[Opponent]]))),"NO","YES")</f>
        <v>YES</v>
      </c>
      <c r="C1125" t="s">
        <v>518</v>
      </c>
      <c r="D1125" s="158">
        <v>43577</v>
      </c>
      <c r="E1125" t="s">
        <v>1206</v>
      </c>
      <c r="F1125">
        <v>5</v>
      </c>
      <c r="G1125" t="s">
        <v>1401</v>
      </c>
      <c r="H1125" t="s">
        <v>1470</v>
      </c>
      <c r="I1125" t="s">
        <v>2179</v>
      </c>
      <c r="J1125">
        <f>IF('ATP Data Set 2019 Singles'!$K1125&gt;1,'ATP Data Set 2019 Singles'!$K1125,"")</f>
        <v>112</v>
      </c>
      <c r="K1125">
        <v>112</v>
      </c>
      <c r="R1125" s="132"/>
      <c r="AC1125"/>
    </row>
    <row r="1126" spans="1:29" x14ac:dyDescent="0.25">
      <c r="A1126" t="s">
        <v>2412</v>
      </c>
      <c r="B1126" t="str">
        <f>IF(OR(ISNUMBER(FIND("W/O",Tabelle3[[#This Row],[Score]])),ISNUMBER(FIND("RET",Tabelle3[[#This Row],[Score]])),ISNUMBER(FIND("Bye,",Tabelle3[[#This Row],[Opponent]]))),"NO","YES")</f>
        <v>YES</v>
      </c>
      <c r="C1126" t="s">
        <v>518</v>
      </c>
      <c r="D1126" s="158">
        <v>43577</v>
      </c>
      <c r="E1126" t="s">
        <v>1206</v>
      </c>
      <c r="F1126">
        <v>5</v>
      </c>
      <c r="G1126" t="s">
        <v>1474</v>
      </c>
      <c r="H1126" t="s">
        <v>1477</v>
      </c>
      <c r="I1126" t="s">
        <v>1847</v>
      </c>
      <c r="J1126">
        <f>IF('ATP Data Set 2019 Singles'!$K1126&gt;1,'ATP Data Set 2019 Singles'!$K1126,"")</f>
        <v>105</v>
      </c>
      <c r="K1126">
        <v>105</v>
      </c>
      <c r="R1126" s="132"/>
      <c r="AC1126"/>
    </row>
    <row r="1127" spans="1:29" x14ac:dyDescent="0.25">
      <c r="A1127" t="s">
        <v>2412</v>
      </c>
      <c r="B1127" t="str">
        <f>IF(OR(ISNUMBER(FIND("W/O",Tabelle3[[#This Row],[Score]])),ISNUMBER(FIND("RET",Tabelle3[[#This Row],[Score]])),ISNUMBER(FIND("Bye,",Tabelle3[[#This Row],[Opponent]]))),"NO","YES")</f>
        <v>YES</v>
      </c>
      <c r="C1127" t="s">
        <v>518</v>
      </c>
      <c r="D1127" s="158">
        <v>43577</v>
      </c>
      <c r="E1127" t="s">
        <v>1206</v>
      </c>
      <c r="F1127">
        <v>5</v>
      </c>
      <c r="G1127" t="s">
        <v>1492</v>
      </c>
      <c r="H1127" t="s">
        <v>1882</v>
      </c>
      <c r="I1127" t="s">
        <v>512</v>
      </c>
      <c r="J1127">
        <f>IF('ATP Data Set 2019 Singles'!$K1127&gt;1,'ATP Data Set 2019 Singles'!$K1127,"")</f>
        <v>75</v>
      </c>
      <c r="K1127">
        <v>75</v>
      </c>
      <c r="R1127" s="132"/>
      <c r="AC1127"/>
    </row>
    <row r="1128" spans="1:29" x14ac:dyDescent="0.25">
      <c r="A1128" t="s">
        <v>2412</v>
      </c>
      <c r="B1128" t="str">
        <f>IF(OR(ISNUMBER(FIND("W/O",Tabelle3[[#This Row],[Score]])),ISNUMBER(FIND("RET",Tabelle3[[#This Row],[Score]])),ISNUMBER(FIND("Bye,",Tabelle3[[#This Row],[Opponent]]))),"NO","YES")</f>
        <v>YES</v>
      </c>
      <c r="C1128" t="s">
        <v>518</v>
      </c>
      <c r="D1128" s="158">
        <v>43577</v>
      </c>
      <c r="E1128" t="s">
        <v>1206</v>
      </c>
      <c r="F1128">
        <v>5</v>
      </c>
      <c r="G1128" t="s">
        <v>1501</v>
      </c>
      <c r="H1128" t="s">
        <v>1459</v>
      </c>
      <c r="I1128" t="s">
        <v>566</v>
      </c>
      <c r="J1128">
        <f>IF('ATP Data Set 2019 Singles'!$K1128&gt;1,'ATP Data Set 2019 Singles'!$K1128,"")</f>
        <v>118</v>
      </c>
      <c r="K1128">
        <v>118</v>
      </c>
      <c r="R1128" s="132"/>
      <c r="AC1128"/>
    </row>
    <row r="1129" spans="1:29" x14ac:dyDescent="0.25">
      <c r="A1129" t="s">
        <v>2412</v>
      </c>
      <c r="B1129" t="str">
        <f>IF(OR(ISNUMBER(FIND("W/O",Tabelle3[[#This Row],[Score]])),ISNUMBER(FIND("RET",Tabelle3[[#This Row],[Score]])),ISNUMBER(FIND("Bye,",Tabelle3[[#This Row],[Opponent]]))),"NO","YES")</f>
        <v>YES</v>
      </c>
      <c r="C1129" t="s">
        <v>518</v>
      </c>
      <c r="D1129" s="158">
        <v>43577</v>
      </c>
      <c r="E1129" t="s">
        <v>1206</v>
      </c>
      <c r="F1129">
        <v>6</v>
      </c>
      <c r="G1129" t="s">
        <v>1401</v>
      </c>
      <c r="H1129" t="s">
        <v>1474</v>
      </c>
      <c r="I1129" t="s">
        <v>653</v>
      </c>
      <c r="J1129">
        <f>IF('ATP Data Set 2019 Singles'!$K1129&gt;1,'ATP Data Set 2019 Singles'!$K1129,"")</f>
        <v>80</v>
      </c>
      <c r="K1129">
        <v>80</v>
      </c>
      <c r="R1129" s="132"/>
      <c r="AC1129"/>
    </row>
    <row r="1130" spans="1:29" x14ac:dyDescent="0.25">
      <c r="A1130" t="s">
        <v>2412</v>
      </c>
      <c r="B1130" t="str">
        <f>IF(OR(ISNUMBER(FIND("W/O",Tabelle3[[#This Row],[Score]])),ISNUMBER(FIND("RET",Tabelle3[[#This Row],[Score]])),ISNUMBER(FIND("Bye,",Tabelle3[[#This Row],[Opponent]]))),"NO","YES")</f>
        <v>YES</v>
      </c>
      <c r="C1130" t="s">
        <v>518</v>
      </c>
      <c r="D1130" s="158">
        <v>43577</v>
      </c>
      <c r="E1130" t="s">
        <v>1206</v>
      </c>
      <c r="F1130">
        <v>6</v>
      </c>
      <c r="G1130" t="s">
        <v>1501</v>
      </c>
      <c r="H1130" t="s">
        <v>1492</v>
      </c>
      <c r="I1130" t="s">
        <v>667</v>
      </c>
      <c r="J1130">
        <f>IF('ATP Data Set 2019 Singles'!$K1130&gt;1,'ATP Data Set 2019 Singles'!$K1130,"")</f>
        <v>60</v>
      </c>
      <c r="K1130">
        <v>60</v>
      </c>
      <c r="R1130" s="132"/>
      <c r="AC1130"/>
    </row>
    <row r="1131" spans="1:29" x14ac:dyDescent="0.25">
      <c r="A1131" t="s">
        <v>2412</v>
      </c>
      <c r="B1131" t="str">
        <f>IF(OR(ISNUMBER(FIND("W/O",Tabelle3[[#This Row],[Score]])),ISNUMBER(FIND("RET",Tabelle3[[#This Row],[Score]])),ISNUMBER(FIND("Bye,",Tabelle3[[#This Row],[Opponent]]))),"NO","YES")</f>
        <v>YES</v>
      </c>
      <c r="C1131" t="s">
        <v>518</v>
      </c>
      <c r="D1131" s="158">
        <v>43577</v>
      </c>
      <c r="E1131" t="s">
        <v>1206</v>
      </c>
      <c r="F1131">
        <v>7</v>
      </c>
      <c r="G1131" t="s">
        <v>1401</v>
      </c>
      <c r="H1131" t="s">
        <v>1501</v>
      </c>
      <c r="I1131" t="s">
        <v>1842</v>
      </c>
      <c r="J1131">
        <f>IF('ATP Data Set 2019 Singles'!$K1131&gt;1,'ATP Data Set 2019 Singles'!$K1131,"")</f>
        <v>101</v>
      </c>
      <c r="K1131">
        <v>101</v>
      </c>
      <c r="R1131" s="132"/>
      <c r="AC1131"/>
    </row>
    <row r="1132" spans="1:29" x14ac:dyDescent="0.25">
      <c r="A1132" t="s">
        <v>2412</v>
      </c>
      <c r="B1132" t="str">
        <f>IF(OR(ISNUMBER(FIND("W/O",Tabelle3[[#This Row],[Score]])),ISNUMBER(FIND("RET",Tabelle3[[#This Row],[Score]])),ISNUMBER(FIND("Bye,",Tabelle3[[#This Row],[Opponent]]))),"NO","YES")</f>
        <v>YES</v>
      </c>
      <c r="C1132" t="s">
        <v>518</v>
      </c>
      <c r="D1132" s="158">
        <v>43584</v>
      </c>
      <c r="E1132" t="s">
        <v>1195</v>
      </c>
      <c r="F1132">
        <v>3</v>
      </c>
      <c r="G1132" t="s">
        <v>1896</v>
      </c>
      <c r="H1132" t="s">
        <v>1514</v>
      </c>
      <c r="I1132" t="s">
        <v>646</v>
      </c>
      <c r="J1132">
        <f>IF('ATP Data Set 2019 Singles'!$K1132&gt;1,'ATP Data Set 2019 Singles'!$K1132,"")</f>
        <v>70</v>
      </c>
      <c r="K1132">
        <v>70</v>
      </c>
      <c r="R1132" s="132"/>
      <c r="AC1132"/>
    </row>
    <row r="1133" spans="1:29" x14ac:dyDescent="0.25">
      <c r="A1133" t="s">
        <v>2412</v>
      </c>
      <c r="B1133" t="str">
        <f>IF(OR(ISNUMBER(FIND("W/O",Tabelle3[[#This Row],[Score]])),ISNUMBER(FIND("RET",Tabelle3[[#This Row],[Score]])),ISNUMBER(FIND("Bye,",Tabelle3[[#This Row],[Opponent]]))),"NO","YES")</f>
        <v>NO</v>
      </c>
      <c r="C1133" t="s">
        <v>518</v>
      </c>
      <c r="D1133" s="158">
        <v>43584</v>
      </c>
      <c r="E1133" t="s">
        <v>1195</v>
      </c>
      <c r="F1133">
        <v>3</v>
      </c>
      <c r="G1133" t="s">
        <v>1877</v>
      </c>
      <c r="H1133" t="s">
        <v>1458</v>
      </c>
      <c r="I1133" t="s">
        <v>1457</v>
      </c>
      <c r="J1133" t="str">
        <f>IF('ATP Data Set 2019 Singles'!$K1133&gt;1,'ATP Data Set 2019 Singles'!$K1133,"")</f>
        <v/>
      </c>
      <c r="K1133">
        <v>0</v>
      </c>
      <c r="R1133" s="132"/>
      <c r="AC1133"/>
    </row>
    <row r="1134" spans="1:29" x14ac:dyDescent="0.25">
      <c r="A1134" t="s">
        <v>2412</v>
      </c>
      <c r="B1134" t="str">
        <f>IF(OR(ISNUMBER(FIND("W/O",Tabelle3[[#This Row],[Score]])),ISNUMBER(FIND("RET",Tabelle3[[#This Row],[Score]])),ISNUMBER(FIND("Bye,",Tabelle3[[#This Row],[Opponent]]))),"NO","YES")</f>
        <v>YES</v>
      </c>
      <c r="C1134" t="s">
        <v>518</v>
      </c>
      <c r="D1134" s="158">
        <v>43584</v>
      </c>
      <c r="E1134" t="s">
        <v>1195</v>
      </c>
      <c r="F1134">
        <v>3</v>
      </c>
      <c r="G1134" t="s">
        <v>1437</v>
      </c>
      <c r="H1134" t="s">
        <v>1480</v>
      </c>
      <c r="I1134" t="s">
        <v>2178</v>
      </c>
      <c r="J1134">
        <f>IF('ATP Data Set 2019 Singles'!$K1134&gt;1,'ATP Data Set 2019 Singles'!$K1134,"")</f>
        <v>126</v>
      </c>
      <c r="K1134">
        <v>126</v>
      </c>
      <c r="R1134" s="132"/>
      <c r="AC1134"/>
    </row>
    <row r="1135" spans="1:29" x14ac:dyDescent="0.25">
      <c r="A1135" t="s">
        <v>2412</v>
      </c>
      <c r="B1135" t="str">
        <f>IF(OR(ISNUMBER(FIND("W/O",Tabelle3[[#This Row],[Score]])),ISNUMBER(FIND("RET",Tabelle3[[#This Row],[Score]])),ISNUMBER(FIND("Bye,",Tabelle3[[#This Row],[Opponent]]))),"NO","YES")</f>
        <v>YES</v>
      </c>
      <c r="C1135" t="s">
        <v>518</v>
      </c>
      <c r="D1135" s="158">
        <v>43584</v>
      </c>
      <c r="E1135" t="s">
        <v>1195</v>
      </c>
      <c r="F1135">
        <v>3</v>
      </c>
      <c r="G1135" t="s">
        <v>1470</v>
      </c>
      <c r="H1135" t="s">
        <v>1629</v>
      </c>
      <c r="I1135" t="s">
        <v>667</v>
      </c>
      <c r="J1135">
        <f>IF('ATP Data Set 2019 Singles'!$K1135&gt;1,'ATP Data Set 2019 Singles'!$K1135,"")</f>
        <v>69</v>
      </c>
      <c r="K1135">
        <v>69</v>
      </c>
      <c r="R1135" s="132"/>
      <c r="AC1135"/>
    </row>
    <row r="1136" spans="1:29" x14ac:dyDescent="0.25">
      <c r="A1136" t="s">
        <v>2412</v>
      </c>
      <c r="B1136" t="str">
        <f>IF(OR(ISNUMBER(FIND("W/O",Tabelle3[[#This Row],[Score]])),ISNUMBER(FIND("RET",Tabelle3[[#This Row],[Score]])),ISNUMBER(FIND("Bye,",Tabelle3[[#This Row],[Opponent]]))),"NO","YES")</f>
        <v>YES</v>
      </c>
      <c r="C1136" t="s">
        <v>518</v>
      </c>
      <c r="D1136" s="158">
        <v>43584</v>
      </c>
      <c r="E1136" t="s">
        <v>1195</v>
      </c>
      <c r="F1136">
        <v>3</v>
      </c>
      <c r="G1136" t="s">
        <v>1415</v>
      </c>
      <c r="H1136" t="s">
        <v>1441</v>
      </c>
      <c r="I1136" t="s">
        <v>533</v>
      </c>
      <c r="J1136">
        <f>IF('ATP Data Set 2019 Singles'!$K1136&gt;1,'ATP Data Set 2019 Singles'!$K1136,"")</f>
        <v>87</v>
      </c>
      <c r="K1136">
        <v>87</v>
      </c>
      <c r="R1136" s="132"/>
      <c r="AC1136"/>
    </row>
    <row r="1137" spans="1:29" x14ac:dyDescent="0.25">
      <c r="A1137" t="s">
        <v>2412</v>
      </c>
      <c r="B1137" t="str">
        <f>IF(OR(ISNUMBER(FIND("W/O",Tabelle3[[#This Row],[Score]])),ISNUMBER(FIND("RET",Tabelle3[[#This Row],[Score]])),ISNUMBER(FIND("Bye,",Tabelle3[[#This Row],[Opponent]]))),"NO","YES")</f>
        <v>YES</v>
      </c>
      <c r="C1137" t="s">
        <v>518</v>
      </c>
      <c r="D1137" s="158">
        <v>43584</v>
      </c>
      <c r="E1137" t="s">
        <v>1195</v>
      </c>
      <c r="F1137">
        <v>3</v>
      </c>
      <c r="G1137" t="s">
        <v>2169</v>
      </c>
      <c r="H1137" t="s">
        <v>1403</v>
      </c>
      <c r="I1137" t="s">
        <v>2177</v>
      </c>
      <c r="J1137">
        <f>IF('ATP Data Set 2019 Singles'!$K1137&gt;1,'ATP Data Set 2019 Singles'!$K1137,"")</f>
        <v>116</v>
      </c>
      <c r="K1137">
        <v>116</v>
      </c>
      <c r="R1137" s="132"/>
      <c r="AC1137"/>
    </row>
    <row r="1138" spans="1:29" x14ac:dyDescent="0.25">
      <c r="A1138" t="s">
        <v>2412</v>
      </c>
      <c r="B1138" t="str">
        <f>IF(OR(ISNUMBER(FIND("W/O",Tabelle3[[#This Row],[Score]])),ISNUMBER(FIND("RET",Tabelle3[[#This Row],[Score]])),ISNUMBER(FIND("Bye,",Tabelle3[[#This Row],[Opponent]]))),"NO","YES")</f>
        <v>NO</v>
      </c>
      <c r="C1138" t="s">
        <v>518</v>
      </c>
      <c r="D1138" s="158">
        <v>43584</v>
      </c>
      <c r="E1138" t="s">
        <v>1195</v>
      </c>
      <c r="F1138">
        <v>3</v>
      </c>
      <c r="G1138" t="s">
        <v>1453</v>
      </c>
      <c r="H1138" t="s">
        <v>1458</v>
      </c>
      <c r="I1138" t="s">
        <v>1457</v>
      </c>
      <c r="J1138" t="str">
        <f>IF('ATP Data Set 2019 Singles'!$K1138&gt;1,'ATP Data Set 2019 Singles'!$K1138,"")</f>
        <v/>
      </c>
      <c r="K1138">
        <v>0</v>
      </c>
      <c r="R1138" s="132"/>
      <c r="AC1138"/>
    </row>
    <row r="1139" spans="1:29" x14ac:dyDescent="0.25">
      <c r="A1139" t="s">
        <v>2412</v>
      </c>
      <c r="B1139" t="str">
        <f>IF(OR(ISNUMBER(FIND("W/O",Tabelle3[[#This Row],[Score]])),ISNUMBER(FIND("RET",Tabelle3[[#This Row],[Score]])),ISNUMBER(FIND("Bye,",Tabelle3[[#This Row],[Opponent]]))),"NO","YES")</f>
        <v>YES</v>
      </c>
      <c r="C1139" t="s">
        <v>518</v>
      </c>
      <c r="D1139" s="158">
        <v>43584</v>
      </c>
      <c r="E1139" t="s">
        <v>1195</v>
      </c>
      <c r="F1139">
        <v>3</v>
      </c>
      <c r="G1139" t="s">
        <v>1839</v>
      </c>
      <c r="H1139" t="s">
        <v>1552</v>
      </c>
      <c r="I1139" t="s">
        <v>1124</v>
      </c>
      <c r="J1139">
        <f>IF('ATP Data Set 2019 Singles'!$K1139&gt;1,'ATP Data Set 2019 Singles'!$K1139,"")</f>
        <v>118</v>
      </c>
      <c r="K1139">
        <v>118</v>
      </c>
      <c r="R1139" s="132"/>
      <c r="AC1139"/>
    </row>
    <row r="1140" spans="1:29" x14ac:dyDescent="0.25">
      <c r="A1140" t="s">
        <v>2412</v>
      </c>
      <c r="B1140" t="str">
        <f>IF(OR(ISNUMBER(FIND("W/O",Tabelle3[[#This Row],[Score]])),ISNUMBER(FIND("RET",Tabelle3[[#This Row],[Score]])),ISNUMBER(FIND("Bye,",Tabelle3[[#This Row],[Opponent]]))),"NO","YES")</f>
        <v>YES</v>
      </c>
      <c r="C1140" t="s">
        <v>518</v>
      </c>
      <c r="D1140" s="158">
        <v>43584</v>
      </c>
      <c r="E1140" t="s">
        <v>1195</v>
      </c>
      <c r="F1140">
        <v>3</v>
      </c>
      <c r="G1140" t="s">
        <v>1758</v>
      </c>
      <c r="H1140" t="s">
        <v>1469</v>
      </c>
      <c r="I1140" t="s">
        <v>533</v>
      </c>
      <c r="J1140">
        <f>IF('ATP Data Set 2019 Singles'!$K1140&gt;1,'ATP Data Set 2019 Singles'!$K1140,"")</f>
        <v>114</v>
      </c>
      <c r="K1140">
        <v>114</v>
      </c>
      <c r="R1140" s="132"/>
      <c r="AC1140"/>
    </row>
    <row r="1141" spans="1:29" x14ac:dyDescent="0.25">
      <c r="A1141" t="s">
        <v>2412</v>
      </c>
      <c r="B1141" t="str">
        <f>IF(OR(ISNUMBER(FIND("W/O",Tabelle3[[#This Row],[Score]])),ISNUMBER(FIND("RET",Tabelle3[[#This Row],[Score]])),ISNUMBER(FIND("Bye,",Tabelle3[[#This Row],[Opponent]]))),"NO","YES")</f>
        <v>YES</v>
      </c>
      <c r="C1141" t="s">
        <v>518</v>
      </c>
      <c r="D1141" s="158">
        <v>43584</v>
      </c>
      <c r="E1141" t="s">
        <v>1195</v>
      </c>
      <c r="F1141">
        <v>3</v>
      </c>
      <c r="G1141" t="s">
        <v>1535</v>
      </c>
      <c r="H1141" t="s">
        <v>1534</v>
      </c>
      <c r="I1141" t="s">
        <v>1640</v>
      </c>
      <c r="J1141">
        <f>IF('ATP Data Set 2019 Singles'!$K1141&gt;1,'ATP Data Set 2019 Singles'!$K1141,"")</f>
        <v>51</v>
      </c>
      <c r="K1141">
        <v>51</v>
      </c>
      <c r="R1141" s="132"/>
      <c r="AC1141"/>
    </row>
    <row r="1142" spans="1:29" x14ac:dyDescent="0.25">
      <c r="A1142" t="s">
        <v>2412</v>
      </c>
      <c r="B1142" t="str">
        <f>IF(OR(ISNUMBER(FIND("W/O",Tabelle3[[#This Row],[Score]])),ISNUMBER(FIND("RET",Tabelle3[[#This Row],[Score]])),ISNUMBER(FIND("Bye,",Tabelle3[[#This Row],[Opponent]]))),"NO","YES")</f>
        <v>NO</v>
      </c>
      <c r="C1142" t="s">
        <v>518</v>
      </c>
      <c r="D1142" s="158">
        <v>43584</v>
      </c>
      <c r="E1142" t="s">
        <v>1195</v>
      </c>
      <c r="F1142">
        <v>3</v>
      </c>
      <c r="G1142" t="s">
        <v>1428</v>
      </c>
      <c r="H1142" t="s">
        <v>1458</v>
      </c>
      <c r="I1142" t="s">
        <v>1457</v>
      </c>
      <c r="J1142" t="str">
        <f>IF('ATP Data Set 2019 Singles'!$K1142&gt;1,'ATP Data Set 2019 Singles'!$K1142,"")</f>
        <v/>
      </c>
      <c r="K1142">
        <v>0</v>
      </c>
      <c r="R1142" s="132"/>
      <c r="AC1142"/>
    </row>
    <row r="1143" spans="1:29" x14ac:dyDescent="0.25">
      <c r="A1143" t="s">
        <v>2412</v>
      </c>
      <c r="B1143" t="str">
        <f>IF(OR(ISNUMBER(FIND("W/O",Tabelle3[[#This Row],[Score]])),ISNUMBER(FIND("RET",Tabelle3[[#This Row],[Score]])),ISNUMBER(FIND("Bye,",Tabelle3[[#This Row],[Opponent]]))),"NO","YES")</f>
        <v>YES</v>
      </c>
      <c r="C1143" t="s">
        <v>518</v>
      </c>
      <c r="D1143" s="158">
        <v>43584</v>
      </c>
      <c r="E1143" t="s">
        <v>1195</v>
      </c>
      <c r="F1143">
        <v>3</v>
      </c>
      <c r="G1143" t="s">
        <v>1463</v>
      </c>
      <c r="H1143" t="s">
        <v>2102</v>
      </c>
      <c r="I1143" t="s">
        <v>629</v>
      </c>
      <c r="J1143">
        <f>IF('ATP Data Set 2019 Singles'!$K1143&gt;1,'ATP Data Set 2019 Singles'!$K1143,"")</f>
        <v>69</v>
      </c>
      <c r="K1143">
        <v>69</v>
      </c>
      <c r="R1143" s="132"/>
      <c r="AC1143"/>
    </row>
    <row r="1144" spans="1:29" x14ac:dyDescent="0.25">
      <c r="A1144" t="s">
        <v>2412</v>
      </c>
      <c r="B1144" t="str">
        <f>IF(OR(ISNUMBER(FIND("W/O",Tabelle3[[#This Row],[Score]])),ISNUMBER(FIND("RET",Tabelle3[[#This Row],[Score]])),ISNUMBER(FIND("Bye,",Tabelle3[[#This Row],[Opponent]]))),"NO","YES")</f>
        <v>YES</v>
      </c>
      <c r="C1144" t="s">
        <v>518</v>
      </c>
      <c r="D1144" s="158">
        <v>43584</v>
      </c>
      <c r="E1144" t="s">
        <v>1195</v>
      </c>
      <c r="F1144">
        <v>3</v>
      </c>
      <c r="G1144" t="s">
        <v>1499</v>
      </c>
      <c r="H1144" t="s">
        <v>1889</v>
      </c>
      <c r="I1144" t="s">
        <v>533</v>
      </c>
      <c r="J1144">
        <f>IF('ATP Data Set 2019 Singles'!$K1144&gt;1,'ATP Data Set 2019 Singles'!$K1144,"")</f>
        <v>85</v>
      </c>
      <c r="K1144">
        <v>85</v>
      </c>
      <c r="R1144" s="132"/>
      <c r="AC1144"/>
    </row>
    <row r="1145" spans="1:29" x14ac:dyDescent="0.25">
      <c r="A1145" t="s">
        <v>2412</v>
      </c>
      <c r="B1145" t="str">
        <f>IF(OR(ISNUMBER(FIND("W/O",Tabelle3[[#This Row],[Score]])),ISNUMBER(FIND("RET",Tabelle3[[#This Row],[Score]])),ISNUMBER(FIND("Bye,",Tabelle3[[#This Row],[Opponent]]))),"NO","YES")</f>
        <v>YES</v>
      </c>
      <c r="C1145" t="s">
        <v>518</v>
      </c>
      <c r="D1145" s="158">
        <v>43584</v>
      </c>
      <c r="E1145" t="s">
        <v>1195</v>
      </c>
      <c r="F1145">
        <v>3</v>
      </c>
      <c r="G1145" t="s">
        <v>1526</v>
      </c>
      <c r="H1145" t="s">
        <v>1512</v>
      </c>
      <c r="I1145" t="s">
        <v>2176</v>
      </c>
      <c r="J1145">
        <f>IF('ATP Data Set 2019 Singles'!$K1145&gt;1,'ATP Data Set 2019 Singles'!$K1145,"")</f>
        <v>133</v>
      </c>
      <c r="K1145">
        <v>133</v>
      </c>
      <c r="R1145" s="132"/>
      <c r="AC1145"/>
    </row>
    <row r="1146" spans="1:29" x14ac:dyDescent="0.25">
      <c r="A1146" t="s">
        <v>2412</v>
      </c>
      <c r="B1146" t="str">
        <f>IF(OR(ISNUMBER(FIND("W/O",Tabelle3[[#This Row],[Score]])),ISNUMBER(FIND("RET",Tabelle3[[#This Row],[Score]])),ISNUMBER(FIND("Bye,",Tabelle3[[#This Row],[Opponent]]))),"NO","YES")</f>
        <v>YES</v>
      </c>
      <c r="C1146" t="s">
        <v>518</v>
      </c>
      <c r="D1146" s="158">
        <v>43584</v>
      </c>
      <c r="E1146" t="s">
        <v>1195</v>
      </c>
      <c r="F1146">
        <v>3</v>
      </c>
      <c r="G1146" t="s">
        <v>1409</v>
      </c>
      <c r="H1146" t="s">
        <v>1487</v>
      </c>
      <c r="I1146" t="s">
        <v>539</v>
      </c>
      <c r="J1146">
        <f>IF('ATP Data Set 2019 Singles'!$K1146&gt;1,'ATP Data Set 2019 Singles'!$K1146,"")</f>
        <v>84</v>
      </c>
      <c r="K1146">
        <v>84</v>
      </c>
      <c r="R1146" s="132"/>
      <c r="AC1146"/>
    </row>
    <row r="1147" spans="1:29" x14ac:dyDescent="0.25">
      <c r="A1147" t="s">
        <v>2412</v>
      </c>
      <c r="B1147" t="str">
        <f>IF(OR(ISNUMBER(FIND("W/O",Tabelle3[[#This Row],[Score]])),ISNUMBER(FIND("RET",Tabelle3[[#This Row],[Score]])),ISNUMBER(FIND("Bye,",Tabelle3[[#This Row],[Opponent]]))),"NO","YES")</f>
        <v>NO</v>
      </c>
      <c r="C1147" t="s">
        <v>518</v>
      </c>
      <c r="D1147" s="158">
        <v>43584</v>
      </c>
      <c r="E1147" t="s">
        <v>1195</v>
      </c>
      <c r="F1147">
        <v>3</v>
      </c>
      <c r="G1147" t="s">
        <v>1394</v>
      </c>
      <c r="H1147" t="s">
        <v>1458</v>
      </c>
      <c r="I1147" t="s">
        <v>1457</v>
      </c>
      <c r="J1147" t="str">
        <f>IF('ATP Data Set 2019 Singles'!$K1147&gt;1,'ATP Data Set 2019 Singles'!$K1147,"")</f>
        <v/>
      </c>
      <c r="K1147">
        <v>0</v>
      </c>
      <c r="R1147" s="132"/>
      <c r="AC1147"/>
    </row>
    <row r="1148" spans="1:29" x14ac:dyDescent="0.25">
      <c r="A1148" t="s">
        <v>2412</v>
      </c>
      <c r="B1148" t="str">
        <f>IF(OR(ISNUMBER(FIND("W/O",Tabelle3[[#This Row],[Score]])),ISNUMBER(FIND("RET",Tabelle3[[#This Row],[Score]])),ISNUMBER(FIND("Bye,",Tabelle3[[#This Row],[Opponent]]))),"NO","YES")</f>
        <v>YES</v>
      </c>
      <c r="C1148" t="s">
        <v>518</v>
      </c>
      <c r="D1148" s="158">
        <v>43584</v>
      </c>
      <c r="E1148" t="s">
        <v>1195</v>
      </c>
      <c r="F1148">
        <v>4</v>
      </c>
      <c r="G1148" t="s">
        <v>1470</v>
      </c>
      <c r="H1148" t="s">
        <v>1877</v>
      </c>
      <c r="I1148" t="s">
        <v>655</v>
      </c>
      <c r="J1148">
        <f>IF('ATP Data Set 2019 Singles'!$K1148&gt;1,'ATP Data Set 2019 Singles'!$K1148,"")</f>
        <v>88</v>
      </c>
      <c r="K1148">
        <v>88</v>
      </c>
      <c r="R1148" s="132"/>
      <c r="AC1148"/>
    </row>
    <row r="1149" spans="1:29" x14ac:dyDescent="0.25">
      <c r="A1149" t="s">
        <v>2412</v>
      </c>
      <c r="B1149" t="str">
        <f>IF(OR(ISNUMBER(FIND("W/O",Tabelle3[[#This Row],[Score]])),ISNUMBER(FIND("RET",Tabelle3[[#This Row],[Score]])),ISNUMBER(FIND("Bye,",Tabelle3[[#This Row],[Opponent]]))),"NO","YES")</f>
        <v>YES</v>
      </c>
      <c r="C1149" t="s">
        <v>518</v>
      </c>
      <c r="D1149" s="158">
        <v>43584</v>
      </c>
      <c r="E1149" t="s">
        <v>1195</v>
      </c>
      <c r="F1149">
        <v>4</v>
      </c>
      <c r="G1149" t="s">
        <v>1415</v>
      </c>
      <c r="H1149" t="s">
        <v>1437</v>
      </c>
      <c r="I1149" t="s">
        <v>671</v>
      </c>
      <c r="J1149">
        <f>IF('ATP Data Set 2019 Singles'!$K1149&gt;1,'ATP Data Set 2019 Singles'!$K1149,"")</f>
        <v>47</v>
      </c>
      <c r="K1149">
        <v>47</v>
      </c>
      <c r="R1149" s="132"/>
      <c r="AC1149"/>
    </row>
    <row r="1150" spans="1:29" x14ac:dyDescent="0.25">
      <c r="A1150" t="s">
        <v>2412</v>
      </c>
      <c r="B1150" t="str">
        <f>IF(OR(ISNUMBER(FIND("W/O",Tabelle3[[#This Row],[Score]])),ISNUMBER(FIND("RET",Tabelle3[[#This Row],[Score]])),ISNUMBER(FIND("Bye,",Tabelle3[[#This Row],[Opponent]]))),"NO","YES")</f>
        <v>NO</v>
      </c>
      <c r="C1150" t="s">
        <v>518</v>
      </c>
      <c r="D1150" s="158">
        <v>43584</v>
      </c>
      <c r="E1150" t="s">
        <v>1195</v>
      </c>
      <c r="F1150">
        <v>4</v>
      </c>
      <c r="G1150" t="s">
        <v>2169</v>
      </c>
      <c r="H1150" t="s">
        <v>1535</v>
      </c>
      <c r="I1150" t="s">
        <v>2175</v>
      </c>
      <c r="J1150">
        <f>IF('ATP Data Set 2019 Singles'!$K1150&gt;1,'ATP Data Set 2019 Singles'!$K1150,"")</f>
        <v>58</v>
      </c>
      <c r="K1150">
        <v>58</v>
      </c>
      <c r="R1150" s="132"/>
      <c r="AC1150"/>
    </row>
    <row r="1151" spans="1:29" x14ac:dyDescent="0.25">
      <c r="A1151" t="s">
        <v>2412</v>
      </c>
      <c r="B1151" t="str">
        <f>IF(OR(ISNUMBER(FIND("W/O",Tabelle3[[#This Row],[Score]])),ISNUMBER(FIND("RET",Tabelle3[[#This Row],[Score]])),ISNUMBER(FIND("Bye,",Tabelle3[[#This Row],[Opponent]]))),"NO","YES")</f>
        <v>YES</v>
      </c>
      <c r="C1151" t="s">
        <v>518</v>
      </c>
      <c r="D1151" s="158">
        <v>43584</v>
      </c>
      <c r="E1151" t="s">
        <v>1195</v>
      </c>
      <c r="F1151">
        <v>4</v>
      </c>
      <c r="G1151" t="s">
        <v>1453</v>
      </c>
      <c r="H1151" t="s">
        <v>1526</v>
      </c>
      <c r="I1151" t="s">
        <v>621</v>
      </c>
      <c r="J1151">
        <f>IF('ATP Data Set 2019 Singles'!$K1151&gt;1,'ATP Data Set 2019 Singles'!$K1151,"")</f>
        <v>81</v>
      </c>
      <c r="K1151">
        <v>81</v>
      </c>
      <c r="R1151" s="132"/>
      <c r="AC1151"/>
    </row>
    <row r="1152" spans="1:29" x14ac:dyDescent="0.25">
      <c r="A1152" t="s">
        <v>2412</v>
      </c>
      <c r="B1152" t="str">
        <f>IF(OR(ISNUMBER(FIND("W/O",Tabelle3[[#This Row],[Score]])),ISNUMBER(FIND("RET",Tabelle3[[#This Row],[Score]])),ISNUMBER(FIND("Bye,",Tabelle3[[#This Row],[Opponent]]))),"NO","YES")</f>
        <v>YES</v>
      </c>
      <c r="C1152" t="s">
        <v>518</v>
      </c>
      <c r="D1152" s="158">
        <v>43584</v>
      </c>
      <c r="E1152" t="s">
        <v>1195</v>
      </c>
      <c r="F1152">
        <v>4</v>
      </c>
      <c r="G1152" t="s">
        <v>1839</v>
      </c>
      <c r="H1152" t="s">
        <v>1758</v>
      </c>
      <c r="I1152" t="s">
        <v>563</v>
      </c>
      <c r="J1152">
        <f>IF('ATP Data Set 2019 Singles'!$K1152&gt;1,'ATP Data Set 2019 Singles'!$K1152,"")</f>
        <v>81</v>
      </c>
      <c r="K1152">
        <v>81</v>
      </c>
      <c r="R1152" s="132"/>
      <c r="AC1152"/>
    </row>
    <row r="1153" spans="1:29" x14ac:dyDescent="0.25">
      <c r="A1153" t="s">
        <v>2412</v>
      </c>
      <c r="B1153" t="str">
        <f>IF(OR(ISNUMBER(FIND("W/O",Tabelle3[[#This Row],[Score]])),ISNUMBER(FIND("RET",Tabelle3[[#This Row],[Score]])),ISNUMBER(FIND("Bye,",Tabelle3[[#This Row],[Opponent]]))),"NO","YES")</f>
        <v>YES</v>
      </c>
      <c r="C1153" t="s">
        <v>518</v>
      </c>
      <c r="D1153" s="158">
        <v>43584</v>
      </c>
      <c r="E1153" t="s">
        <v>1195</v>
      </c>
      <c r="F1153">
        <v>4</v>
      </c>
      <c r="G1153" t="s">
        <v>1428</v>
      </c>
      <c r="H1153" t="s">
        <v>1499</v>
      </c>
      <c r="I1153" t="s">
        <v>2174</v>
      </c>
      <c r="J1153">
        <f>IF('ATP Data Set 2019 Singles'!$K1153&gt;1,'ATP Data Set 2019 Singles'!$K1153,"")</f>
        <v>90</v>
      </c>
      <c r="K1153">
        <v>90</v>
      </c>
      <c r="R1153" s="132"/>
      <c r="AC1153"/>
    </row>
    <row r="1154" spans="1:29" x14ac:dyDescent="0.25">
      <c r="A1154" t="s">
        <v>2412</v>
      </c>
      <c r="B1154" t="str">
        <f>IF(OR(ISNUMBER(FIND("W/O",Tabelle3[[#This Row],[Score]])),ISNUMBER(FIND("RET",Tabelle3[[#This Row],[Score]])),ISNUMBER(FIND("Bye,",Tabelle3[[#This Row],[Opponent]]))),"NO","YES")</f>
        <v>YES</v>
      </c>
      <c r="C1154" t="s">
        <v>518</v>
      </c>
      <c r="D1154" s="158">
        <v>43584</v>
      </c>
      <c r="E1154" t="s">
        <v>1195</v>
      </c>
      <c r="F1154">
        <v>4</v>
      </c>
      <c r="G1154" t="s">
        <v>1409</v>
      </c>
      <c r="H1154" t="s">
        <v>1463</v>
      </c>
      <c r="I1154" t="s">
        <v>2173</v>
      </c>
      <c r="J1154">
        <f>IF('ATP Data Set 2019 Singles'!$K1154&gt;1,'ATP Data Set 2019 Singles'!$K1154,"")</f>
        <v>146</v>
      </c>
      <c r="K1154">
        <v>146</v>
      </c>
      <c r="R1154" s="132"/>
      <c r="AC1154"/>
    </row>
    <row r="1155" spans="1:29" x14ac:dyDescent="0.25">
      <c r="A1155" t="s">
        <v>2412</v>
      </c>
      <c r="B1155" t="str">
        <f>IF(OR(ISNUMBER(FIND("W/O",Tabelle3[[#This Row],[Score]])),ISNUMBER(FIND("RET",Tabelle3[[#This Row],[Score]])),ISNUMBER(FIND("Bye,",Tabelle3[[#This Row],[Opponent]]))),"NO","YES")</f>
        <v>YES</v>
      </c>
      <c r="C1155" t="s">
        <v>518</v>
      </c>
      <c r="D1155" s="158">
        <v>43584</v>
      </c>
      <c r="E1155" t="s">
        <v>1195</v>
      </c>
      <c r="F1155">
        <v>4</v>
      </c>
      <c r="G1155" t="s">
        <v>1394</v>
      </c>
      <c r="H1155" t="s">
        <v>1896</v>
      </c>
      <c r="I1155" t="s">
        <v>512</v>
      </c>
      <c r="J1155">
        <f>IF('ATP Data Set 2019 Singles'!$K1155&gt;1,'ATP Data Set 2019 Singles'!$K1155,"")</f>
        <v>87</v>
      </c>
      <c r="K1155">
        <v>87</v>
      </c>
      <c r="R1155" s="132"/>
      <c r="AC1155"/>
    </row>
    <row r="1156" spans="1:29" x14ac:dyDescent="0.25">
      <c r="A1156" t="s">
        <v>2412</v>
      </c>
      <c r="B1156" t="str">
        <f>IF(OR(ISNUMBER(FIND("W/O",Tabelle3[[#This Row],[Score]])),ISNUMBER(FIND("RET",Tabelle3[[#This Row],[Score]])),ISNUMBER(FIND("Bye,",Tabelle3[[#This Row],[Opponent]]))),"NO","YES")</f>
        <v>YES</v>
      </c>
      <c r="C1156" t="s">
        <v>518</v>
      </c>
      <c r="D1156" s="158">
        <v>43584</v>
      </c>
      <c r="E1156" t="s">
        <v>1195</v>
      </c>
      <c r="F1156">
        <v>5</v>
      </c>
      <c r="G1156" t="s">
        <v>1470</v>
      </c>
      <c r="H1156" t="s">
        <v>1409</v>
      </c>
      <c r="I1156" t="s">
        <v>2172</v>
      </c>
      <c r="J1156">
        <f>IF('ATP Data Set 2019 Singles'!$K1156&gt;1,'ATP Data Set 2019 Singles'!$K1156,"")</f>
        <v>126</v>
      </c>
      <c r="K1156">
        <v>126</v>
      </c>
      <c r="R1156" s="132"/>
      <c r="AC1156"/>
    </row>
    <row r="1157" spans="1:29" x14ac:dyDescent="0.25">
      <c r="A1157" t="s">
        <v>2412</v>
      </c>
      <c r="B1157" t="str">
        <f>IF(OR(ISNUMBER(FIND("W/O",Tabelle3[[#This Row],[Score]])),ISNUMBER(FIND("RET",Tabelle3[[#This Row],[Score]])),ISNUMBER(FIND("Bye,",Tabelle3[[#This Row],[Opponent]]))),"NO","YES")</f>
        <v>YES</v>
      </c>
      <c r="C1157" t="s">
        <v>518</v>
      </c>
      <c r="D1157" s="158">
        <v>43584</v>
      </c>
      <c r="E1157" t="s">
        <v>1195</v>
      </c>
      <c r="F1157">
        <v>5</v>
      </c>
      <c r="G1157" t="s">
        <v>1415</v>
      </c>
      <c r="H1157" t="s">
        <v>1428</v>
      </c>
      <c r="I1157" t="s">
        <v>2171</v>
      </c>
      <c r="J1157">
        <f>IF('ATP Data Set 2019 Singles'!$K1157&gt;1,'ATP Data Set 2019 Singles'!$K1157,"")</f>
        <v>135</v>
      </c>
      <c r="K1157">
        <v>135</v>
      </c>
      <c r="R1157" s="132"/>
      <c r="AC1157"/>
    </row>
    <row r="1158" spans="1:29" x14ac:dyDescent="0.25">
      <c r="A1158" t="s">
        <v>2412</v>
      </c>
      <c r="B1158" t="str">
        <f>IF(OR(ISNUMBER(FIND("W/O",Tabelle3[[#This Row],[Score]])),ISNUMBER(FIND("RET",Tabelle3[[#This Row],[Score]])),ISNUMBER(FIND("Bye,",Tabelle3[[#This Row],[Opponent]]))),"NO","YES")</f>
        <v>YES</v>
      </c>
      <c r="C1158" t="s">
        <v>518</v>
      </c>
      <c r="D1158" s="158">
        <v>43584</v>
      </c>
      <c r="E1158" t="s">
        <v>1195</v>
      </c>
      <c r="F1158">
        <v>5</v>
      </c>
      <c r="G1158" t="s">
        <v>1453</v>
      </c>
      <c r="H1158" t="s">
        <v>1839</v>
      </c>
      <c r="I1158" t="s">
        <v>2170</v>
      </c>
      <c r="J1158">
        <f>IF('ATP Data Set 2019 Singles'!$K1158&gt;1,'ATP Data Set 2019 Singles'!$K1158,"")</f>
        <v>157</v>
      </c>
      <c r="K1158">
        <v>157</v>
      </c>
      <c r="R1158" s="132"/>
      <c r="AC1158"/>
    </row>
    <row r="1159" spans="1:29" x14ac:dyDescent="0.25">
      <c r="A1159" t="s">
        <v>2412</v>
      </c>
      <c r="B1159" t="str">
        <f>IF(OR(ISNUMBER(FIND("W/O",Tabelle3[[#This Row],[Score]])),ISNUMBER(FIND("RET",Tabelle3[[#This Row],[Score]])),ISNUMBER(FIND("Bye,",Tabelle3[[#This Row],[Opponent]]))),"NO","YES")</f>
        <v>YES</v>
      </c>
      <c r="C1159" t="s">
        <v>518</v>
      </c>
      <c r="D1159" s="158">
        <v>43584</v>
      </c>
      <c r="E1159" t="s">
        <v>1195</v>
      </c>
      <c r="F1159">
        <v>5</v>
      </c>
      <c r="G1159" t="s">
        <v>1394</v>
      </c>
      <c r="H1159" t="s">
        <v>2169</v>
      </c>
      <c r="I1159" t="s">
        <v>533</v>
      </c>
      <c r="J1159">
        <f>IF('ATP Data Set 2019 Singles'!$K1159&gt;1,'ATP Data Set 2019 Singles'!$K1159,"")</f>
        <v>107</v>
      </c>
      <c r="K1159">
        <v>107</v>
      </c>
      <c r="R1159" s="132"/>
      <c r="AC1159"/>
    </row>
    <row r="1160" spans="1:29" x14ac:dyDescent="0.25">
      <c r="A1160" t="s">
        <v>2412</v>
      </c>
      <c r="B1160" t="str">
        <f>IF(OR(ISNUMBER(FIND("W/O",Tabelle3[[#This Row],[Score]])),ISNUMBER(FIND("RET",Tabelle3[[#This Row],[Score]])),ISNUMBER(FIND("Bye,",Tabelle3[[#This Row],[Opponent]]))),"NO","YES")</f>
        <v>YES</v>
      </c>
      <c r="C1160" t="s">
        <v>518</v>
      </c>
      <c r="D1160" s="158">
        <v>43584</v>
      </c>
      <c r="E1160" t="s">
        <v>1195</v>
      </c>
      <c r="F1160">
        <v>6</v>
      </c>
      <c r="G1160" t="s">
        <v>1470</v>
      </c>
      <c r="H1160" t="s">
        <v>1415</v>
      </c>
      <c r="I1160" t="s">
        <v>2168</v>
      </c>
      <c r="J1160">
        <f>IF('ATP Data Set 2019 Singles'!$K1160&gt;1,'ATP Data Set 2019 Singles'!$K1160,"")</f>
        <v>113</v>
      </c>
      <c r="K1160">
        <v>113</v>
      </c>
      <c r="R1160" s="132"/>
      <c r="AC1160"/>
    </row>
    <row r="1161" spans="1:29" x14ac:dyDescent="0.25">
      <c r="A1161" t="s">
        <v>2412</v>
      </c>
      <c r="B1161" t="str">
        <f>IF(OR(ISNUMBER(FIND("W/O",Tabelle3[[#This Row],[Score]])),ISNUMBER(FIND("RET",Tabelle3[[#This Row],[Score]])),ISNUMBER(FIND("Bye,",Tabelle3[[#This Row],[Opponent]]))),"NO","YES")</f>
        <v>YES</v>
      </c>
      <c r="C1161" t="s">
        <v>518</v>
      </c>
      <c r="D1161" s="158">
        <v>43584</v>
      </c>
      <c r="E1161" t="s">
        <v>1195</v>
      </c>
      <c r="F1161">
        <v>6</v>
      </c>
      <c r="G1161" t="s">
        <v>1394</v>
      </c>
      <c r="H1161" t="s">
        <v>1453</v>
      </c>
      <c r="I1161" t="s">
        <v>1500</v>
      </c>
      <c r="J1161">
        <f>IF('ATP Data Set 2019 Singles'!$K1161&gt;1,'ATP Data Set 2019 Singles'!$K1161,"")</f>
        <v>138</v>
      </c>
      <c r="K1161">
        <v>138</v>
      </c>
      <c r="R1161" s="132"/>
      <c r="AC1161"/>
    </row>
    <row r="1162" spans="1:29" x14ac:dyDescent="0.25">
      <c r="A1162" t="s">
        <v>2412</v>
      </c>
      <c r="B1162" t="str">
        <f>IF(OR(ISNUMBER(FIND("W/O",Tabelle3[[#This Row],[Score]])),ISNUMBER(FIND("RET",Tabelle3[[#This Row],[Score]])),ISNUMBER(FIND("Bye,",Tabelle3[[#This Row],[Opponent]]))),"NO","YES")</f>
        <v>YES</v>
      </c>
      <c r="C1162" t="s">
        <v>518</v>
      </c>
      <c r="D1162" s="158">
        <v>43584</v>
      </c>
      <c r="E1162" t="s">
        <v>1195</v>
      </c>
      <c r="F1162">
        <v>7</v>
      </c>
      <c r="G1162" t="s">
        <v>1394</v>
      </c>
      <c r="H1162" t="s">
        <v>1470</v>
      </c>
      <c r="I1162" t="s">
        <v>522</v>
      </c>
      <c r="J1162">
        <f>IF('ATP Data Set 2019 Singles'!$K1162&gt;1,'ATP Data Set 2019 Singles'!$K1162,"")</f>
        <v>104</v>
      </c>
      <c r="K1162">
        <v>104</v>
      </c>
      <c r="R1162" s="132"/>
      <c r="AC1162"/>
    </row>
    <row r="1163" spans="1:29" x14ac:dyDescent="0.25">
      <c r="A1163" t="s">
        <v>2412</v>
      </c>
      <c r="B1163" t="str">
        <f>IF(OR(ISNUMBER(FIND("W/O",Tabelle3[[#This Row],[Score]])),ISNUMBER(FIND("RET",Tabelle3[[#This Row],[Score]])),ISNUMBER(FIND("Bye,",Tabelle3[[#This Row],[Opponent]]))),"NO","YES")</f>
        <v>NO</v>
      </c>
      <c r="C1163" t="s">
        <v>518</v>
      </c>
      <c r="D1163" s="158">
        <v>43584</v>
      </c>
      <c r="E1163" t="s">
        <v>1184</v>
      </c>
      <c r="F1163">
        <v>3</v>
      </c>
      <c r="G1163" t="s">
        <v>1454</v>
      </c>
      <c r="H1163" t="s">
        <v>1458</v>
      </c>
      <c r="I1163" t="s">
        <v>1457</v>
      </c>
      <c r="J1163" t="str">
        <f>IF('ATP Data Set 2019 Singles'!$K1163&gt;1,'ATP Data Set 2019 Singles'!$K1163,"")</f>
        <v/>
      </c>
      <c r="K1163">
        <v>0</v>
      </c>
      <c r="R1163" s="132"/>
      <c r="AC1163"/>
    </row>
    <row r="1164" spans="1:29" x14ac:dyDescent="0.25">
      <c r="A1164" t="s">
        <v>2412</v>
      </c>
      <c r="B1164" t="str">
        <f>IF(OR(ISNUMBER(FIND("W/O",Tabelle3[[#This Row],[Score]])),ISNUMBER(FIND("RET",Tabelle3[[#This Row],[Score]])),ISNUMBER(FIND("Bye,",Tabelle3[[#This Row],[Opponent]]))),"NO","YES")</f>
        <v>YES</v>
      </c>
      <c r="C1164" t="s">
        <v>518</v>
      </c>
      <c r="D1164" s="158">
        <v>43584</v>
      </c>
      <c r="E1164" t="s">
        <v>1184</v>
      </c>
      <c r="F1164">
        <v>3</v>
      </c>
      <c r="G1164" t="s">
        <v>1401</v>
      </c>
      <c r="H1164" t="s">
        <v>1870</v>
      </c>
      <c r="I1164" t="s">
        <v>585</v>
      </c>
      <c r="J1164">
        <f>IF('ATP Data Set 2019 Singles'!$K1164&gt;1,'ATP Data Set 2019 Singles'!$K1164,"")</f>
        <v>94</v>
      </c>
      <c r="K1164">
        <v>94</v>
      </c>
      <c r="R1164" s="132"/>
      <c r="AC1164"/>
    </row>
    <row r="1165" spans="1:29" x14ac:dyDescent="0.25">
      <c r="A1165" t="s">
        <v>2412</v>
      </c>
      <c r="B1165" t="str">
        <f>IF(OR(ISNUMBER(FIND("W/O",Tabelle3[[#This Row],[Score]])),ISNUMBER(FIND("RET",Tabelle3[[#This Row],[Score]])),ISNUMBER(FIND("Bye,",Tabelle3[[#This Row],[Opponent]]))),"NO","YES")</f>
        <v>NO</v>
      </c>
      <c r="C1165" t="s">
        <v>518</v>
      </c>
      <c r="D1165" s="158">
        <v>43584</v>
      </c>
      <c r="E1165" t="s">
        <v>1184</v>
      </c>
      <c r="F1165">
        <v>3</v>
      </c>
      <c r="G1165" t="s">
        <v>1579</v>
      </c>
      <c r="H1165" t="s">
        <v>1458</v>
      </c>
      <c r="I1165" t="s">
        <v>1457</v>
      </c>
      <c r="J1165" t="str">
        <f>IF('ATP Data Set 2019 Singles'!$K1165&gt;1,'ATP Data Set 2019 Singles'!$K1165,"")</f>
        <v/>
      </c>
      <c r="K1165">
        <v>0</v>
      </c>
      <c r="R1165" s="132"/>
      <c r="AC1165"/>
    </row>
    <row r="1166" spans="1:29" x14ac:dyDescent="0.25">
      <c r="A1166" t="s">
        <v>2412</v>
      </c>
      <c r="B1166" t="str">
        <f>IF(OR(ISNUMBER(FIND("W/O",Tabelle3[[#This Row],[Score]])),ISNUMBER(FIND("RET",Tabelle3[[#This Row],[Score]])),ISNUMBER(FIND("Bye,",Tabelle3[[#This Row],[Opponent]]))),"NO","YES")</f>
        <v>YES</v>
      </c>
      <c r="C1166" t="s">
        <v>518</v>
      </c>
      <c r="D1166" s="158">
        <v>43584</v>
      </c>
      <c r="E1166" t="s">
        <v>1184</v>
      </c>
      <c r="F1166">
        <v>3</v>
      </c>
      <c r="G1166" t="s">
        <v>1587</v>
      </c>
      <c r="H1166" t="s">
        <v>1413</v>
      </c>
      <c r="I1166" t="s">
        <v>550</v>
      </c>
      <c r="J1166">
        <f>IF('ATP Data Set 2019 Singles'!$K1166&gt;1,'ATP Data Set 2019 Singles'!$K1166,"")</f>
        <v>107</v>
      </c>
      <c r="K1166">
        <v>107</v>
      </c>
      <c r="R1166" s="132"/>
      <c r="AC1166"/>
    </row>
    <row r="1167" spans="1:29" x14ac:dyDescent="0.25">
      <c r="A1167" t="s">
        <v>2412</v>
      </c>
      <c r="B1167" t="str">
        <f>IF(OR(ISNUMBER(FIND("W/O",Tabelle3[[#This Row],[Score]])),ISNUMBER(FIND("RET",Tabelle3[[#This Row],[Score]])),ISNUMBER(FIND("Bye,",Tabelle3[[#This Row],[Opponent]]))),"NO","YES")</f>
        <v>YES</v>
      </c>
      <c r="C1167" t="s">
        <v>518</v>
      </c>
      <c r="D1167" s="158">
        <v>43584</v>
      </c>
      <c r="E1167" t="s">
        <v>1184</v>
      </c>
      <c r="F1167">
        <v>3</v>
      </c>
      <c r="G1167" t="s">
        <v>1485</v>
      </c>
      <c r="H1167" t="s">
        <v>1496</v>
      </c>
      <c r="I1167" t="s">
        <v>2167</v>
      </c>
      <c r="J1167">
        <f>IF('ATP Data Set 2019 Singles'!$K1167&gt;1,'ATP Data Set 2019 Singles'!$K1167,"")</f>
        <v>185</v>
      </c>
      <c r="K1167">
        <v>185</v>
      </c>
      <c r="R1167" s="132"/>
      <c r="AC1167"/>
    </row>
    <row r="1168" spans="1:29" x14ac:dyDescent="0.25">
      <c r="A1168" t="s">
        <v>2412</v>
      </c>
      <c r="B1168" t="str">
        <f>IF(OR(ISNUMBER(FIND("W/O",Tabelle3[[#This Row],[Score]])),ISNUMBER(FIND("RET",Tabelle3[[#This Row],[Score]])),ISNUMBER(FIND("Bye,",Tabelle3[[#This Row],[Opponent]]))),"NO","YES")</f>
        <v>YES</v>
      </c>
      <c r="C1168" t="s">
        <v>518</v>
      </c>
      <c r="D1168" s="158">
        <v>43584</v>
      </c>
      <c r="E1168" t="s">
        <v>1184</v>
      </c>
      <c r="F1168">
        <v>3</v>
      </c>
      <c r="G1168" t="s">
        <v>1430</v>
      </c>
      <c r="H1168" t="s">
        <v>1562</v>
      </c>
      <c r="I1168" t="s">
        <v>653</v>
      </c>
      <c r="J1168">
        <f>IF('ATP Data Set 2019 Singles'!$K1168&gt;1,'ATP Data Set 2019 Singles'!$K1168,"")</f>
        <v>78</v>
      </c>
      <c r="K1168">
        <v>78</v>
      </c>
      <c r="R1168" s="132"/>
      <c r="AC1168"/>
    </row>
    <row r="1169" spans="1:29" x14ac:dyDescent="0.25">
      <c r="A1169" t="s">
        <v>2412</v>
      </c>
      <c r="B1169" t="str">
        <f>IF(OR(ISNUMBER(FIND("W/O",Tabelle3[[#This Row],[Score]])),ISNUMBER(FIND("RET",Tabelle3[[#This Row],[Score]])),ISNUMBER(FIND("Bye,",Tabelle3[[#This Row],[Opponent]]))),"NO","YES")</f>
        <v>NO</v>
      </c>
      <c r="C1169" t="s">
        <v>518</v>
      </c>
      <c r="D1169" s="158">
        <v>43584</v>
      </c>
      <c r="E1169" t="s">
        <v>1184</v>
      </c>
      <c r="F1169">
        <v>3</v>
      </c>
      <c r="G1169" t="s">
        <v>1445</v>
      </c>
      <c r="H1169" t="s">
        <v>1458</v>
      </c>
      <c r="I1169" t="s">
        <v>1457</v>
      </c>
      <c r="J1169" t="str">
        <f>IF('ATP Data Set 2019 Singles'!$K1169&gt;1,'ATP Data Set 2019 Singles'!$K1169,"")</f>
        <v/>
      </c>
      <c r="K1169">
        <v>0</v>
      </c>
      <c r="R1169" s="132"/>
      <c r="AC1169"/>
    </row>
    <row r="1170" spans="1:29" x14ac:dyDescent="0.25">
      <c r="A1170" t="s">
        <v>2412</v>
      </c>
      <c r="B1170" t="str">
        <f>IF(OR(ISNUMBER(FIND("W/O",Tabelle3[[#This Row],[Score]])),ISNUMBER(FIND("RET",Tabelle3[[#This Row],[Score]])),ISNUMBER(FIND("Bye,",Tabelle3[[#This Row],[Opponent]]))),"NO","YES")</f>
        <v>YES</v>
      </c>
      <c r="C1170" t="s">
        <v>518</v>
      </c>
      <c r="D1170" s="158">
        <v>43584</v>
      </c>
      <c r="E1170" t="s">
        <v>1184</v>
      </c>
      <c r="F1170">
        <v>3</v>
      </c>
      <c r="G1170" t="s">
        <v>1639</v>
      </c>
      <c r="H1170" t="s">
        <v>1845</v>
      </c>
      <c r="I1170" t="s">
        <v>539</v>
      </c>
      <c r="J1170">
        <f>IF('ATP Data Set 2019 Singles'!$K1170&gt;1,'ATP Data Set 2019 Singles'!$K1170,"")</f>
        <v>121</v>
      </c>
      <c r="K1170">
        <v>121</v>
      </c>
      <c r="R1170" s="132"/>
      <c r="AC1170"/>
    </row>
    <row r="1171" spans="1:29" x14ac:dyDescent="0.25">
      <c r="A1171" t="s">
        <v>2412</v>
      </c>
      <c r="B1171" t="str">
        <f>IF(OR(ISNUMBER(FIND("W/O",Tabelle3[[#This Row],[Score]])),ISNUMBER(FIND("RET",Tabelle3[[#This Row],[Score]])),ISNUMBER(FIND("Bye,",Tabelle3[[#This Row],[Opponent]]))),"NO","YES")</f>
        <v>YES</v>
      </c>
      <c r="C1171" t="s">
        <v>518</v>
      </c>
      <c r="D1171" s="158">
        <v>43584</v>
      </c>
      <c r="E1171" t="s">
        <v>1184</v>
      </c>
      <c r="F1171">
        <v>3</v>
      </c>
      <c r="G1171" t="s">
        <v>1490</v>
      </c>
      <c r="H1171" t="s">
        <v>1456</v>
      </c>
      <c r="I1171" t="s">
        <v>655</v>
      </c>
      <c r="J1171">
        <f>IF('ATP Data Set 2019 Singles'!$K1171&gt;1,'ATP Data Set 2019 Singles'!$K1171,"")</f>
        <v>80</v>
      </c>
      <c r="K1171">
        <v>80</v>
      </c>
      <c r="R1171" s="132"/>
      <c r="AC1171"/>
    </row>
    <row r="1172" spans="1:29" x14ac:dyDescent="0.25">
      <c r="A1172" t="s">
        <v>2412</v>
      </c>
      <c r="B1172" t="str">
        <f>IF(OR(ISNUMBER(FIND("W/O",Tabelle3[[#This Row],[Score]])),ISNUMBER(FIND("RET",Tabelle3[[#This Row],[Score]])),ISNUMBER(FIND("Bye,",Tabelle3[[#This Row],[Opponent]]))),"NO","YES")</f>
        <v>YES</v>
      </c>
      <c r="C1172" t="s">
        <v>518</v>
      </c>
      <c r="D1172" s="158">
        <v>43584</v>
      </c>
      <c r="E1172" t="s">
        <v>1184</v>
      </c>
      <c r="F1172">
        <v>3</v>
      </c>
      <c r="G1172" t="s">
        <v>1679</v>
      </c>
      <c r="H1172" t="s">
        <v>1438</v>
      </c>
      <c r="I1172" t="s">
        <v>678</v>
      </c>
      <c r="J1172">
        <f>IF('ATP Data Set 2019 Singles'!$K1172&gt;1,'ATP Data Set 2019 Singles'!$K1172,"")</f>
        <v>68</v>
      </c>
      <c r="K1172">
        <v>68</v>
      </c>
      <c r="R1172" s="132"/>
      <c r="AC1172"/>
    </row>
    <row r="1173" spans="1:29" x14ac:dyDescent="0.25">
      <c r="A1173" t="s">
        <v>2412</v>
      </c>
      <c r="B1173" t="str">
        <f>IF(OR(ISNUMBER(FIND("W/O",Tabelle3[[#This Row],[Score]])),ISNUMBER(FIND("RET",Tabelle3[[#This Row],[Score]])),ISNUMBER(FIND("Bye,",Tabelle3[[#This Row],[Opponent]]))),"NO","YES")</f>
        <v>YES</v>
      </c>
      <c r="C1173" t="s">
        <v>518</v>
      </c>
      <c r="D1173" s="158">
        <v>43584</v>
      </c>
      <c r="E1173" t="s">
        <v>1184</v>
      </c>
      <c r="F1173">
        <v>3</v>
      </c>
      <c r="G1173" t="s">
        <v>1511</v>
      </c>
      <c r="H1173" t="s">
        <v>2091</v>
      </c>
      <c r="I1173" t="s">
        <v>2166</v>
      </c>
      <c r="J1173">
        <f>IF('ATP Data Set 2019 Singles'!$K1173&gt;1,'ATP Data Set 2019 Singles'!$K1173,"")</f>
        <v>95</v>
      </c>
      <c r="K1173">
        <v>95</v>
      </c>
      <c r="R1173" s="132"/>
      <c r="AC1173"/>
    </row>
    <row r="1174" spans="1:29" x14ac:dyDescent="0.25">
      <c r="A1174" t="s">
        <v>2412</v>
      </c>
      <c r="B1174" t="str">
        <f>IF(OR(ISNUMBER(FIND("W/O",Tabelle3[[#This Row],[Score]])),ISNUMBER(FIND("RET",Tabelle3[[#This Row],[Score]])),ISNUMBER(FIND("Bye,",Tabelle3[[#This Row],[Opponent]]))),"NO","YES")</f>
        <v>YES</v>
      </c>
      <c r="C1174" t="s">
        <v>518</v>
      </c>
      <c r="D1174" s="158">
        <v>43584</v>
      </c>
      <c r="E1174" t="s">
        <v>1184</v>
      </c>
      <c r="F1174">
        <v>3</v>
      </c>
      <c r="G1174" t="s">
        <v>1865</v>
      </c>
      <c r="H1174" t="s">
        <v>1516</v>
      </c>
      <c r="I1174" t="s">
        <v>2165</v>
      </c>
      <c r="J1174">
        <f>IF('ATP Data Set 2019 Singles'!$K1174&gt;1,'ATP Data Set 2019 Singles'!$K1174,"")</f>
        <v>122</v>
      </c>
      <c r="K1174">
        <v>122</v>
      </c>
      <c r="R1174" s="132"/>
      <c r="AC1174"/>
    </row>
    <row r="1175" spans="1:29" x14ac:dyDescent="0.25">
      <c r="A1175" t="s">
        <v>2412</v>
      </c>
      <c r="B1175" t="str">
        <f>IF(OR(ISNUMBER(FIND("W/O",Tabelle3[[#This Row],[Score]])),ISNUMBER(FIND("RET",Tabelle3[[#This Row],[Score]])),ISNUMBER(FIND("Bye,",Tabelle3[[#This Row],[Opponent]]))),"NO","YES")</f>
        <v>YES</v>
      </c>
      <c r="C1175" t="s">
        <v>518</v>
      </c>
      <c r="D1175" s="158">
        <v>43584</v>
      </c>
      <c r="E1175" t="s">
        <v>1184</v>
      </c>
      <c r="F1175">
        <v>3</v>
      </c>
      <c r="G1175" t="s">
        <v>1754</v>
      </c>
      <c r="H1175" t="s">
        <v>1432</v>
      </c>
      <c r="I1175" t="s">
        <v>785</v>
      </c>
      <c r="J1175">
        <f>IF('ATP Data Set 2019 Singles'!$K1175&gt;1,'ATP Data Set 2019 Singles'!$K1175,"")</f>
        <v>52</v>
      </c>
      <c r="K1175">
        <v>52</v>
      </c>
      <c r="R1175" s="132"/>
      <c r="AC1175"/>
    </row>
    <row r="1176" spans="1:29" x14ac:dyDescent="0.25">
      <c r="A1176" t="s">
        <v>2412</v>
      </c>
      <c r="B1176" t="str">
        <f>IF(OR(ISNUMBER(FIND("W/O",Tabelle3[[#This Row],[Score]])),ISNUMBER(FIND("RET",Tabelle3[[#This Row],[Score]])),ISNUMBER(FIND("Bye,",Tabelle3[[#This Row],[Opponent]]))),"NO","YES")</f>
        <v>YES</v>
      </c>
      <c r="C1176" t="s">
        <v>518</v>
      </c>
      <c r="D1176" s="158">
        <v>43584</v>
      </c>
      <c r="E1176" t="s">
        <v>1184</v>
      </c>
      <c r="F1176">
        <v>3</v>
      </c>
      <c r="G1176" t="s">
        <v>1497</v>
      </c>
      <c r="H1176" t="s">
        <v>1894</v>
      </c>
      <c r="I1176" t="s">
        <v>771</v>
      </c>
      <c r="J1176">
        <f>IF('ATP Data Set 2019 Singles'!$K1176&gt;1,'ATP Data Set 2019 Singles'!$K1176,"")</f>
        <v>54</v>
      </c>
      <c r="K1176">
        <v>54</v>
      </c>
      <c r="R1176" s="132"/>
      <c r="AC1176"/>
    </row>
    <row r="1177" spans="1:29" x14ac:dyDescent="0.25">
      <c r="A1177" t="s">
        <v>2412</v>
      </c>
      <c r="B1177" t="str">
        <f>IF(OR(ISNUMBER(FIND("W/O",Tabelle3[[#This Row],[Score]])),ISNUMBER(FIND("RET",Tabelle3[[#This Row],[Score]])),ISNUMBER(FIND("Bye,",Tabelle3[[#This Row],[Opponent]]))),"NO","YES")</f>
        <v>YES</v>
      </c>
      <c r="C1177" t="s">
        <v>518</v>
      </c>
      <c r="D1177" s="158">
        <v>43584</v>
      </c>
      <c r="E1177" t="s">
        <v>1184</v>
      </c>
      <c r="F1177">
        <v>3</v>
      </c>
      <c r="G1177" t="s">
        <v>1451</v>
      </c>
      <c r="H1177" t="s">
        <v>1449</v>
      </c>
      <c r="I1177" t="s">
        <v>1577</v>
      </c>
      <c r="J1177">
        <f>IF('ATP Data Set 2019 Singles'!$K1177&gt;1,'ATP Data Set 2019 Singles'!$K1177,"")</f>
        <v>102</v>
      </c>
      <c r="K1177">
        <v>102</v>
      </c>
      <c r="R1177" s="132"/>
      <c r="AC1177"/>
    </row>
    <row r="1178" spans="1:29" x14ac:dyDescent="0.25">
      <c r="A1178" t="s">
        <v>2412</v>
      </c>
      <c r="B1178" t="str">
        <f>IF(OR(ISNUMBER(FIND("W/O",Tabelle3[[#This Row],[Score]])),ISNUMBER(FIND("RET",Tabelle3[[#This Row],[Score]])),ISNUMBER(FIND("Bye,",Tabelle3[[#This Row],[Opponent]]))),"NO","YES")</f>
        <v>NO</v>
      </c>
      <c r="C1178" t="s">
        <v>518</v>
      </c>
      <c r="D1178" s="158">
        <v>43584</v>
      </c>
      <c r="E1178" t="s">
        <v>1184</v>
      </c>
      <c r="F1178">
        <v>3</v>
      </c>
      <c r="G1178" t="s">
        <v>1396</v>
      </c>
      <c r="H1178" t="s">
        <v>1458</v>
      </c>
      <c r="I1178" t="s">
        <v>1457</v>
      </c>
      <c r="J1178" t="str">
        <f>IF('ATP Data Set 2019 Singles'!$K1178&gt;1,'ATP Data Set 2019 Singles'!$K1178,"")</f>
        <v/>
      </c>
      <c r="K1178">
        <v>0</v>
      </c>
      <c r="R1178" s="132"/>
      <c r="AC1178"/>
    </row>
    <row r="1179" spans="1:29" x14ac:dyDescent="0.25">
      <c r="A1179" t="s">
        <v>2412</v>
      </c>
      <c r="B1179" t="str">
        <f>IF(OR(ISNUMBER(FIND("W/O",Tabelle3[[#This Row],[Score]])),ISNUMBER(FIND("RET",Tabelle3[[#This Row],[Score]])),ISNUMBER(FIND("Bye,",Tabelle3[[#This Row],[Opponent]]))),"NO","YES")</f>
        <v>YES</v>
      </c>
      <c r="C1179" t="s">
        <v>518</v>
      </c>
      <c r="D1179" s="158">
        <v>43584</v>
      </c>
      <c r="E1179" t="s">
        <v>1184</v>
      </c>
      <c r="F1179">
        <v>4</v>
      </c>
      <c r="G1179" t="s">
        <v>1454</v>
      </c>
      <c r="H1179" t="s">
        <v>1865</v>
      </c>
      <c r="I1179" t="s">
        <v>653</v>
      </c>
      <c r="J1179">
        <f>IF('ATP Data Set 2019 Singles'!$K1179&gt;1,'ATP Data Set 2019 Singles'!$K1179,"")</f>
        <v>77</v>
      </c>
      <c r="K1179">
        <v>77</v>
      </c>
      <c r="R1179" s="132"/>
      <c r="AC1179"/>
    </row>
    <row r="1180" spans="1:29" x14ac:dyDescent="0.25">
      <c r="A1180" t="s">
        <v>2412</v>
      </c>
      <c r="B1180" t="str">
        <f>IF(OR(ISNUMBER(FIND("W/O",Tabelle3[[#This Row],[Score]])),ISNUMBER(FIND("RET",Tabelle3[[#This Row],[Score]])),ISNUMBER(FIND("Bye,",Tabelle3[[#This Row],[Opponent]]))),"NO","YES")</f>
        <v>YES</v>
      </c>
      <c r="C1180" t="s">
        <v>518</v>
      </c>
      <c r="D1180" s="158">
        <v>43584</v>
      </c>
      <c r="E1180" t="s">
        <v>1184</v>
      </c>
      <c r="F1180">
        <v>4</v>
      </c>
      <c r="G1180" t="s">
        <v>1401</v>
      </c>
      <c r="H1180" t="s">
        <v>1679</v>
      </c>
      <c r="I1180" t="s">
        <v>637</v>
      </c>
      <c r="J1180">
        <f>IF('ATP Data Set 2019 Singles'!$K1180&gt;1,'ATP Data Set 2019 Singles'!$K1180,"")</f>
        <v>79</v>
      </c>
      <c r="K1180">
        <v>79</v>
      </c>
      <c r="R1180" s="132"/>
      <c r="AC1180"/>
    </row>
    <row r="1181" spans="1:29" x14ac:dyDescent="0.25">
      <c r="A1181" t="s">
        <v>2412</v>
      </c>
      <c r="B1181" t="str">
        <f>IF(OR(ISNUMBER(FIND("W/O",Tabelle3[[#This Row],[Score]])),ISNUMBER(FIND("RET",Tabelle3[[#This Row],[Score]])),ISNUMBER(FIND("Bye,",Tabelle3[[#This Row],[Opponent]]))),"NO","YES")</f>
        <v>YES</v>
      </c>
      <c r="C1181" t="s">
        <v>518</v>
      </c>
      <c r="D1181" s="158">
        <v>43584</v>
      </c>
      <c r="E1181" t="s">
        <v>1184</v>
      </c>
      <c r="F1181">
        <v>4</v>
      </c>
      <c r="G1181" t="s">
        <v>1579</v>
      </c>
      <c r="H1181" t="s">
        <v>1639</v>
      </c>
      <c r="I1181" t="s">
        <v>557</v>
      </c>
      <c r="J1181">
        <f>IF('ATP Data Set 2019 Singles'!$K1181&gt;1,'ATP Data Set 2019 Singles'!$K1181,"")</f>
        <v>66</v>
      </c>
      <c r="K1181">
        <v>66</v>
      </c>
      <c r="R1181" s="132"/>
      <c r="AC1181"/>
    </row>
    <row r="1182" spans="1:29" x14ac:dyDescent="0.25">
      <c r="A1182" t="s">
        <v>2412</v>
      </c>
      <c r="B1182" t="str">
        <f>IF(OR(ISNUMBER(FIND("W/O",Tabelle3[[#This Row],[Score]])),ISNUMBER(FIND("RET",Tabelle3[[#This Row],[Score]])),ISNUMBER(FIND("Bye,",Tabelle3[[#This Row],[Opponent]]))),"NO","YES")</f>
        <v>YES</v>
      </c>
      <c r="C1182" t="s">
        <v>518</v>
      </c>
      <c r="D1182" s="158">
        <v>43584</v>
      </c>
      <c r="E1182" t="s">
        <v>1184</v>
      </c>
      <c r="F1182">
        <v>4</v>
      </c>
      <c r="G1182" t="s">
        <v>1485</v>
      </c>
      <c r="H1182" t="s">
        <v>1754</v>
      </c>
      <c r="I1182" t="s">
        <v>1800</v>
      </c>
      <c r="J1182">
        <f>IF('ATP Data Set 2019 Singles'!$K1182&gt;1,'ATP Data Set 2019 Singles'!$K1182,"")</f>
        <v>157</v>
      </c>
      <c r="K1182">
        <v>157</v>
      </c>
      <c r="R1182" s="132"/>
      <c r="AC1182"/>
    </row>
    <row r="1183" spans="1:29" x14ac:dyDescent="0.25">
      <c r="A1183" t="s">
        <v>2412</v>
      </c>
      <c r="B1183" t="str">
        <f>IF(OR(ISNUMBER(FIND("W/O",Tabelle3[[#This Row],[Score]])),ISNUMBER(FIND("RET",Tabelle3[[#This Row],[Score]])),ISNUMBER(FIND("Bye,",Tabelle3[[#This Row],[Opponent]]))),"NO","YES")</f>
        <v>YES</v>
      </c>
      <c r="C1183" t="s">
        <v>518</v>
      </c>
      <c r="D1183" s="158">
        <v>43584</v>
      </c>
      <c r="E1183" t="s">
        <v>1184</v>
      </c>
      <c r="F1183">
        <v>4</v>
      </c>
      <c r="G1183" t="s">
        <v>1430</v>
      </c>
      <c r="H1183" t="s">
        <v>1451</v>
      </c>
      <c r="I1183" t="s">
        <v>705</v>
      </c>
      <c r="J1183">
        <f>IF('ATP Data Set 2019 Singles'!$K1183&gt;1,'ATP Data Set 2019 Singles'!$K1183,"")</f>
        <v>84</v>
      </c>
      <c r="K1183">
        <v>84</v>
      </c>
      <c r="R1183" s="132"/>
      <c r="AC1183"/>
    </row>
    <row r="1184" spans="1:29" x14ac:dyDescent="0.25">
      <c r="A1184" t="s">
        <v>2412</v>
      </c>
      <c r="B1184" t="str">
        <f>IF(OR(ISNUMBER(FIND("W/O",Tabelle3[[#This Row],[Score]])),ISNUMBER(FIND("RET",Tabelle3[[#This Row],[Score]])),ISNUMBER(FIND("Bye,",Tabelle3[[#This Row],[Opponent]]))),"NO","YES")</f>
        <v>YES</v>
      </c>
      <c r="C1184" t="s">
        <v>518</v>
      </c>
      <c r="D1184" s="158">
        <v>43584</v>
      </c>
      <c r="E1184" t="s">
        <v>1184</v>
      </c>
      <c r="F1184">
        <v>4</v>
      </c>
      <c r="G1184" t="s">
        <v>1490</v>
      </c>
      <c r="H1184" t="s">
        <v>1445</v>
      </c>
      <c r="I1184" t="s">
        <v>533</v>
      </c>
      <c r="J1184">
        <f>IF('ATP Data Set 2019 Singles'!$K1184&gt;1,'ATP Data Set 2019 Singles'!$K1184,"")</f>
        <v>110</v>
      </c>
      <c r="K1184">
        <v>110</v>
      </c>
      <c r="R1184" s="132"/>
      <c r="AC1184"/>
    </row>
    <row r="1185" spans="1:29" x14ac:dyDescent="0.25">
      <c r="A1185" t="s">
        <v>2412</v>
      </c>
      <c r="B1185" t="str">
        <f>IF(OR(ISNUMBER(FIND("W/O",Tabelle3[[#This Row],[Score]])),ISNUMBER(FIND("RET",Tabelle3[[#This Row],[Score]])),ISNUMBER(FIND("Bye,",Tabelle3[[#This Row],[Opponent]]))),"NO","YES")</f>
        <v>YES</v>
      </c>
      <c r="C1185" t="s">
        <v>518</v>
      </c>
      <c r="D1185" s="158">
        <v>43584</v>
      </c>
      <c r="E1185" t="s">
        <v>1184</v>
      </c>
      <c r="F1185">
        <v>4</v>
      </c>
      <c r="G1185" t="s">
        <v>1497</v>
      </c>
      <c r="H1185" t="s">
        <v>1587</v>
      </c>
      <c r="I1185" t="s">
        <v>2164</v>
      </c>
      <c r="J1185">
        <f>IF('ATP Data Set 2019 Singles'!$K1185&gt;1,'ATP Data Set 2019 Singles'!$K1185,"")</f>
        <v>139</v>
      </c>
      <c r="K1185">
        <v>139</v>
      </c>
      <c r="R1185" s="132"/>
      <c r="AC1185"/>
    </row>
    <row r="1186" spans="1:29" x14ac:dyDescent="0.25">
      <c r="A1186" t="s">
        <v>2412</v>
      </c>
      <c r="B1186" t="str">
        <f>IF(OR(ISNUMBER(FIND("W/O",Tabelle3[[#This Row],[Score]])),ISNUMBER(FIND("RET",Tabelle3[[#This Row],[Score]])),ISNUMBER(FIND("Bye,",Tabelle3[[#This Row],[Opponent]]))),"NO","YES")</f>
        <v>YES</v>
      </c>
      <c r="C1186" t="s">
        <v>518</v>
      </c>
      <c r="D1186" s="158">
        <v>43584</v>
      </c>
      <c r="E1186" t="s">
        <v>1184</v>
      </c>
      <c r="F1186">
        <v>4</v>
      </c>
      <c r="G1186" t="s">
        <v>1396</v>
      </c>
      <c r="H1186" t="s">
        <v>1511</v>
      </c>
      <c r="I1186" t="s">
        <v>690</v>
      </c>
      <c r="J1186">
        <f>IF('ATP Data Set 2019 Singles'!$K1186&gt;1,'ATP Data Set 2019 Singles'!$K1186,"")</f>
        <v>65</v>
      </c>
      <c r="K1186">
        <v>65</v>
      </c>
      <c r="R1186" s="132"/>
      <c r="AC1186"/>
    </row>
    <row r="1187" spans="1:29" x14ac:dyDescent="0.25">
      <c r="A1187" t="s">
        <v>2412</v>
      </c>
      <c r="B1187" t="str">
        <f>IF(OR(ISNUMBER(FIND("W/O",Tabelle3[[#This Row],[Score]])),ISNUMBER(FIND("RET",Tabelle3[[#This Row],[Score]])),ISNUMBER(FIND("Bye,",Tabelle3[[#This Row],[Opponent]]))),"NO","YES")</f>
        <v>YES</v>
      </c>
      <c r="C1187" t="s">
        <v>518</v>
      </c>
      <c r="D1187" s="158">
        <v>43584</v>
      </c>
      <c r="E1187" t="s">
        <v>1184</v>
      </c>
      <c r="F1187">
        <v>5</v>
      </c>
      <c r="G1187" t="s">
        <v>1454</v>
      </c>
      <c r="H1187" t="s">
        <v>1497</v>
      </c>
      <c r="I1187" t="s">
        <v>2163</v>
      </c>
      <c r="J1187">
        <f>IF('ATP Data Set 2019 Singles'!$K1187&gt;1,'ATP Data Set 2019 Singles'!$K1187,"")</f>
        <v>126</v>
      </c>
      <c r="K1187">
        <v>126</v>
      </c>
      <c r="R1187" s="132"/>
      <c r="AC1187"/>
    </row>
    <row r="1188" spans="1:29" x14ac:dyDescent="0.25">
      <c r="A1188" t="s">
        <v>2412</v>
      </c>
      <c r="B1188" t="str">
        <f>IF(OR(ISNUMBER(FIND("W/O",Tabelle3[[#This Row],[Score]])),ISNUMBER(FIND("RET",Tabelle3[[#This Row],[Score]])),ISNUMBER(FIND("Bye,",Tabelle3[[#This Row],[Opponent]]))),"NO","YES")</f>
        <v>YES</v>
      </c>
      <c r="C1188" t="s">
        <v>518</v>
      </c>
      <c r="D1188" s="158">
        <v>43584</v>
      </c>
      <c r="E1188" t="s">
        <v>1184</v>
      </c>
      <c r="F1188">
        <v>5</v>
      </c>
      <c r="G1188" t="s">
        <v>1401</v>
      </c>
      <c r="H1188" t="s">
        <v>1490</v>
      </c>
      <c r="I1188" t="s">
        <v>1460</v>
      </c>
      <c r="J1188">
        <f>IF('ATP Data Set 2019 Singles'!$K1188&gt;1,'ATP Data Set 2019 Singles'!$K1188,"")</f>
        <v>161</v>
      </c>
      <c r="K1188">
        <v>161</v>
      </c>
      <c r="R1188" s="132"/>
      <c r="AC1188"/>
    </row>
    <row r="1189" spans="1:29" x14ac:dyDescent="0.25">
      <c r="A1189" t="s">
        <v>2412</v>
      </c>
      <c r="B1189" t="str">
        <f>IF(OR(ISNUMBER(FIND("W/O",Tabelle3[[#This Row],[Score]])),ISNUMBER(FIND("RET",Tabelle3[[#This Row],[Score]])),ISNUMBER(FIND("Bye,",Tabelle3[[#This Row],[Opponent]]))),"NO","YES")</f>
        <v>YES</v>
      </c>
      <c r="C1189" t="s">
        <v>518</v>
      </c>
      <c r="D1189" s="158">
        <v>43584</v>
      </c>
      <c r="E1189" t="s">
        <v>1184</v>
      </c>
      <c r="F1189">
        <v>5</v>
      </c>
      <c r="G1189" t="s">
        <v>1579</v>
      </c>
      <c r="H1189" t="s">
        <v>1485</v>
      </c>
      <c r="I1189" t="s">
        <v>2162</v>
      </c>
      <c r="J1189">
        <f>IF('ATP Data Set 2019 Singles'!$K1189&gt;1,'ATP Data Set 2019 Singles'!$K1189,"")</f>
        <v>144</v>
      </c>
      <c r="K1189">
        <v>144</v>
      </c>
      <c r="R1189" s="132"/>
      <c r="AC1189"/>
    </row>
    <row r="1190" spans="1:29" x14ac:dyDescent="0.25">
      <c r="A1190" t="s">
        <v>2412</v>
      </c>
      <c r="B1190" t="str">
        <f>IF(OR(ISNUMBER(FIND("W/O",Tabelle3[[#This Row],[Score]])),ISNUMBER(FIND("RET",Tabelle3[[#This Row],[Score]])),ISNUMBER(FIND("Bye,",Tabelle3[[#This Row],[Opponent]]))),"NO","YES")</f>
        <v>YES</v>
      </c>
      <c r="C1190" t="s">
        <v>518</v>
      </c>
      <c r="D1190" s="158">
        <v>43584</v>
      </c>
      <c r="E1190" t="s">
        <v>1184</v>
      </c>
      <c r="F1190">
        <v>5</v>
      </c>
      <c r="G1190" t="s">
        <v>1430</v>
      </c>
      <c r="H1190" t="s">
        <v>1396</v>
      </c>
      <c r="I1190" t="s">
        <v>2161</v>
      </c>
      <c r="J1190">
        <f>IF('ATP Data Set 2019 Singles'!$K1190&gt;1,'ATP Data Set 2019 Singles'!$K1190,"")</f>
        <v>132</v>
      </c>
      <c r="K1190">
        <v>132</v>
      </c>
      <c r="R1190" s="132"/>
      <c r="AC1190"/>
    </row>
    <row r="1191" spans="1:29" x14ac:dyDescent="0.25">
      <c r="A1191" t="s">
        <v>2412</v>
      </c>
      <c r="B1191" t="str">
        <f>IF(OR(ISNUMBER(FIND("W/O",Tabelle3[[#This Row],[Score]])),ISNUMBER(FIND("RET",Tabelle3[[#This Row],[Score]])),ISNUMBER(FIND("Bye,",Tabelle3[[#This Row],[Opponent]]))),"NO","YES")</f>
        <v>YES</v>
      </c>
      <c r="C1191" t="s">
        <v>518</v>
      </c>
      <c r="D1191" s="158">
        <v>43584</v>
      </c>
      <c r="E1191" t="s">
        <v>1184</v>
      </c>
      <c r="F1191">
        <v>6</v>
      </c>
      <c r="G1191" t="s">
        <v>1401</v>
      </c>
      <c r="H1191" t="s">
        <v>1454</v>
      </c>
      <c r="I1191" t="s">
        <v>653</v>
      </c>
      <c r="J1191">
        <f>IF('ATP Data Set 2019 Singles'!$K1191&gt;1,'ATP Data Set 2019 Singles'!$K1191,"")</f>
        <v>71</v>
      </c>
      <c r="K1191">
        <v>71</v>
      </c>
      <c r="R1191" s="132"/>
      <c r="AC1191"/>
    </row>
    <row r="1192" spans="1:29" x14ac:dyDescent="0.25">
      <c r="A1192" t="s">
        <v>2412</v>
      </c>
      <c r="B1192" t="str">
        <f>IF(OR(ISNUMBER(FIND("W/O",Tabelle3[[#This Row],[Score]])),ISNUMBER(FIND("RET",Tabelle3[[#This Row],[Score]])),ISNUMBER(FIND("Bye,",Tabelle3[[#This Row],[Opponent]]))),"NO","YES")</f>
        <v>YES</v>
      </c>
      <c r="C1192" t="s">
        <v>518</v>
      </c>
      <c r="D1192" s="158">
        <v>43584</v>
      </c>
      <c r="E1192" t="s">
        <v>1184</v>
      </c>
      <c r="F1192">
        <v>6</v>
      </c>
      <c r="G1192" t="s">
        <v>1430</v>
      </c>
      <c r="H1192" t="s">
        <v>1579</v>
      </c>
      <c r="I1192" t="s">
        <v>629</v>
      </c>
      <c r="J1192">
        <f>IF('ATP Data Set 2019 Singles'!$K1192&gt;1,'ATP Data Set 2019 Singles'!$K1192,"")</f>
        <v>73</v>
      </c>
      <c r="K1192">
        <v>73</v>
      </c>
      <c r="R1192" s="132"/>
      <c r="AC1192"/>
    </row>
    <row r="1193" spans="1:29" x14ac:dyDescent="0.25">
      <c r="A1193" t="s">
        <v>2412</v>
      </c>
      <c r="B1193" t="str">
        <f>IF(OR(ISNUMBER(FIND("W/O",Tabelle3[[#This Row],[Score]])),ISNUMBER(FIND("RET",Tabelle3[[#This Row],[Score]])),ISNUMBER(FIND("Bye,",Tabelle3[[#This Row],[Opponent]]))),"NO","YES")</f>
        <v>YES</v>
      </c>
      <c r="C1193" t="s">
        <v>518</v>
      </c>
      <c r="D1193" s="158">
        <v>43584</v>
      </c>
      <c r="E1193" t="s">
        <v>1184</v>
      </c>
      <c r="F1193">
        <v>7</v>
      </c>
      <c r="G1193" t="s">
        <v>1430</v>
      </c>
      <c r="H1193" t="s">
        <v>1401</v>
      </c>
      <c r="I1193" t="s">
        <v>1872</v>
      </c>
      <c r="J1193">
        <f>IF('ATP Data Set 2019 Singles'!$K1193&gt;1,'ATP Data Set 2019 Singles'!$K1193,"")</f>
        <v>129</v>
      </c>
      <c r="K1193">
        <v>129</v>
      </c>
      <c r="R1193" s="132"/>
      <c r="AC1193"/>
    </row>
    <row r="1194" spans="1:29" x14ac:dyDescent="0.25">
      <c r="A1194" t="s">
        <v>2412</v>
      </c>
      <c r="B1194" t="str">
        <f>IF(OR(ISNUMBER(FIND("W/O",Tabelle3[[#This Row],[Score]])),ISNUMBER(FIND("RET",Tabelle3[[#This Row],[Score]])),ISNUMBER(FIND("Bye,",Tabelle3[[#This Row],[Opponent]]))),"NO","YES")</f>
        <v>YES</v>
      </c>
      <c r="C1194" t="s">
        <v>518</v>
      </c>
      <c r="D1194" s="158">
        <v>43591</v>
      </c>
      <c r="E1194" t="s">
        <v>1171</v>
      </c>
      <c r="F1194">
        <v>2</v>
      </c>
      <c r="G1194" t="s">
        <v>1573</v>
      </c>
      <c r="H1194" t="s">
        <v>1426</v>
      </c>
      <c r="I1194" t="s">
        <v>854</v>
      </c>
      <c r="J1194">
        <f>IF('ATP Data Set 2019 Singles'!$K1194&gt;1,'ATP Data Set 2019 Singles'!$K1194,"")</f>
        <v>109</v>
      </c>
      <c r="K1194">
        <v>109</v>
      </c>
      <c r="R1194" s="132"/>
      <c r="AC1194"/>
    </row>
    <row r="1195" spans="1:29" x14ac:dyDescent="0.25">
      <c r="A1195" t="s">
        <v>2412</v>
      </c>
      <c r="B1195" t="str">
        <f>IF(OR(ISNUMBER(FIND("W/O",Tabelle3[[#This Row],[Score]])),ISNUMBER(FIND("RET",Tabelle3[[#This Row],[Score]])),ISNUMBER(FIND("Bye,",Tabelle3[[#This Row],[Opponent]]))),"NO","YES")</f>
        <v>YES</v>
      </c>
      <c r="C1195" t="s">
        <v>518</v>
      </c>
      <c r="D1195" s="158">
        <v>43591</v>
      </c>
      <c r="E1195" t="s">
        <v>1171</v>
      </c>
      <c r="F1195">
        <v>2</v>
      </c>
      <c r="G1195" t="s">
        <v>1437</v>
      </c>
      <c r="H1195" t="s">
        <v>1509</v>
      </c>
      <c r="I1195" t="s">
        <v>2160</v>
      </c>
      <c r="J1195">
        <f>IF('ATP Data Set 2019 Singles'!$K1195&gt;1,'ATP Data Set 2019 Singles'!$K1195,"")</f>
        <v>132</v>
      </c>
      <c r="K1195">
        <v>132</v>
      </c>
      <c r="R1195" s="132"/>
      <c r="AC1195"/>
    </row>
    <row r="1196" spans="1:29" x14ac:dyDescent="0.25">
      <c r="A1196" t="s">
        <v>2412</v>
      </c>
      <c r="B1196" t="str">
        <f>IF(OR(ISNUMBER(FIND("W/O",Tabelle3[[#This Row],[Score]])),ISNUMBER(FIND("RET",Tabelle3[[#This Row],[Score]])),ISNUMBER(FIND("Bye,",Tabelle3[[#This Row],[Opponent]]))),"NO","YES")</f>
        <v>YES</v>
      </c>
      <c r="C1196" t="s">
        <v>518</v>
      </c>
      <c r="D1196" s="158">
        <v>43591</v>
      </c>
      <c r="E1196" t="s">
        <v>1171</v>
      </c>
      <c r="F1196">
        <v>2</v>
      </c>
      <c r="G1196" t="s">
        <v>1440</v>
      </c>
      <c r="H1196" t="s">
        <v>1639</v>
      </c>
      <c r="I1196" t="s">
        <v>1148</v>
      </c>
      <c r="J1196">
        <f>IF('ATP Data Set 2019 Singles'!$K1196&gt;1,'ATP Data Set 2019 Singles'!$K1196,"")</f>
        <v>168</v>
      </c>
      <c r="K1196">
        <v>168</v>
      </c>
      <c r="R1196" s="132"/>
      <c r="AC1196"/>
    </row>
    <row r="1197" spans="1:29" x14ac:dyDescent="0.25">
      <c r="A1197" t="s">
        <v>2412</v>
      </c>
      <c r="B1197" t="str">
        <f>IF(OR(ISNUMBER(FIND("W/O",Tabelle3[[#This Row],[Score]])),ISNUMBER(FIND("RET",Tabelle3[[#This Row],[Score]])),ISNUMBER(FIND("Bye,",Tabelle3[[#This Row],[Opponent]]))),"NO","YES")</f>
        <v>NO</v>
      </c>
      <c r="C1197" t="s">
        <v>518</v>
      </c>
      <c r="D1197" s="158">
        <v>43591</v>
      </c>
      <c r="E1197" t="s">
        <v>1171</v>
      </c>
      <c r="F1197">
        <v>2</v>
      </c>
      <c r="G1197" t="s">
        <v>2028</v>
      </c>
      <c r="H1197" t="s">
        <v>1458</v>
      </c>
      <c r="I1197" t="s">
        <v>1457</v>
      </c>
      <c r="J1197" t="str">
        <f>IF('ATP Data Set 2019 Singles'!$K1197&gt;1,'ATP Data Set 2019 Singles'!$K1197,"")</f>
        <v/>
      </c>
      <c r="K1197">
        <v>0</v>
      </c>
      <c r="R1197" s="132"/>
      <c r="AC1197"/>
    </row>
    <row r="1198" spans="1:29" x14ac:dyDescent="0.25">
      <c r="A1198" t="s">
        <v>2412</v>
      </c>
      <c r="B1198" t="str">
        <f>IF(OR(ISNUMBER(FIND("W/O",Tabelle3[[#This Row],[Score]])),ISNUMBER(FIND("RET",Tabelle3[[#This Row],[Score]])),ISNUMBER(FIND("Bye,",Tabelle3[[#This Row],[Opponent]]))),"NO","YES")</f>
        <v>YES</v>
      </c>
      <c r="C1198" t="s">
        <v>518</v>
      </c>
      <c r="D1198" s="158">
        <v>43591</v>
      </c>
      <c r="E1198" t="s">
        <v>1171</v>
      </c>
      <c r="F1198">
        <v>2</v>
      </c>
      <c r="G1198" t="s">
        <v>1514</v>
      </c>
      <c r="H1198" t="s">
        <v>1465</v>
      </c>
      <c r="I1198" t="s">
        <v>827</v>
      </c>
      <c r="J1198">
        <f>IF('ATP Data Set 2019 Singles'!$K1198&gt;1,'ATP Data Set 2019 Singles'!$K1198,"")</f>
        <v>147</v>
      </c>
      <c r="K1198">
        <v>147</v>
      </c>
      <c r="R1198" s="132"/>
      <c r="AC1198"/>
    </row>
    <row r="1199" spans="1:29" x14ac:dyDescent="0.25">
      <c r="A1199" t="s">
        <v>2412</v>
      </c>
      <c r="B1199" t="str">
        <f>IF(OR(ISNUMBER(FIND("W/O",Tabelle3[[#This Row],[Score]])),ISNUMBER(FIND("RET",Tabelle3[[#This Row],[Score]])),ISNUMBER(FIND("Bye,",Tabelle3[[#This Row],[Opponent]]))),"NO","YES")</f>
        <v>YES</v>
      </c>
      <c r="C1199" t="s">
        <v>518</v>
      </c>
      <c r="D1199" s="158">
        <v>43591</v>
      </c>
      <c r="E1199" t="s">
        <v>1171</v>
      </c>
      <c r="F1199">
        <v>2</v>
      </c>
      <c r="G1199" t="s">
        <v>1474</v>
      </c>
      <c r="H1199" t="s">
        <v>1469</v>
      </c>
      <c r="I1199" t="s">
        <v>550</v>
      </c>
      <c r="J1199">
        <f>IF('ATP Data Set 2019 Singles'!$K1199&gt;1,'ATP Data Set 2019 Singles'!$K1199,"")</f>
        <v>85</v>
      </c>
      <c r="K1199">
        <v>85</v>
      </c>
      <c r="R1199" s="132"/>
      <c r="AC1199"/>
    </row>
    <row r="1200" spans="1:29" x14ac:dyDescent="0.25">
      <c r="A1200" t="s">
        <v>2412</v>
      </c>
      <c r="B1200" t="str">
        <f>IF(OR(ISNUMBER(FIND("W/O",Tabelle3[[#This Row],[Score]])),ISNUMBER(FIND("RET",Tabelle3[[#This Row],[Score]])),ISNUMBER(FIND("Bye,",Tabelle3[[#This Row],[Opponent]]))),"NO","YES")</f>
        <v>NO</v>
      </c>
      <c r="C1200" t="s">
        <v>518</v>
      </c>
      <c r="D1200" s="158">
        <v>43591</v>
      </c>
      <c r="E1200" t="s">
        <v>1171</v>
      </c>
      <c r="F1200">
        <v>2</v>
      </c>
      <c r="G1200" t="s">
        <v>1400</v>
      </c>
      <c r="H1200" t="s">
        <v>1458</v>
      </c>
      <c r="I1200" t="s">
        <v>1457</v>
      </c>
      <c r="J1200" t="str">
        <f>IF('ATP Data Set 2019 Singles'!$K1200&gt;1,'ATP Data Set 2019 Singles'!$K1200,"")</f>
        <v/>
      </c>
      <c r="K1200">
        <v>0</v>
      </c>
      <c r="R1200" s="132"/>
      <c r="AC1200"/>
    </row>
    <row r="1201" spans="1:29" x14ac:dyDescent="0.25">
      <c r="A1201" t="s">
        <v>2412</v>
      </c>
      <c r="B1201" t="str">
        <f>IF(OR(ISNUMBER(FIND("W/O",Tabelle3[[#This Row],[Score]])),ISNUMBER(FIND("RET",Tabelle3[[#This Row],[Score]])),ISNUMBER(FIND("Bye,",Tabelle3[[#This Row],[Opponent]]))),"NO","YES")</f>
        <v>NO</v>
      </c>
      <c r="C1201" t="s">
        <v>518</v>
      </c>
      <c r="D1201" s="158">
        <v>43591</v>
      </c>
      <c r="E1201" t="s">
        <v>1171</v>
      </c>
      <c r="F1201">
        <v>2</v>
      </c>
      <c r="G1201" t="s">
        <v>1395</v>
      </c>
      <c r="H1201" t="s">
        <v>1458</v>
      </c>
      <c r="I1201" t="s">
        <v>1457</v>
      </c>
      <c r="J1201" t="str">
        <f>IF('ATP Data Set 2019 Singles'!$K1201&gt;1,'ATP Data Set 2019 Singles'!$K1201,"")</f>
        <v/>
      </c>
      <c r="K1201">
        <v>0</v>
      </c>
      <c r="R1201" s="132"/>
      <c r="AC1201"/>
    </row>
    <row r="1202" spans="1:29" x14ac:dyDescent="0.25">
      <c r="A1202" t="s">
        <v>2412</v>
      </c>
      <c r="B1202" t="str">
        <f>IF(OR(ISNUMBER(FIND("W/O",Tabelle3[[#This Row],[Score]])),ISNUMBER(FIND("RET",Tabelle3[[#This Row],[Score]])),ISNUMBER(FIND("Bye,",Tabelle3[[#This Row],[Opponent]]))),"NO","YES")</f>
        <v>YES</v>
      </c>
      <c r="C1202" t="s">
        <v>518</v>
      </c>
      <c r="D1202" s="158">
        <v>43591</v>
      </c>
      <c r="E1202" t="s">
        <v>1171</v>
      </c>
      <c r="F1202">
        <v>2</v>
      </c>
      <c r="G1202" t="s">
        <v>2155</v>
      </c>
      <c r="H1202" t="s">
        <v>1454</v>
      </c>
      <c r="I1202" t="s">
        <v>1818</v>
      </c>
      <c r="J1202">
        <f>IF('ATP Data Set 2019 Singles'!$K1202&gt;1,'ATP Data Set 2019 Singles'!$K1202,"")</f>
        <v>157</v>
      </c>
      <c r="K1202">
        <v>157</v>
      </c>
      <c r="R1202" s="132"/>
      <c r="AC1202"/>
    </row>
    <row r="1203" spans="1:29" x14ac:dyDescent="0.25">
      <c r="A1203" t="s">
        <v>2412</v>
      </c>
      <c r="B1203" t="str">
        <f>IF(OR(ISNUMBER(FIND("W/O",Tabelle3[[#This Row],[Score]])),ISNUMBER(FIND("RET",Tabelle3[[#This Row],[Score]])),ISNUMBER(FIND("Bye,",Tabelle3[[#This Row],[Opponent]]))),"NO","YES")</f>
        <v>YES</v>
      </c>
      <c r="C1203" t="s">
        <v>518</v>
      </c>
      <c r="D1203" s="158">
        <v>43591</v>
      </c>
      <c r="E1203" t="s">
        <v>1171</v>
      </c>
      <c r="F1203">
        <v>2</v>
      </c>
      <c r="G1203" t="s">
        <v>1447</v>
      </c>
      <c r="H1203" t="s">
        <v>1438</v>
      </c>
      <c r="I1203" t="s">
        <v>678</v>
      </c>
      <c r="J1203">
        <f>IF('ATP Data Set 2019 Singles'!$K1203&gt;1,'ATP Data Set 2019 Singles'!$K1203,"")</f>
        <v>91</v>
      </c>
      <c r="K1203">
        <v>91</v>
      </c>
      <c r="R1203" s="132"/>
      <c r="AC1203"/>
    </row>
    <row r="1204" spans="1:29" x14ac:dyDescent="0.25">
      <c r="A1204" t="s">
        <v>2412</v>
      </c>
      <c r="B1204" t="str">
        <f>IF(OR(ISNUMBER(FIND("W/O",Tabelle3[[#This Row],[Score]])),ISNUMBER(FIND("RET",Tabelle3[[#This Row],[Score]])),ISNUMBER(FIND("Bye,",Tabelle3[[#This Row],[Opponent]]))),"NO","YES")</f>
        <v>YES</v>
      </c>
      <c r="C1204" t="s">
        <v>518</v>
      </c>
      <c r="D1204" s="158">
        <v>43591</v>
      </c>
      <c r="E1204" t="s">
        <v>1171</v>
      </c>
      <c r="F1204">
        <v>2</v>
      </c>
      <c r="G1204" t="s">
        <v>1441</v>
      </c>
      <c r="H1204" t="s">
        <v>1427</v>
      </c>
      <c r="I1204" t="s">
        <v>607</v>
      </c>
      <c r="J1204">
        <f>IF('ATP Data Set 2019 Singles'!$K1204&gt;1,'ATP Data Set 2019 Singles'!$K1204,"")</f>
        <v>107</v>
      </c>
      <c r="K1204">
        <v>107</v>
      </c>
      <c r="R1204" s="132"/>
      <c r="AC1204"/>
    </row>
    <row r="1205" spans="1:29" x14ac:dyDescent="0.25">
      <c r="A1205" t="s">
        <v>2412</v>
      </c>
      <c r="B1205" t="str">
        <f>IF(OR(ISNUMBER(FIND("W/O",Tabelle3[[#This Row],[Score]])),ISNUMBER(FIND("RET",Tabelle3[[#This Row],[Score]])),ISNUMBER(FIND("Bye,",Tabelle3[[#This Row],[Opponent]]))),"NO","YES")</f>
        <v>YES</v>
      </c>
      <c r="C1205" t="s">
        <v>518</v>
      </c>
      <c r="D1205" s="158">
        <v>43591</v>
      </c>
      <c r="E1205" t="s">
        <v>1171</v>
      </c>
      <c r="F1205">
        <v>2</v>
      </c>
      <c r="G1205" t="s">
        <v>1485</v>
      </c>
      <c r="H1205" t="s">
        <v>1453</v>
      </c>
      <c r="I1205" t="s">
        <v>566</v>
      </c>
      <c r="J1205">
        <f>IF('ATP Data Set 2019 Singles'!$K1205&gt;1,'ATP Data Set 2019 Singles'!$K1205,"")</f>
        <v>102</v>
      </c>
      <c r="K1205">
        <v>102</v>
      </c>
      <c r="R1205" s="132"/>
      <c r="AC1205"/>
    </row>
    <row r="1206" spans="1:29" x14ac:dyDescent="0.25">
      <c r="A1206" t="s">
        <v>2412</v>
      </c>
      <c r="B1206" t="str">
        <f>IF(OR(ISNUMBER(FIND("W/O",Tabelle3[[#This Row],[Score]])),ISNUMBER(FIND("RET",Tabelle3[[#This Row],[Score]])),ISNUMBER(FIND("Bye,",Tabelle3[[#This Row],[Opponent]]))),"NO","YES")</f>
        <v>YES</v>
      </c>
      <c r="C1206" t="s">
        <v>518</v>
      </c>
      <c r="D1206" s="158">
        <v>43591</v>
      </c>
      <c r="E1206" t="s">
        <v>1171</v>
      </c>
      <c r="F1206">
        <v>2</v>
      </c>
      <c r="G1206" t="s">
        <v>1508</v>
      </c>
      <c r="H1206" t="s">
        <v>1415</v>
      </c>
      <c r="I1206" t="s">
        <v>536</v>
      </c>
      <c r="J1206">
        <f>IF('ATP Data Set 2019 Singles'!$K1206&gt;1,'ATP Data Set 2019 Singles'!$K1206,"")</f>
        <v>118</v>
      </c>
      <c r="K1206">
        <v>118</v>
      </c>
      <c r="R1206" s="132"/>
      <c r="AC1206"/>
    </row>
    <row r="1207" spans="1:29" x14ac:dyDescent="0.25">
      <c r="A1207" t="s">
        <v>2412</v>
      </c>
      <c r="B1207" t="str">
        <f>IF(OR(ISNUMBER(FIND("W/O",Tabelle3[[#This Row],[Score]])),ISNUMBER(FIND("RET",Tabelle3[[#This Row],[Score]])),ISNUMBER(FIND("Bye,",Tabelle3[[#This Row],[Opponent]]))),"NO","YES")</f>
        <v>YES</v>
      </c>
      <c r="C1207" t="s">
        <v>518</v>
      </c>
      <c r="D1207" s="158">
        <v>43591</v>
      </c>
      <c r="E1207" t="s">
        <v>1171</v>
      </c>
      <c r="F1207">
        <v>2</v>
      </c>
      <c r="G1207" t="s">
        <v>1475</v>
      </c>
      <c r="H1207" t="s">
        <v>1403</v>
      </c>
      <c r="I1207" t="s">
        <v>512</v>
      </c>
      <c r="J1207">
        <f>IF('ATP Data Set 2019 Singles'!$K1207&gt;1,'ATP Data Set 2019 Singles'!$K1207,"")</f>
        <v>72</v>
      </c>
      <c r="K1207">
        <v>72</v>
      </c>
      <c r="R1207" s="132"/>
      <c r="AC1207"/>
    </row>
    <row r="1208" spans="1:29" x14ac:dyDescent="0.25">
      <c r="A1208" t="s">
        <v>2412</v>
      </c>
      <c r="B1208" t="str">
        <f>IF(OR(ISNUMBER(FIND("W/O",Tabelle3[[#This Row],[Score]])),ISNUMBER(FIND("RET",Tabelle3[[#This Row],[Score]])),ISNUMBER(FIND("Bye,",Tabelle3[[#This Row],[Opponent]]))),"NO","YES")</f>
        <v>YES</v>
      </c>
      <c r="C1208" t="s">
        <v>518</v>
      </c>
      <c r="D1208" s="158">
        <v>43591</v>
      </c>
      <c r="E1208" t="s">
        <v>1171</v>
      </c>
      <c r="F1208">
        <v>2</v>
      </c>
      <c r="G1208" t="s">
        <v>1445</v>
      </c>
      <c r="H1208" t="s">
        <v>1752</v>
      </c>
      <c r="I1208" t="s">
        <v>1354</v>
      </c>
      <c r="J1208">
        <f>IF('ATP Data Set 2019 Singles'!$K1208&gt;1,'ATP Data Set 2019 Singles'!$K1208,"")</f>
        <v>180</v>
      </c>
      <c r="K1208">
        <v>180</v>
      </c>
      <c r="R1208" s="132"/>
      <c r="AC1208"/>
    </row>
    <row r="1209" spans="1:29" x14ac:dyDescent="0.25">
      <c r="A1209" t="s">
        <v>2412</v>
      </c>
      <c r="B1209" t="str">
        <f>IF(OR(ISNUMBER(FIND("W/O",Tabelle3[[#This Row],[Score]])),ISNUMBER(FIND("RET",Tabelle3[[#This Row],[Score]])),ISNUMBER(FIND("Bye,",Tabelle3[[#This Row],[Opponent]]))),"NO","YES")</f>
        <v>YES</v>
      </c>
      <c r="C1209" t="s">
        <v>518</v>
      </c>
      <c r="D1209" s="158">
        <v>43591</v>
      </c>
      <c r="E1209" t="s">
        <v>1171</v>
      </c>
      <c r="F1209">
        <v>2</v>
      </c>
      <c r="G1209" t="s">
        <v>1490</v>
      </c>
      <c r="H1209" t="s">
        <v>1487</v>
      </c>
      <c r="I1209" t="s">
        <v>854</v>
      </c>
      <c r="J1209">
        <f>IF('ATP Data Set 2019 Singles'!$K1209&gt;1,'ATP Data Set 2019 Singles'!$K1209,"")</f>
        <v>99</v>
      </c>
      <c r="K1209">
        <v>99</v>
      </c>
      <c r="R1209" s="132"/>
      <c r="AC1209"/>
    </row>
    <row r="1210" spans="1:29" x14ac:dyDescent="0.25">
      <c r="A1210" t="s">
        <v>2412</v>
      </c>
      <c r="B1210" t="str">
        <f>IF(OR(ISNUMBER(FIND("W/O",Tabelle3[[#This Row],[Score]])),ISNUMBER(FIND("RET",Tabelle3[[#This Row],[Score]])),ISNUMBER(FIND("Bye,",Tabelle3[[#This Row],[Opponent]]))),"NO","YES")</f>
        <v>YES</v>
      </c>
      <c r="C1210" t="s">
        <v>518</v>
      </c>
      <c r="D1210" s="158">
        <v>43591</v>
      </c>
      <c r="E1210" t="s">
        <v>1171</v>
      </c>
      <c r="F1210">
        <v>2</v>
      </c>
      <c r="G1210" t="s">
        <v>1448</v>
      </c>
      <c r="H1210" t="s">
        <v>1526</v>
      </c>
      <c r="I1210" t="s">
        <v>2159</v>
      </c>
      <c r="J1210">
        <f>IF('ATP Data Set 2019 Singles'!$K1210&gt;1,'ATP Data Set 2019 Singles'!$K1210,"")</f>
        <v>141</v>
      </c>
      <c r="K1210">
        <v>141</v>
      </c>
      <c r="R1210" s="132"/>
      <c r="AC1210"/>
    </row>
    <row r="1211" spans="1:29" x14ac:dyDescent="0.25">
      <c r="A1211" t="s">
        <v>2412</v>
      </c>
      <c r="B1211" t="str">
        <f>IF(OR(ISNUMBER(FIND("W/O",Tabelle3[[#This Row],[Score]])),ISNUMBER(FIND("RET",Tabelle3[[#This Row],[Score]])),ISNUMBER(FIND("Bye,",Tabelle3[[#This Row],[Opponent]]))),"NO","YES")</f>
        <v>YES</v>
      </c>
      <c r="C1211" t="s">
        <v>518</v>
      </c>
      <c r="D1211" s="158">
        <v>43591</v>
      </c>
      <c r="E1211" t="s">
        <v>1171</v>
      </c>
      <c r="F1211">
        <v>2</v>
      </c>
      <c r="G1211" t="s">
        <v>1535</v>
      </c>
      <c r="H1211" t="s">
        <v>1617</v>
      </c>
      <c r="I1211" t="s">
        <v>607</v>
      </c>
      <c r="J1211">
        <f>IF('ATP Data Set 2019 Singles'!$K1211&gt;1,'ATP Data Set 2019 Singles'!$K1211,"")</f>
        <v>124</v>
      </c>
      <c r="K1211">
        <v>124</v>
      </c>
      <c r="R1211" s="132"/>
      <c r="AC1211"/>
    </row>
    <row r="1212" spans="1:29" x14ac:dyDescent="0.25">
      <c r="A1212" t="s">
        <v>2412</v>
      </c>
      <c r="B1212" t="str">
        <f>IF(OR(ISNUMBER(FIND("W/O",Tabelle3[[#This Row],[Score]])),ISNUMBER(FIND("RET",Tabelle3[[#This Row],[Score]])),ISNUMBER(FIND("Bye,",Tabelle3[[#This Row],[Opponent]]))),"NO","YES")</f>
        <v>YES</v>
      </c>
      <c r="C1212" t="s">
        <v>518</v>
      </c>
      <c r="D1212" s="158">
        <v>43591</v>
      </c>
      <c r="E1212" t="s">
        <v>1171</v>
      </c>
      <c r="F1212">
        <v>2</v>
      </c>
      <c r="G1212" t="s">
        <v>1428</v>
      </c>
      <c r="H1212" t="s">
        <v>1456</v>
      </c>
      <c r="I1212" t="s">
        <v>718</v>
      </c>
      <c r="J1212">
        <f>IF('ATP Data Set 2019 Singles'!$K1212&gt;1,'ATP Data Set 2019 Singles'!$K1212,"")</f>
        <v>55</v>
      </c>
      <c r="K1212">
        <v>55</v>
      </c>
      <c r="R1212" s="132"/>
      <c r="AC1212"/>
    </row>
    <row r="1213" spans="1:29" x14ac:dyDescent="0.25">
      <c r="A1213" t="s">
        <v>2412</v>
      </c>
      <c r="B1213" t="str">
        <f>IF(OR(ISNUMBER(FIND("W/O",Tabelle3[[#This Row],[Score]])),ISNUMBER(FIND("RET",Tabelle3[[#This Row],[Score]])),ISNUMBER(FIND("Bye,",Tabelle3[[#This Row],[Opponent]]))),"NO","YES")</f>
        <v>NO</v>
      </c>
      <c r="C1213" t="s">
        <v>518</v>
      </c>
      <c r="D1213" s="158">
        <v>43591</v>
      </c>
      <c r="E1213" t="s">
        <v>1171</v>
      </c>
      <c r="F1213">
        <v>2</v>
      </c>
      <c r="G1213" t="s">
        <v>1399</v>
      </c>
      <c r="H1213" t="s">
        <v>1458</v>
      </c>
      <c r="I1213" t="s">
        <v>1457</v>
      </c>
      <c r="J1213" t="str">
        <f>IF('ATP Data Set 2019 Singles'!$K1213&gt;1,'ATP Data Set 2019 Singles'!$K1213,"")</f>
        <v/>
      </c>
      <c r="K1213">
        <v>0</v>
      </c>
      <c r="R1213" s="132"/>
      <c r="AC1213"/>
    </row>
    <row r="1214" spans="1:29" x14ac:dyDescent="0.25">
      <c r="A1214" t="s">
        <v>2412</v>
      </c>
      <c r="B1214" t="str">
        <f>IF(OR(ISNUMBER(FIND("W/O",Tabelle3[[#This Row],[Score]])),ISNUMBER(FIND("RET",Tabelle3[[#This Row],[Score]])),ISNUMBER(FIND("Bye,",Tabelle3[[#This Row],[Opponent]]))),"NO","YES")</f>
        <v>NO</v>
      </c>
      <c r="C1214" t="s">
        <v>518</v>
      </c>
      <c r="D1214" s="158">
        <v>43591</v>
      </c>
      <c r="E1214" t="s">
        <v>1171</v>
      </c>
      <c r="F1214">
        <v>2</v>
      </c>
      <c r="G1214" t="s">
        <v>1682</v>
      </c>
      <c r="H1214" t="s">
        <v>1458</v>
      </c>
      <c r="I1214" t="s">
        <v>1457</v>
      </c>
      <c r="J1214" t="str">
        <f>IF('ATP Data Set 2019 Singles'!$K1214&gt;1,'ATP Data Set 2019 Singles'!$K1214,"")</f>
        <v/>
      </c>
      <c r="K1214">
        <v>0</v>
      </c>
      <c r="R1214" s="132"/>
      <c r="AC1214"/>
    </row>
    <row r="1215" spans="1:29" x14ac:dyDescent="0.25">
      <c r="A1215" t="s">
        <v>2412</v>
      </c>
      <c r="B1215" t="str">
        <f>IF(OR(ISNUMBER(FIND("W/O",Tabelle3[[#This Row],[Score]])),ISNUMBER(FIND("RET",Tabelle3[[#This Row],[Score]])),ISNUMBER(FIND("Bye,",Tabelle3[[#This Row],[Opponent]]))),"NO","YES")</f>
        <v>YES</v>
      </c>
      <c r="C1215" t="s">
        <v>518</v>
      </c>
      <c r="D1215" s="158">
        <v>43591</v>
      </c>
      <c r="E1215" t="s">
        <v>1171</v>
      </c>
      <c r="F1215">
        <v>2</v>
      </c>
      <c r="G1215" t="s">
        <v>1499</v>
      </c>
      <c r="H1215" t="s">
        <v>1480</v>
      </c>
      <c r="I1215" t="s">
        <v>533</v>
      </c>
      <c r="J1215">
        <f>IF('ATP Data Set 2019 Singles'!$K1215&gt;1,'ATP Data Set 2019 Singles'!$K1215,"")</f>
        <v>86</v>
      </c>
      <c r="K1215">
        <v>86</v>
      </c>
      <c r="R1215" s="132"/>
      <c r="AC1215"/>
    </row>
    <row r="1216" spans="1:29" x14ac:dyDescent="0.25">
      <c r="A1216" t="s">
        <v>2412</v>
      </c>
      <c r="B1216" t="str">
        <f>IF(OR(ISNUMBER(FIND("W/O",Tabelle3[[#This Row],[Score]])),ISNUMBER(FIND("RET",Tabelle3[[#This Row],[Score]])),ISNUMBER(FIND("Bye,",Tabelle3[[#This Row],[Opponent]]))),"NO","YES")</f>
        <v>YES</v>
      </c>
      <c r="C1216" t="s">
        <v>518</v>
      </c>
      <c r="D1216" s="158">
        <v>43591</v>
      </c>
      <c r="E1216" t="s">
        <v>1171</v>
      </c>
      <c r="F1216">
        <v>2</v>
      </c>
      <c r="G1216" t="s">
        <v>1497</v>
      </c>
      <c r="H1216" t="s">
        <v>1397</v>
      </c>
      <c r="I1216" t="s">
        <v>2158</v>
      </c>
      <c r="J1216">
        <f>IF('ATP Data Set 2019 Singles'!$K1216&gt;1,'ATP Data Set 2019 Singles'!$K1216,"")</f>
        <v>104</v>
      </c>
      <c r="K1216">
        <v>104</v>
      </c>
      <c r="R1216" s="132"/>
      <c r="AC1216"/>
    </row>
    <row r="1217" spans="1:29" x14ac:dyDescent="0.25">
      <c r="A1217" t="s">
        <v>2412</v>
      </c>
      <c r="B1217" t="str">
        <f>IF(OR(ISNUMBER(FIND("W/O",Tabelle3[[#This Row],[Score]])),ISNUMBER(FIND("RET",Tabelle3[[#This Row],[Score]])),ISNUMBER(FIND("Bye,",Tabelle3[[#This Row],[Opponent]]))),"NO","YES")</f>
        <v>YES</v>
      </c>
      <c r="C1217" t="s">
        <v>518</v>
      </c>
      <c r="D1217" s="158">
        <v>43591</v>
      </c>
      <c r="E1217" t="s">
        <v>1171</v>
      </c>
      <c r="F1217">
        <v>2</v>
      </c>
      <c r="G1217" t="s">
        <v>1574</v>
      </c>
      <c r="H1217" t="s">
        <v>1459</v>
      </c>
      <c r="I1217" t="s">
        <v>539</v>
      </c>
      <c r="J1217">
        <f>IF('ATP Data Set 2019 Singles'!$K1217&gt;1,'ATP Data Set 2019 Singles'!$K1217,"")</f>
        <v>104</v>
      </c>
      <c r="K1217">
        <v>104</v>
      </c>
      <c r="R1217" s="132"/>
      <c r="AC1217"/>
    </row>
    <row r="1218" spans="1:29" x14ac:dyDescent="0.25">
      <c r="A1218" t="s">
        <v>2412</v>
      </c>
      <c r="B1218" t="str">
        <f>IF(OR(ISNUMBER(FIND("W/O",Tabelle3[[#This Row],[Score]])),ISNUMBER(FIND("RET",Tabelle3[[#This Row],[Score]])),ISNUMBER(FIND("Bye,",Tabelle3[[#This Row],[Opponent]]))),"NO","YES")</f>
        <v>YES</v>
      </c>
      <c r="C1218" t="s">
        <v>518</v>
      </c>
      <c r="D1218" s="158">
        <v>43591</v>
      </c>
      <c r="E1218" t="s">
        <v>1171</v>
      </c>
      <c r="F1218">
        <v>2</v>
      </c>
      <c r="G1218" t="s">
        <v>1451</v>
      </c>
      <c r="H1218" t="s">
        <v>1579</v>
      </c>
      <c r="I1218" t="s">
        <v>1603</v>
      </c>
      <c r="J1218">
        <f>IF('ATP Data Set 2019 Singles'!$K1218&gt;1,'ATP Data Set 2019 Singles'!$K1218,"")</f>
        <v>76</v>
      </c>
      <c r="K1218">
        <v>76</v>
      </c>
      <c r="R1218" s="132"/>
      <c r="AC1218"/>
    </row>
    <row r="1219" spans="1:29" x14ac:dyDescent="0.25">
      <c r="A1219" t="s">
        <v>2412</v>
      </c>
      <c r="B1219" t="str">
        <f>IF(OR(ISNUMBER(FIND("W/O",Tabelle3[[#This Row],[Score]])),ISNUMBER(FIND("RET",Tabelle3[[#This Row],[Score]])),ISNUMBER(FIND("Bye,",Tabelle3[[#This Row],[Opponent]]))),"NO","YES")</f>
        <v>YES</v>
      </c>
      <c r="C1219" t="s">
        <v>518</v>
      </c>
      <c r="D1219" s="158">
        <v>43591</v>
      </c>
      <c r="E1219" t="s">
        <v>1171</v>
      </c>
      <c r="F1219">
        <v>2</v>
      </c>
      <c r="G1219" t="s">
        <v>1432</v>
      </c>
      <c r="H1219" t="s">
        <v>1611</v>
      </c>
      <c r="I1219" t="s">
        <v>533</v>
      </c>
      <c r="J1219">
        <f>IF('ATP Data Set 2019 Singles'!$K1219&gt;1,'ATP Data Set 2019 Singles'!$K1219,"")</f>
        <v>66</v>
      </c>
      <c r="K1219">
        <v>66</v>
      </c>
      <c r="R1219" s="132"/>
      <c r="AC1219"/>
    </row>
    <row r="1220" spans="1:29" x14ac:dyDescent="0.25">
      <c r="A1220" t="s">
        <v>2412</v>
      </c>
      <c r="B1220" t="str">
        <f>IF(OR(ISNUMBER(FIND("W/O",Tabelle3[[#This Row],[Score]])),ISNUMBER(FIND("RET",Tabelle3[[#This Row],[Score]])),ISNUMBER(FIND("Bye,",Tabelle3[[#This Row],[Opponent]]))),"NO","YES")</f>
        <v>NO</v>
      </c>
      <c r="C1220" t="s">
        <v>518</v>
      </c>
      <c r="D1220" s="158">
        <v>43591</v>
      </c>
      <c r="E1220" t="s">
        <v>1171</v>
      </c>
      <c r="F1220">
        <v>2</v>
      </c>
      <c r="G1220" t="s">
        <v>1393</v>
      </c>
      <c r="H1220" t="s">
        <v>1458</v>
      </c>
      <c r="I1220" t="s">
        <v>1457</v>
      </c>
      <c r="J1220" t="str">
        <f>IF('ATP Data Set 2019 Singles'!$K1220&gt;1,'ATP Data Set 2019 Singles'!$K1220,"")</f>
        <v/>
      </c>
      <c r="K1220">
        <v>0</v>
      </c>
      <c r="R1220" s="132"/>
      <c r="AC1220"/>
    </row>
    <row r="1221" spans="1:29" x14ac:dyDescent="0.25">
      <c r="A1221" t="s">
        <v>2412</v>
      </c>
      <c r="B1221" t="str">
        <f>IF(OR(ISNUMBER(FIND("W/O",Tabelle3[[#This Row],[Score]])),ISNUMBER(FIND("RET",Tabelle3[[#This Row],[Score]])),ISNUMBER(FIND("Bye,",Tabelle3[[#This Row],[Opponent]]))),"NO","YES")</f>
        <v>YES</v>
      </c>
      <c r="C1221" t="s">
        <v>518</v>
      </c>
      <c r="D1221" s="158">
        <v>43591</v>
      </c>
      <c r="E1221" t="s">
        <v>1171</v>
      </c>
      <c r="F1221">
        <v>2</v>
      </c>
      <c r="G1221" t="s">
        <v>1409</v>
      </c>
      <c r="H1221" t="s">
        <v>1477</v>
      </c>
      <c r="I1221" t="s">
        <v>1357</v>
      </c>
      <c r="J1221">
        <f>IF('ATP Data Set 2019 Singles'!$K1221&gt;1,'ATP Data Set 2019 Singles'!$K1221,"")</f>
        <v>120</v>
      </c>
      <c r="K1221">
        <v>120</v>
      </c>
      <c r="R1221" s="132"/>
      <c r="AC1221"/>
    </row>
    <row r="1222" spans="1:29" x14ac:dyDescent="0.25">
      <c r="A1222" t="s">
        <v>2412</v>
      </c>
      <c r="B1222" t="str">
        <f>IF(OR(ISNUMBER(FIND("W/O",Tabelle3[[#This Row],[Score]])),ISNUMBER(FIND("RET",Tabelle3[[#This Row],[Score]])),ISNUMBER(FIND("Bye,",Tabelle3[[#This Row],[Opponent]]))),"NO","YES")</f>
        <v>NO</v>
      </c>
      <c r="C1222" t="s">
        <v>518</v>
      </c>
      <c r="D1222" s="158">
        <v>43591</v>
      </c>
      <c r="E1222" t="s">
        <v>1171</v>
      </c>
      <c r="F1222">
        <v>2</v>
      </c>
      <c r="G1222" t="s">
        <v>1394</v>
      </c>
      <c r="H1222" t="s">
        <v>1458</v>
      </c>
      <c r="I1222" t="s">
        <v>1457</v>
      </c>
      <c r="J1222" t="str">
        <f>IF('ATP Data Set 2019 Singles'!$K1222&gt;1,'ATP Data Set 2019 Singles'!$K1222,"")</f>
        <v/>
      </c>
      <c r="K1222">
        <v>0</v>
      </c>
      <c r="R1222" s="132"/>
      <c r="AC1222"/>
    </row>
    <row r="1223" spans="1:29" x14ac:dyDescent="0.25">
      <c r="A1223" t="s">
        <v>2412</v>
      </c>
      <c r="B1223" t="str">
        <f>IF(OR(ISNUMBER(FIND("W/O",Tabelle3[[#This Row],[Score]])),ISNUMBER(FIND("RET",Tabelle3[[#This Row],[Score]])),ISNUMBER(FIND("Bye,",Tabelle3[[#This Row],[Opponent]]))),"NO","YES")</f>
        <v>YES</v>
      </c>
      <c r="C1223" t="s">
        <v>518</v>
      </c>
      <c r="D1223" s="158">
        <v>43591</v>
      </c>
      <c r="E1223" t="s">
        <v>1171</v>
      </c>
      <c r="F1223">
        <v>2</v>
      </c>
      <c r="G1223" t="s">
        <v>1439</v>
      </c>
      <c r="H1223" t="s">
        <v>1435</v>
      </c>
      <c r="I1223" t="s">
        <v>1529</v>
      </c>
      <c r="J1223">
        <f>IF('ATP Data Set 2019 Singles'!$K1223&gt;1,'ATP Data Set 2019 Singles'!$K1223,"")</f>
        <v>131</v>
      </c>
      <c r="K1223">
        <v>131</v>
      </c>
      <c r="R1223" s="132"/>
      <c r="AC1223"/>
    </row>
    <row r="1224" spans="1:29" x14ac:dyDescent="0.25">
      <c r="A1224" t="s">
        <v>2412</v>
      </c>
      <c r="B1224" t="str">
        <f>IF(OR(ISNUMBER(FIND("W/O",Tabelle3[[#This Row],[Score]])),ISNUMBER(FIND("RET",Tabelle3[[#This Row],[Score]])),ISNUMBER(FIND("Bye,",Tabelle3[[#This Row],[Opponent]]))),"NO","YES")</f>
        <v>YES</v>
      </c>
      <c r="C1224" t="s">
        <v>518</v>
      </c>
      <c r="D1224" s="158">
        <v>43591</v>
      </c>
      <c r="E1224" t="s">
        <v>1171</v>
      </c>
      <c r="F1224">
        <v>2</v>
      </c>
      <c r="G1224" t="s">
        <v>1434</v>
      </c>
      <c r="H1224" t="s">
        <v>1492</v>
      </c>
      <c r="I1224" t="s">
        <v>569</v>
      </c>
      <c r="J1224">
        <f>IF('ATP Data Set 2019 Singles'!$K1224&gt;1,'ATP Data Set 2019 Singles'!$K1224,"")</f>
        <v>65</v>
      </c>
      <c r="K1224">
        <v>65</v>
      </c>
      <c r="R1224" s="132"/>
      <c r="AC1224"/>
    </row>
    <row r="1225" spans="1:29" x14ac:dyDescent="0.25">
      <c r="A1225" t="s">
        <v>2412</v>
      </c>
      <c r="B1225" t="str">
        <f>IF(OR(ISNUMBER(FIND("W/O",Tabelle3[[#This Row],[Score]])),ISNUMBER(FIND("RET",Tabelle3[[#This Row],[Score]])),ISNUMBER(FIND("Bye,",Tabelle3[[#This Row],[Opponent]]))),"NO","YES")</f>
        <v>NO</v>
      </c>
      <c r="C1225" t="s">
        <v>518</v>
      </c>
      <c r="D1225" s="158">
        <v>43591</v>
      </c>
      <c r="E1225" t="s">
        <v>1171</v>
      </c>
      <c r="F1225">
        <v>2</v>
      </c>
      <c r="G1225" t="s">
        <v>1396</v>
      </c>
      <c r="H1225" t="s">
        <v>1458</v>
      </c>
      <c r="I1225" t="s">
        <v>1457</v>
      </c>
      <c r="J1225" t="str">
        <f>IF('ATP Data Set 2019 Singles'!$K1225&gt;1,'ATP Data Set 2019 Singles'!$K1225,"")</f>
        <v/>
      </c>
      <c r="K1225">
        <v>0</v>
      </c>
      <c r="R1225" s="132"/>
      <c r="AC1225"/>
    </row>
    <row r="1226" spans="1:29" x14ac:dyDescent="0.25">
      <c r="A1226" t="s">
        <v>2412</v>
      </c>
      <c r="B1226" t="str">
        <f>IF(OR(ISNUMBER(FIND("W/O",Tabelle3[[#This Row],[Score]])),ISNUMBER(FIND("RET",Tabelle3[[#This Row],[Score]])),ISNUMBER(FIND("Bye,",Tabelle3[[#This Row],[Opponent]]))),"NO","YES")</f>
        <v>YES</v>
      </c>
      <c r="C1226" t="s">
        <v>518</v>
      </c>
      <c r="D1226" s="158">
        <v>43591</v>
      </c>
      <c r="E1226" t="s">
        <v>1171</v>
      </c>
      <c r="F1226">
        <v>3</v>
      </c>
      <c r="G1226" t="s">
        <v>1437</v>
      </c>
      <c r="H1226" t="s">
        <v>1451</v>
      </c>
      <c r="I1226" t="s">
        <v>671</v>
      </c>
      <c r="J1226">
        <f>IF('ATP Data Set 2019 Singles'!$K1226&gt;1,'ATP Data Set 2019 Singles'!$K1226,"")</f>
        <v>59</v>
      </c>
      <c r="K1226">
        <v>59</v>
      </c>
      <c r="R1226" s="132"/>
      <c r="AC1226"/>
    </row>
    <row r="1227" spans="1:29" x14ac:dyDescent="0.25">
      <c r="A1227" t="s">
        <v>2412</v>
      </c>
      <c r="B1227" t="str">
        <f>IF(OR(ISNUMBER(FIND("W/O",Tabelle3[[#This Row],[Score]])),ISNUMBER(FIND("RET",Tabelle3[[#This Row],[Score]])),ISNUMBER(FIND("Bye,",Tabelle3[[#This Row],[Opponent]]))),"NO","YES")</f>
        <v>YES</v>
      </c>
      <c r="C1227" t="s">
        <v>518</v>
      </c>
      <c r="D1227" s="158">
        <v>43591</v>
      </c>
      <c r="E1227" t="s">
        <v>1171</v>
      </c>
      <c r="F1227">
        <v>3</v>
      </c>
      <c r="G1227" t="s">
        <v>1440</v>
      </c>
      <c r="H1227" t="s">
        <v>1432</v>
      </c>
      <c r="I1227" t="s">
        <v>1593</v>
      </c>
      <c r="J1227">
        <f>IF('ATP Data Set 2019 Singles'!$K1227&gt;1,'ATP Data Set 2019 Singles'!$K1227,"")</f>
        <v>121</v>
      </c>
      <c r="K1227">
        <v>121</v>
      </c>
      <c r="R1227" s="132"/>
      <c r="AC1227"/>
    </row>
    <row r="1228" spans="1:29" x14ac:dyDescent="0.25">
      <c r="A1228" t="s">
        <v>2412</v>
      </c>
      <c r="B1228" t="str">
        <f>IF(OR(ISNUMBER(FIND("W/O",Tabelle3[[#This Row],[Score]])),ISNUMBER(FIND("RET",Tabelle3[[#This Row],[Score]])),ISNUMBER(FIND("Bye,",Tabelle3[[#This Row],[Opponent]]))),"NO","YES")</f>
        <v>YES</v>
      </c>
      <c r="C1228" t="s">
        <v>518</v>
      </c>
      <c r="D1228" s="158">
        <v>43591</v>
      </c>
      <c r="E1228" t="s">
        <v>1171</v>
      </c>
      <c r="F1228">
        <v>3</v>
      </c>
      <c r="G1228" t="s">
        <v>1474</v>
      </c>
      <c r="H1228" t="s">
        <v>2028</v>
      </c>
      <c r="I1228" t="s">
        <v>1908</v>
      </c>
      <c r="J1228">
        <f>IF('ATP Data Set 2019 Singles'!$K1228&gt;1,'ATP Data Set 2019 Singles'!$K1228,"")</f>
        <v>143</v>
      </c>
      <c r="K1228">
        <v>143</v>
      </c>
      <c r="R1228" s="132"/>
      <c r="AC1228"/>
    </row>
    <row r="1229" spans="1:29" x14ac:dyDescent="0.25">
      <c r="A1229" t="s">
        <v>2412</v>
      </c>
      <c r="B1229" t="str">
        <f>IF(OR(ISNUMBER(FIND("W/O",Tabelle3[[#This Row],[Score]])),ISNUMBER(FIND("RET",Tabelle3[[#This Row],[Score]])),ISNUMBER(FIND("Bye,",Tabelle3[[#This Row],[Opponent]]))),"NO","YES")</f>
        <v>YES</v>
      </c>
      <c r="C1229" t="s">
        <v>518</v>
      </c>
      <c r="D1229" s="158">
        <v>43591</v>
      </c>
      <c r="E1229" t="s">
        <v>1171</v>
      </c>
      <c r="F1229">
        <v>3</v>
      </c>
      <c r="G1229" t="s">
        <v>1400</v>
      </c>
      <c r="H1229" t="s">
        <v>1441</v>
      </c>
      <c r="I1229" t="s">
        <v>653</v>
      </c>
      <c r="J1229">
        <f>IF('ATP Data Set 2019 Singles'!$K1229&gt;1,'ATP Data Set 2019 Singles'!$K1229,"")</f>
        <v>65</v>
      </c>
      <c r="K1229">
        <v>65</v>
      </c>
      <c r="R1229" s="132"/>
      <c r="AC1229"/>
    </row>
    <row r="1230" spans="1:29" x14ac:dyDescent="0.25">
      <c r="A1230" t="s">
        <v>2412</v>
      </c>
      <c r="B1230" t="str">
        <f>IF(OR(ISNUMBER(FIND("W/O",Tabelle3[[#This Row],[Score]])),ISNUMBER(FIND("RET",Tabelle3[[#This Row],[Score]])),ISNUMBER(FIND("Bye,",Tabelle3[[#This Row],[Opponent]]))),"NO","YES")</f>
        <v>YES</v>
      </c>
      <c r="C1230" t="s">
        <v>518</v>
      </c>
      <c r="D1230" s="158">
        <v>43591</v>
      </c>
      <c r="E1230" t="s">
        <v>1171</v>
      </c>
      <c r="F1230">
        <v>3</v>
      </c>
      <c r="G1230" t="s">
        <v>1395</v>
      </c>
      <c r="H1230" t="s">
        <v>1508</v>
      </c>
      <c r="I1230" t="s">
        <v>569</v>
      </c>
      <c r="J1230">
        <f>IF('ATP Data Set 2019 Singles'!$K1230&gt;1,'ATP Data Set 2019 Singles'!$K1230,"")</f>
        <v>52</v>
      </c>
      <c r="K1230">
        <v>52</v>
      </c>
      <c r="R1230" s="132"/>
      <c r="AC1230"/>
    </row>
    <row r="1231" spans="1:29" x14ac:dyDescent="0.25">
      <c r="A1231" t="s">
        <v>2412</v>
      </c>
      <c r="B1231" t="str">
        <f>IF(OR(ISNUMBER(FIND("W/O",Tabelle3[[#This Row],[Score]])),ISNUMBER(FIND("RET",Tabelle3[[#This Row],[Score]])),ISNUMBER(FIND("Bye,",Tabelle3[[#This Row],[Opponent]]))),"NO","YES")</f>
        <v>YES</v>
      </c>
      <c r="C1231" t="s">
        <v>518</v>
      </c>
      <c r="D1231" s="158">
        <v>43591</v>
      </c>
      <c r="E1231" t="s">
        <v>1171</v>
      </c>
      <c r="F1231">
        <v>3</v>
      </c>
      <c r="G1231" t="s">
        <v>1447</v>
      </c>
      <c r="H1231" t="s">
        <v>1535</v>
      </c>
      <c r="I1231" t="s">
        <v>667</v>
      </c>
      <c r="J1231">
        <f>IF('ATP Data Set 2019 Singles'!$K1231&gt;1,'ATP Data Set 2019 Singles'!$K1231,"")</f>
        <v>69</v>
      </c>
      <c r="K1231">
        <v>69</v>
      </c>
      <c r="R1231" s="132"/>
      <c r="AC1231"/>
    </row>
    <row r="1232" spans="1:29" x14ac:dyDescent="0.25">
      <c r="A1232" t="s">
        <v>2412</v>
      </c>
      <c r="B1232" t="str">
        <f>IF(OR(ISNUMBER(FIND("W/O",Tabelle3[[#This Row],[Score]])),ISNUMBER(FIND("RET",Tabelle3[[#This Row],[Score]])),ISNUMBER(FIND("Bye,",Tabelle3[[#This Row],[Opponent]]))),"NO","YES")</f>
        <v>YES</v>
      </c>
      <c r="C1232" t="s">
        <v>518</v>
      </c>
      <c r="D1232" s="158">
        <v>43591</v>
      </c>
      <c r="E1232" t="s">
        <v>1171</v>
      </c>
      <c r="F1232">
        <v>3</v>
      </c>
      <c r="G1232" t="s">
        <v>1475</v>
      </c>
      <c r="H1232" t="s">
        <v>1574</v>
      </c>
      <c r="I1232" t="s">
        <v>690</v>
      </c>
      <c r="J1232">
        <f>IF('ATP Data Set 2019 Singles'!$K1232&gt;1,'ATP Data Set 2019 Singles'!$K1232,"")</f>
        <v>70</v>
      </c>
      <c r="K1232">
        <v>70</v>
      </c>
      <c r="R1232" s="132"/>
      <c r="AC1232"/>
    </row>
    <row r="1233" spans="1:29" x14ac:dyDescent="0.25">
      <c r="A1233" t="s">
        <v>2412</v>
      </c>
      <c r="B1233" t="str">
        <f>IF(OR(ISNUMBER(FIND("W/O",Tabelle3[[#This Row],[Score]])),ISNUMBER(FIND("RET",Tabelle3[[#This Row],[Score]])),ISNUMBER(FIND("Bye,",Tabelle3[[#This Row],[Opponent]]))),"NO","YES")</f>
        <v>YES</v>
      </c>
      <c r="C1233" t="s">
        <v>518</v>
      </c>
      <c r="D1233" s="158">
        <v>43591</v>
      </c>
      <c r="E1233" t="s">
        <v>1171</v>
      </c>
      <c r="F1233">
        <v>3</v>
      </c>
      <c r="G1233" t="s">
        <v>1428</v>
      </c>
      <c r="H1233" t="s">
        <v>1485</v>
      </c>
      <c r="I1233" t="s">
        <v>2145</v>
      </c>
      <c r="J1233">
        <f>IF('ATP Data Set 2019 Singles'!$K1233&gt;1,'ATP Data Set 2019 Singles'!$K1233,"")</f>
        <v>115</v>
      </c>
      <c r="K1233">
        <v>115</v>
      </c>
      <c r="R1233" s="132"/>
      <c r="AC1233"/>
    </row>
    <row r="1234" spans="1:29" x14ac:dyDescent="0.25">
      <c r="A1234" t="s">
        <v>2412</v>
      </c>
      <c r="B1234" t="str">
        <f>IF(OR(ISNUMBER(FIND("W/O",Tabelle3[[#This Row],[Score]])),ISNUMBER(FIND("RET",Tabelle3[[#This Row],[Score]])),ISNUMBER(FIND("Bye,",Tabelle3[[#This Row],[Opponent]]))),"NO","YES")</f>
        <v>YES</v>
      </c>
      <c r="C1234" t="s">
        <v>518</v>
      </c>
      <c r="D1234" s="158">
        <v>43591</v>
      </c>
      <c r="E1234" t="s">
        <v>1171</v>
      </c>
      <c r="F1234">
        <v>3</v>
      </c>
      <c r="G1234" t="s">
        <v>1399</v>
      </c>
      <c r="H1234" t="s">
        <v>1573</v>
      </c>
      <c r="I1234" t="s">
        <v>646</v>
      </c>
      <c r="J1234">
        <f>IF('ATP Data Set 2019 Singles'!$K1234&gt;1,'ATP Data Set 2019 Singles'!$K1234,"")</f>
        <v>98</v>
      </c>
      <c r="K1234">
        <v>98</v>
      </c>
      <c r="R1234" s="132"/>
      <c r="AC1234"/>
    </row>
    <row r="1235" spans="1:29" x14ac:dyDescent="0.25">
      <c r="A1235" t="s">
        <v>2412</v>
      </c>
      <c r="B1235" t="str">
        <f>IF(OR(ISNUMBER(FIND("W/O",Tabelle3[[#This Row],[Score]])),ISNUMBER(FIND("RET",Tabelle3[[#This Row],[Score]])),ISNUMBER(FIND("Bye,",Tabelle3[[#This Row],[Opponent]]))),"NO","YES")</f>
        <v>YES</v>
      </c>
      <c r="C1235" t="s">
        <v>518</v>
      </c>
      <c r="D1235" s="158">
        <v>43591</v>
      </c>
      <c r="E1235" t="s">
        <v>1171</v>
      </c>
      <c r="F1235">
        <v>3</v>
      </c>
      <c r="G1235" t="s">
        <v>1682</v>
      </c>
      <c r="H1235" t="s">
        <v>1514</v>
      </c>
      <c r="I1235" t="s">
        <v>753</v>
      </c>
      <c r="J1235">
        <f>IF('ATP Data Set 2019 Singles'!$K1235&gt;1,'ATP Data Set 2019 Singles'!$K1235,"")</f>
        <v>122</v>
      </c>
      <c r="K1235">
        <v>122</v>
      </c>
      <c r="R1235" s="132"/>
      <c r="AC1235"/>
    </row>
    <row r="1236" spans="1:29" x14ac:dyDescent="0.25">
      <c r="A1236" t="s">
        <v>2412</v>
      </c>
      <c r="B1236" t="str">
        <f>IF(OR(ISNUMBER(FIND("W/O",Tabelle3[[#This Row],[Score]])),ISNUMBER(FIND("RET",Tabelle3[[#This Row],[Score]])),ISNUMBER(FIND("Bye,",Tabelle3[[#This Row],[Opponent]]))),"NO","YES")</f>
        <v>NO</v>
      </c>
      <c r="C1236" t="s">
        <v>518</v>
      </c>
      <c r="D1236" s="158">
        <v>43591</v>
      </c>
      <c r="E1236" t="s">
        <v>1171</v>
      </c>
      <c r="F1236">
        <v>3</v>
      </c>
      <c r="G1236" t="s">
        <v>1393</v>
      </c>
      <c r="H1236" t="s">
        <v>1499</v>
      </c>
      <c r="I1236" t="s">
        <v>2157</v>
      </c>
      <c r="J1236">
        <f>IF('ATP Data Set 2019 Singles'!$K1236&gt;1,'ATP Data Set 2019 Singles'!$K1236,"")</f>
        <v>97</v>
      </c>
      <c r="K1236">
        <v>97</v>
      </c>
      <c r="R1236" s="132"/>
      <c r="AC1236"/>
    </row>
    <row r="1237" spans="1:29" x14ac:dyDescent="0.25">
      <c r="A1237" t="s">
        <v>2412</v>
      </c>
      <c r="B1237" t="str">
        <f>IF(OR(ISNUMBER(FIND("W/O",Tabelle3[[#This Row],[Score]])),ISNUMBER(FIND("RET",Tabelle3[[#This Row],[Score]])),ISNUMBER(FIND("Bye,",Tabelle3[[#This Row],[Opponent]]))),"NO","YES")</f>
        <v>YES</v>
      </c>
      <c r="C1237" t="s">
        <v>518</v>
      </c>
      <c r="D1237" s="158">
        <v>43591</v>
      </c>
      <c r="E1237" t="s">
        <v>1171</v>
      </c>
      <c r="F1237">
        <v>3</v>
      </c>
      <c r="G1237" t="s">
        <v>1409</v>
      </c>
      <c r="H1237" t="s">
        <v>1490</v>
      </c>
      <c r="I1237" t="s">
        <v>848</v>
      </c>
      <c r="J1237">
        <f>IF('ATP Data Set 2019 Singles'!$K1237&gt;1,'ATP Data Set 2019 Singles'!$K1237,"")</f>
        <v>111</v>
      </c>
      <c r="K1237">
        <v>111</v>
      </c>
      <c r="R1237" s="132"/>
      <c r="AC1237"/>
    </row>
    <row r="1238" spans="1:29" x14ac:dyDescent="0.25">
      <c r="A1238" t="s">
        <v>2412</v>
      </c>
      <c r="B1238" t="str">
        <f>IF(OR(ISNUMBER(FIND("W/O",Tabelle3[[#This Row],[Score]])),ISNUMBER(FIND("RET",Tabelle3[[#This Row],[Score]])),ISNUMBER(FIND("Bye,",Tabelle3[[#This Row],[Opponent]]))),"NO","YES")</f>
        <v>YES</v>
      </c>
      <c r="C1238" t="s">
        <v>518</v>
      </c>
      <c r="D1238" s="158">
        <v>43591</v>
      </c>
      <c r="E1238" t="s">
        <v>1171</v>
      </c>
      <c r="F1238">
        <v>3</v>
      </c>
      <c r="G1238" t="s">
        <v>1394</v>
      </c>
      <c r="H1238" t="s">
        <v>1448</v>
      </c>
      <c r="I1238" t="s">
        <v>655</v>
      </c>
      <c r="J1238">
        <f>IF('ATP Data Set 2019 Singles'!$K1238&gt;1,'ATP Data Set 2019 Singles'!$K1238,"")</f>
        <v>78</v>
      </c>
      <c r="K1238">
        <v>78</v>
      </c>
      <c r="R1238" s="132"/>
      <c r="AC1238"/>
    </row>
    <row r="1239" spans="1:29" x14ac:dyDescent="0.25">
      <c r="A1239" t="s">
        <v>2412</v>
      </c>
      <c r="B1239" t="str">
        <f>IF(OR(ISNUMBER(FIND("W/O",Tabelle3[[#This Row],[Score]])),ISNUMBER(FIND("RET",Tabelle3[[#This Row],[Score]])),ISNUMBER(FIND("Bye,",Tabelle3[[#This Row],[Opponent]]))),"NO","YES")</f>
        <v>YES</v>
      </c>
      <c r="C1239" t="s">
        <v>518</v>
      </c>
      <c r="D1239" s="158">
        <v>43591</v>
      </c>
      <c r="E1239" t="s">
        <v>1171</v>
      </c>
      <c r="F1239">
        <v>3</v>
      </c>
      <c r="G1239" t="s">
        <v>1439</v>
      </c>
      <c r="H1239" t="s">
        <v>1445</v>
      </c>
      <c r="I1239" t="s">
        <v>2156</v>
      </c>
      <c r="J1239">
        <f>IF('ATP Data Set 2019 Singles'!$K1239&gt;1,'ATP Data Set 2019 Singles'!$K1239,"")</f>
        <v>149</v>
      </c>
      <c r="K1239">
        <v>149</v>
      </c>
      <c r="R1239" s="132"/>
      <c r="AC1239"/>
    </row>
    <row r="1240" spans="1:29" x14ac:dyDescent="0.25">
      <c r="A1240" t="s">
        <v>2412</v>
      </c>
      <c r="B1240" t="str">
        <f>IF(OR(ISNUMBER(FIND("W/O",Tabelle3[[#This Row],[Score]])),ISNUMBER(FIND("RET",Tabelle3[[#This Row],[Score]])),ISNUMBER(FIND("Bye,",Tabelle3[[#This Row],[Opponent]]))),"NO","YES")</f>
        <v>YES</v>
      </c>
      <c r="C1240" t="s">
        <v>518</v>
      </c>
      <c r="D1240" s="158">
        <v>43591</v>
      </c>
      <c r="E1240" t="s">
        <v>1171</v>
      </c>
      <c r="F1240">
        <v>3</v>
      </c>
      <c r="G1240" t="s">
        <v>1434</v>
      </c>
      <c r="H1240" t="s">
        <v>1497</v>
      </c>
      <c r="I1240" t="s">
        <v>512</v>
      </c>
      <c r="J1240">
        <f>IF('ATP Data Set 2019 Singles'!$K1240&gt;1,'ATP Data Set 2019 Singles'!$K1240,"")</f>
        <v>89</v>
      </c>
      <c r="K1240">
        <v>89</v>
      </c>
      <c r="R1240" s="132"/>
      <c r="AC1240"/>
    </row>
    <row r="1241" spans="1:29" x14ac:dyDescent="0.25">
      <c r="A1241" t="s">
        <v>2412</v>
      </c>
      <c r="B1241" t="str">
        <f>IF(OR(ISNUMBER(FIND("W/O",Tabelle3[[#This Row],[Score]])),ISNUMBER(FIND("RET",Tabelle3[[#This Row],[Score]])),ISNUMBER(FIND("Bye,",Tabelle3[[#This Row],[Opponent]]))),"NO","YES")</f>
        <v>YES</v>
      </c>
      <c r="C1241" t="s">
        <v>518</v>
      </c>
      <c r="D1241" s="158">
        <v>43591</v>
      </c>
      <c r="E1241" t="s">
        <v>1171</v>
      </c>
      <c r="F1241">
        <v>3</v>
      </c>
      <c r="G1241" t="s">
        <v>1396</v>
      </c>
      <c r="H1241" t="s">
        <v>2155</v>
      </c>
      <c r="I1241" t="s">
        <v>542</v>
      </c>
      <c r="J1241">
        <f>IF('ATP Data Set 2019 Singles'!$K1241&gt;1,'ATP Data Set 2019 Singles'!$K1241,"")</f>
        <v>71</v>
      </c>
      <c r="K1241">
        <v>71</v>
      </c>
      <c r="R1241" s="132"/>
      <c r="AC1241"/>
    </row>
    <row r="1242" spans="1:29" x14ac:dyDescent="0.25">
      <c r="A1242" t="s">
        <v>2412</v>
      </c>
      <c r="B1242" t="str">
        <f>IF(OR(ISNUMBER(FIND("W/O",Tabelle3[[#This Row],[Score]])),ISNUMBER(FIND("RET",Tabelle3[[#This Row],[Score]])),ISNUMBER(FIND("Bye,",Tabelle3[[#This Row],[Opponent]]))),"NO","YES")</f>
        <v>YES</v>
      </c>
      <c r="C1242" t="s">
        <v>518</v>
      </c>
      <c r="D1242" s="158">
        <v>43591</v>
      </c>
      <c r="E1242" t="s">
        <v>1171</v>
      </c>
      <c r="F1242">
        <v>4</v>
      </c>
      <c r="G1242" t="s">
        <v>1440</v>
      </c>
      <c r="H1242" t="s">
        <v>1474</v>
      </c>
      <c r="I1242" t="s">
        <v>1597</v>
      </c>
      <c r="J1242">
        <f>IF('ATP Data Set 2019 Singles'!$K1242&gt;1,'ATP Data Set 2019 Singles'!$K1242,"")</f>
        <v>129</v>
      </c>
      <c r="K1242">
        <v>129</v>
      </c>
      <c r="R1242" s="132"/>
      <c r="AC1242"/>
    </row>
    <row r="1243" spans="1:29" x14ac:dyDescent="0.25">
      <c r="A1243" t="s">
        <v>2412</v>
      </c>
      <c r="B1243" t="str">
        <f>IF(OR(ISNUMBER(FIND("W/O",Tabelle3[[#This Row],[Score]])),ISNUMBER(FIND("RET",Tabelle3[[#This Row],[Score]])),ISNUMBER(FIND("Bye,",Tabelle3[[#This Row],[Opponent]]))),"NO","YES")</f>
        <v>YES</v>
      </c>
      <c r="C1243" t="s">
        <v>518</v>
      </c>
      <c r="D1243" s="158">
        <v>43591</v>
      </c>
      <c r="E1243" t="s">
        <v>1171</v>
      </c>
      <c r="F1243">
        <v>4</v>
      </c>
      <c r="G1243" t="s">
        <v>1400</v>
      </c>
      <c r="H1243" t="s">
        <v>1437</v>
      </c>
      <c r="I1243" t="s">
        <v>895</v>
      </c>
      <c r="J1243">
        <f>IF('ATP Data Set 2019 Singles'!$K1243&gt;1,'ATP Data Set 2019 Singles'!$K1243,"")</f>
        <v>85</v>
      </c>
      <c r="K1243">
        <v>85</v>
      </c>
      <c r="R1243" s="132"/>
      <c r="AC1243"/>
    </row>
    <row r="1244" spans="1:29" x14ac:dyDescent="0.25">
      <c r="A1244" t="s">
        <v>2412</v>
      </c>
      <c r="B1244" t="str">
        <f>IF(OR(ISNUMBER(FIND("W/O",Tabelle3[[#This Row],[Score]])),ISNUMBER(FIND("RET",Tabelle3[[#This Row],[Score]])),ISNUMBER(FIND("Bye,",Tabelle3[[#This Row],[Opponent]]))),"NO","YES")</f>
        <v>YES</v>
      </c>
      <c r="C1244" t="s">
        <v>518</v>
      </c>
      <c r="D1244" s="158">
        <v>43591</v>
      </c>
      <c r="E1244" t="s">
        <v>1171</v>
      </c>
      <c r="F1244">
        <v>4</v>
      </c>
      <c r="G1244" t="s">
        <v>1395</v>
      </c>
      <c r="H1244" t="s">
        <v>1428</v>
      </c>
      <c r="I1244" t="s">
        <v>2154</v>
      </c>
      <c r="J1244">
        <f>IF('ATP Data Set 2019 Singles'!$K1244&gt;1,'ATP Data Set 2019 Singles'!$K1244,"")</f>
        <v>121</v>
      </c>
      <c r="K1244">
        <v>121</v>
      </c>
      <c r="R1244" s="132"/>
      <c r="AC1244"/>
    </row>
    <row r="1245" spans="1:29" x14ac:dyDescent="0.25">
      <c r="A1245" t="s">
        <v>2412</v>
      </c>
      <c r="B1245" t="str">
        <f>IF(OR(ISNUMBER(FIND("W/O",Tabelle3[[#This Row],[Score]])),ISNUMBER(FIND("RET",Tabelle3[[#This Row],[Score]])),ISNUMBER(FIND("Bye,",Tabelle3[[#This Row],[Opponent]]))),"NO","YES")</f>
        <v>YES</v>
      </c>
      <c r="C1245" t="s">
        <v>518</v>
      </c>
      <c r="D1245" s="158">
        <v>43591</v>
      </c>
      <c r="E1245" t="s">
        <v>1171</v>
      </c>
      <c r="F1245">
        <v>4</v>
      </c>
      <c r="G1245" t="s">
        <v>1399</v>
      </c>
      <c r="H1245" t="s">
        <v>1409</v>
      </c>
      <c r="I1245" t="s">
        <v>512</v>
      </c>
      <c r="J1245">
        <f>IF('ATP Data Set 2019 Singles'!$K1245&gt;1,'ATP Data Set 2019 Singles'!$K1245,"")</f>
        <v>93</v>
      </c>
      <c r="K1245">
        <v>93</v>
      </c>
      <c r="R1245" s="132"/>
      <c r="AC1245"/>
    </row>
    <row r="1246" spans="1:29" x14ac:dyDescent="0.25">
      <c r="A1246" t="s">
        <v>2412</v>
      </c>
      <c r="B1246" t="str">
        <f>IF(OR(ISNUMBER(FIND("W/O",Tabelle3[[#This Row],[Score]])),ISNUMBER(FIND("RET",Tabelle3[[#This Row],[Score]])),ISNUMBER(FIND("Bye,",Tabelle3[[#This Row],[Opponent]]))),"NO","YES")</f>
        <v>YES</v>
      </c>
      <c r="C1246" t="s">
        <v>518</v>
      </c>
      <c r="D1246" s="158">
        <v>43591</v>
      </c>
      <c r="E1246" t="s">
        <v>1171</v>
      </c>
      <c r="F1246">
        <v>4</v>
      </c>
      <c r="G1246" t="s">
        <v>1393</v>
      </c>
      <c r="H1246" t="s">
        <v>1447</v>
      </c>
      <c r="I1246" t="s">
        <v>566</v>
      </c>
      <c r="J1246">
        <f>IF('ATP Data Set 2019 Singles'!$K1246&gt;1,'ATP Data Set 2019 Singles'!$K1246,"")</f>
        <v>90</v>
      </c>
      <c r="K1246">
        <v>90</v>
      </c>
      <c r="R1246" s="132"/>
      <c r="AC1246"/>
    </row>
    <row r="1247" spans="1:29" x14ac:dyDescent="0.25">
      <c r="A1247" t="s">
        <v>2412</v>
      </c>
      <c r="B1247" t="str">
        <f>IF(OR(ISNUMBER(FIND("W/O",Tabelle3[[#This Row],[Score]])),ISNUMBER(FIND("RET",Tabelle3[[#This Row],[Score]])),ISNUMBER(FIND("Bye,",Tabelle3[[#This Row],[Opponent]]))),"NO","YES")</f>
        <v>YES</v>
      </c>
      <c r="C1247" t="s">
        <v>518</v>
      </c>
      <c r="D1247" s="158">
        <v>43591</v>
      </c>
      <c r="E1247" t="s">
        <v>1171</v>
      </c>
      <c r="F1247">
        <v>4</v>
      </c>
      <c r="G1247" t="s">
        <v>1394</v>
      </c>
      <c r="H1247" t="s">
        <v>1439</v>
      </c>
      <c r="I1247" t="s">
        <v>512</v>
      </c>
      <c r="J1247">
        <f>IF('ATP Data Set 2019 Singles'!$K1247&gt;1,'ATP Data Set 2019 Singles'!$K1247,"")</f>
        <v>88</v>
      </c>
      <c r="K1247">
        <v>88</v>
      </c>
      <c r="R1247" s="132"/>
      <c r="AC1247"/>
    </row>
    <row r="1248" spans="1:29" x14ac:dyDescent="0.25">
      <c r="A1248" t="s">
        <v>2412</v>
      </c>
      <c r="B1248" t="str">
        <f>IF(OR(ISNUMBER(FIND("W/O",Tabelle3[[#This Row],[Score]])),ISNUMBER(FIND("RET",Tabelle3[[#This Row],[Score]])),ISNUMBER(FIND("Bye,",Tabelle3[[#This Row],[Opponent]]))),"NO","YES")</f>
        <v>YES</v>
      </c>
      <c r="C1248" t="s">
        <v>518</v>
      </c>
      <c r="D1248" s="158">
        <v>43591</v>
      </c>
      <c r="E1248" t="s">
        <v>1171</v>
      </c>
      <c r="F1248">
        <v>4</v>
      </c>
      <c r="G1248" t="s">
        <v>1434</v>
      </c>
      <c r="H1248" t="s">
        <v>1682</v>
      </c>
      <c r="I1248" t="s">
        <v>522</v>
      </c>
      <c r="J1248">
        <f>IF('ATP Data Set 2019 Singles'!$K1248&gt;1,'ATP Data Set 2019 Singles'!$K1248,"")</f>
        <v>96</v>
      </c>
      <c r="K1248">
        <v>96</v>
      </c>
      <c r="R1248" s="132"/>
      <c r="AC1248"/>
    </row>
    <row r="1249" spans="1:29" x14ac:dyDescent="0.25">
      <c r="A1249" t="s">
        <v>2412</v>
      </c>
      <c r="B1249" t="str">
        <f>IF(OR(ISNUMBER(FIND("W/O",Tabelle3[[#This Row],[Score]])),ISNUMBER(FIND("RET",Tabelle3[[#This Row],[Score]])),ISNUMBER(FIND("Bye,",Tabelle3[[#This Row],[Opponent]]))),"NO","YES")</f>
        <v>YES</v>
      </c>
      <c r="C1249" t="s">
        <v>518</v>
      </c>
      <c r="D1249" s="158">
        <v>43591</v>
      </c>
      <c r="E1249" t="s">
        <v>1171</v>
      </c>
      <c r="F1249">
        <v>4</v>
      </c>
      <c r="G1249" t="s">
        <v>1396</v>
      </c>
      <c r="H1249" t="s">
        <v>1475</v>
      </c>
      <c r="I1249" t="s">
        <v>1500</v>
      </c>
      <c r="J1249">
        <f>IF('ATP Data Set 2019 Singles'!$K1249&gt;1,'ATP Data Set 2019 Singles'!$K1249,"")</f>
        <v>130</v>
      </c>
      <c r="K1249">
        <v>130</v>
      </c>
      <c r="R1249" s="132"/>
      <c r="AC1249"/>
    </row>
    <row r="1250" spans="1:29" x14ac:dyDescent="0.25">
      <c r="A1250" t="s">
        <v>2412</v>
      </c>
      <c r="B1250" t="str">
        <f>IF(OR(ISNUMBER(FIND("W/O",Tabelle3[[#This Row],[Score]])),ISNUMBER(FIND("RET",Tabelle3[[#This Row],[Score]])),ISNUMBER(FIND("Bye,",Tabelle3[[#This Row],[Opponent]]))),"NO","YES")</f>
        <v>NO</v>
      </c>
      <c r="C1250" t="s">
        <v>518</v>
      </c>
      <c r="D1250" s="158">
        <v>43591</v>
      </c>
      <c r="E1250" t="s">
        <v>1171</v>
      </c>
      <c r="F1250">
        <v>5</v>
      </c>
      <c r="G1250" t="s">
        <v>1400</v>
      </c>
      <c r="H1250" t="s">
        <v>1440</v>
      </c>
      <c r="I1250" t="s">
        <v>582</v>
      </c>
      <c r="J1250" t="str">
        <f>IF('ATP Data Set 2019 Singles'!$K1250&gt;1,'ATP Data Set 2019 Singles'!$K1250,"")</f>
        <v/>
      </c>
      <c r="K1250">
        <v>0</v>
      </c>
      <c r="R1250" s="132"/>
      <c r="AC1250"/>
    </row>
    <row r="1251" spans="1:29" x14ac:dyDescent="0.25">
      <c r="A1251" t="s">
        <v>2412</v>
      </c>
      <c r="B1251" t="str">
        <f>IF(OR(ISNUMBER(FIND("W/O",Tabelle3[[#This Row],[Score]])),ISNUMBER(FIND("RET",Tabelle3[[#This Row],[Score]])),ISNUMBER(FIND("Bye,",Tabelle3[[#This Row],[Opponent]]))),"NO","YES")</f>
        <v>YES</v>
      </c>
      <c r="C1251" t="s">
        <v>518</v>
      </c>
      <c r="D1251" s="158">
        <v>43591</v>
      </c>
      <c r="E1251" t="s">
        <v>1171</v>
      </c>
      <c r="F1251">
        <v>5</v>
      </c>
      <c r="G1251" t="s">
        <v>1399</v>
      </c>
      <c r="H1251" t="s">
        <v>1434</v>
      </c>
      <c r="I1251" t="s">
        <v>671</v>
      </c>
      <c r="J1251">
        <f>IF('ATP Data Set 2019 Singles'!$K1251&gt;1,'ATP Data Set 2019 Singles'!$K1251,"")</f>
        <v>68</v>
      </c>
      <c r="K1251">
        <v>68</v>
      </c>
      <c r="R1251" s="132"/>
      <c r="AC1251"/>
    </row>
    <row r="1252" spans="1:29" x14ac:dyDescent="0.25">
      <c r="A1252" t="s">
        <v>2412</v>
      </c>
      <c r="B1252" t="str">
        <f>IF(OR(ISNUMBER(FIND("W/O",Tabelle3[[#This Row],[Score]])),ISNUMBER(FIND("RET",Tabelle3[[#This Row],[Score]])),ISNUMBER(FIND("Bye,",Tabelle3[[#This Row],[Opponent]]))),"NO","YES")</f>
        <v>YES</v>
      </c>
      <c r="C1252" t="s">
        <v>518</v>
      </c>
      <c r="D1252" s="158">
        <v>43591</v>
      </c>
      <c r="E1252" t="s">
        <v>1171</v>
      </c>
      <c r="F1252">
        <v>5</v>
      </c>
      <c r="G1252" t="s">
        <v>1393</v>
      </c>
      <c r="H1252" t="s">
        <v>1395</v>
      </c>
      <c r="I1252" t="s">
        <v>1130</v>
      </c>
      <c r="J1252">
        <f>IF('ATP Data Set 2019 Singles'!$K1252&gt;1,'ATP Data Set 2019 Singles'!$K1252,"")</f>
        <v>131</v>
      </c>
      <c r="K1252">
        <v>131</v>
      </c>
      <c r="R1252" s="132"/>
      <c r="AC1252"/>
    </row>
    <row r="1253" spans="1:29" x14ac:dyDescent="0.25">
      <c r="A1253" t="s">
        <v>2412</v>
      </c>
      <c r="B1253" t="str">
        <f>IF(OR(ISNUMBER(FIND("W/O",Tabelle3[[#This Row],[Score]])),ISNUMBER(FIND("RET",Tabelle3[[#This Row],[Score]])),ISNUMBER(FIND("Bye,",Tabelle3[[#This Row],[Opponent]]))),"NO","YES")</f>
        <v>YES</v>
      </c>
      <c r="C1253" t="s">
        <v>518</v>
      </c>
      <c r="D1253" s="158">
        <v>43591</v>
      </c>
      <c r="E1253" t="s">
        <v>1171</v>
      </c>
      <c r="F1253">
        <v>5</v>
      </c>
      <c r="G1253" t="s">
        <v>1394</v>
      </c>
      <c r="H1253" t="s">
        <v>1396</v>
      </c>
      <c r="I1253" t="s">
        <v>1893</v>
      </c>
      <c r="J1253">
        <f>IF('ATP Data Set 2019 Singles'!$K1253&gt;1,'ATP Data Set 2019 Singles'!$K1253,"")</f>
        <v>131</v>
      </c>
      <c r="K1253">
        <v>131</v>
      </c>
      <c r="R1253" s="132"/>
      <c r="AC1253"/>
    </row>
    <row r="1254" spans="1:29" x14ac:dyDescent="0.25">
      <c r="A1254" t="s">
        <v>2412</v>
      </c>
      <c r="B1254" t="str">
        <f>IF(OR(ISNUMBER(FIND("W/O",Tabelle3[[#This Row],[Score]])),ISNUMBER(FIND("RET",Tabelle3[[#This Row],[Score]])),ISNUMBER(FIND("Bye,",Tabelle3[[#This Row],[Opponent]]))),"NO","YES")</f>
        <v>YES</v>
      </c>
      <c r="C1254" t="s">
        <v>518</v>
      </c>
      <c r="D1254" s="158">
        <v>43591</v>
      </c>
      <c r="E1254" t="s">
        <v>1171</v>
      </c>
      <c r="F1254">
        <v>6</v>
      </c>
      <c r="G1254" t="s">
        <v>1400</v>
      </c>
      <c r="H1254" t="s">
        <v>1393</v>
      </c>
      <c r="I1254" t="s">
        <v>607</v>
      </c>
      <c r="J1254">
        <f>IF('ATP Data Set 2019 Singles'!$K1254&gt;1,'ATP Data Set 2019 Singles'!$K1254,"")</f>
        <v>143</v>
      </c>
      <c r="K1254">
        <v>143</v>
      </c>
      <c r="R1254" s="132"/>
      <c r="AC1254"/>
    </row>
    <row r="1255" spans="1:29" x14ac:dyDescent="0.25">
      <c r="A1255" t="s">
        <v>2412</v>
      </c>
      <c r="B1255" t="str">
        <f>IF(OR(ISNUMBER(FIND("W/O",Tabelle3[[#This Row],[Score]])),ISNUMBER(FIND("RET",Tabelle3[[#This Row],[Score]])),ISNUMBER(FIND("Bye,",Tabelle3[[#This Row],[Opponent]]))),"NO","YES")</f>
        <v>YES</v>
      </c>
      <c r="C1255" t="s">
        <v>518</v>
      </c>
      <c r="D1255" s="158">
        <v>43591</v>
      </c>
      <c r="E1255" t="s">
        <v>1171</v>
      </c>
      <c r="F1255">
        <v>6</v>
      </c>
      <c r="G1255" t="s">
        <v>1394</v>
      </c>
      <c r="H1255" t="s">
        <v>1399</v>
      </c>
      <c r="I1255" t="s">
        <v>2153</v>
      </c>
      <c r="J1255">
        <f>IF('ATP Data Set 2019 Singles'!$K1255&gt;1,'ATP Data Set 2019 Singles'!$K1255,"")</f>
        <v>154</v>
      </c>
      <c r="K1255">
        <v>154</v>
      </c>
      <c r="R1255" s="132"/>
      <c r="AC1255"/>
    </row>
    <row r="1256" spans="1:29" x14ac:dyDescent="0.25">
      <c r="A1256" t="s">
        <v>2412</v>
      </c>
      <c r="B1256" t="str">
        <f>IF(OR(ISNUMBER(FIND("W/O",Tabelle3[[#This Row],[Score]])),ISNUMBER(FIND("RET",Tabelle3[[#This Row],[Score]])),ISNUMBER(FIND("Bye,",Tabelle3[[#This Row],[Opponent]]))),"NO","YES")</f>
        <v>YES</v>
      </c>
      <c r="C1256" t="s">
        <v>518</v>
      </c>
      <c r="D1256" s="158">
        <v>43591</v>
      </c>
      <c r="E1256" t="s">
        <v>1171</v>
      </c>
      <c r="F1256">
        <v>7</v>
      </c>
      <c r="G1256" t="s">
        <v>1400</v>
      </c>
      <c r="H1256" t="s">
        <v>1394</v>
      </c>
      <c r="I1256" t="s">
        <v>512</v>
      </c>
      <c r="J1256">
        <f>IF('ATP Data Set 2019 Singles'!$K1256&gt;1,'ATP Data Set 2019 Singles'!$K1256,"")</f>
        <v>93</v>
      </c>
      <c r="K1256">
        <v>93</v>
      </c>
      <c r="R1256" s="132"/>
      <c r="AC1256"/>
    </row>
    <row r="1257" spans="1:29" x14ac:dyDescent="0.25">
      <c r="A1257" t="s">
        <v>2412</v>
      </c>
      <c r="B1257" t="str">
        <f>IF(OR(ISNUMBER(FIND("W/O",Tabelle3[[#This Row],[Score]])),ISNUMBER(FIND("RET",Tabelle3[[#This Row],[Score]])),ISNUMBER(FIND("Bye,",Tabelle3[[#This Row],[Opponent]]))),"NO","YES")</f>
        <v>YES</v>
      </c>
      <c r="C1257" t="s">
        <v>518</v>
      </c>
      <c r="D1257" s="158">
        <v>43598</v>
      </c>
      <c r="E1257" t="s">
        <v>1160</v>
      </c>
      <c r="F1257">
        <v>2</v>
      </c>
      <c r="G1257" t="s">
        <v>1435</v>
      </c>
      <c r="H1257" t="s">
        <v>1449</v>
      </c>
      <c r="I1257" t="s">
        <v>621</v>
      </c>
      <c r="J1257">
        <f>IF('ATP Data Set 2019 Singles'!$K1257&gt;1,'ATP Data Set 2019 Singles'!$K1257,"")</f>
        <v>87</v>
      </c>
      <c r="K1257">
        <v>87</v>
      </c>
      <c r="R1257" s="132"/>
      <c r="AC1257"/>
    </row>
    <row r="1258" spans="1:29" x14ac:dyDescent="0.25">
      <c r="A1258" t="s">
        <v>2412</v>
      </c>
      <c r="B1258" t="str">
        <f>IF(OR(ISNUMBER(FIND("W/O",Tabelle3[[#This Row],[Score]])),ISNUMBER(FIND("RET",Tabelle3[[#This Row],[Score]])),ISNUMBER(FIND("Bye,",Tabelle3[[#This Row],[Opponent]]))),"NO","YES")</f>
        <v>YES</v>
      </c>
      <c r="C1258" t="s">
        <v>518</v>
      </c>
      <c r="D1258" s="158">
        <v>43598</v>
      </c>
      <c r="E1258" t="s">
        <v>1160</v>
      </c>
      <c r="F1258">
        <v>2</v>
      </c>
      <c r="G1258" t="s">
        <v>1477</v>
      </c>
      <c r="H1258" t="s">
        <v>1485</v>
      </c>
      <c r="I1258" t="s">
        <v>895</v>
      </c>
      <c r="J1258">
        <f>IF('ATP Data Set 2019 Singles'!$K1258&gt;1,'ATP Data Set 2019 Singles'!$K1258,"")</f>
        <v>100</v>
      </c>
      <c r="K1258">
        <v>100</v>
      </c>
      <c r="R1258" s="132"/>
      <c r="AC1258"/>
    </row>
    <row r="1259" spans="1:29" x14ac:dyDescent="0.25">
      <c r="A1259" t="s">
        <v>2412</v>
      </c>
      <c r="B1259" t="str">
        <f>IF(OR(ISNUMBER(FIND("W/O",Tabelle3[[#This Row],[Score]])),ISNUMBER(FIND("RET",Tabelle3[[#This Row],[Score]])),ISNUMBER(FIND("Bye,",Tabelle3[[#This Row],[Opponent]]))),"NO","YES")</f>
        <v>YES</v>
      </c>
      <c r="C1259" t="s">
        <v>518</v>
      </c>
      <c r="D1259" s="158">
        <v>43598</v>
      </c>
      <c r="E1259" t="s">
        <v>1160</v>
      </c>
      <c r="F1259">
        <v>2</v>
      </c>
      <c r="G1259" t="s">
        <v>1454</v>
      </c>
      <c r="H1259" t="s">
        <v>1456</v>
      </c>
      <c r="I1259" t="s">
        <v>1856</v>
      </c>
      <c r="J1259">
        <f>IF('ATP Data Set 2019 Singles'!$K1259&gt;1,'ATP Data Set 2019 Singles'!$K1259,"")</f>
        <v>104</v>
      </c>
      <c r="K1259">
        <v>104</v>
      </c>
      <c r="R1259" s="132"/>
      <c r="AC1259"/>
    </row>
    <row r="1260" spans="1:29" x14ac:dyDescent="0.25">
      <c r="A1260" t="s">
        <v>2412</v>
      </c>
      <c r="B1260" t="str">
        <f>IF(OR(ISNUMBER(FIND("W/O",Tabelle3[[#This Row],[Score]])),ISNUMBER(FIND("RET",Tabelle3[[#This Row],[Score]])),ISNUMBER(FIND("Bye,",Tabelle3[[#This Row],[Opponent]]))),"NO","YES")</f>
        <v>YES</v>
      </c>
      <c r="C1260" t="s">
        <v>518</v>
      </c>
      <c r="D1260" s="158">
        <v>43598</v>
      </c>
      <c r="E1260" t="s">
        <v>1160</v>
      </c>
      <c r="F1260">
        <v>2</v>
      </c>
      <c r="G1260" t="s">
        <v>1401</v>
      </c>
      <c r="H1260" t="s">
        <v>1574</v>
      </c>
      <c r="I1260" t="s">
        <v>629</v>
      </c>
      <c r="J1260">
        <f>IF('ATP Data Set 2019 Singles'!$K1260&gt;1,'ATP Data Set 2019 Singles'!$K1260,"")</f>
        <v>76</v>
      </c>
      <c r="K1260">
        <v>76</v>
      </c>
      <c r="R1260" s="132"/>
      <c r="AC1260"/>
    </row>
    <row r="1261" spans="1:29" x14ac:dyDescent="0.25">
      <c r="A1261" t="s">
        <v>2412</v>
      </c>
      <c r="B1261" t="str">
        <f>IF(OR(ISNUMBER(FIND("W/O",Tabelle3[[#This Row],[Score]])),ISNUMBER(FIND("RET",Tabelle3[[#This Row],[Score]])),ISNUMBER(FIND("Bye,",Tabelle3[[#This Row],[Opponent]]))),"NO","YES")</f>
        <v>YES</v>
      </c>
      <c r="C1261" t="s">
        <v>518</v>
      </c>
      <c r="D1261" s="158">
        <v>43598</v>
      </c>
      <c r="E1261" t="s">
        <v>1160</v>
      </c>
      <c r="F1261">
        <v>2</v>
      </c>
      <c r="G1261" t="s">
        <v>1579</v>
      </c>
      <c r="H1261" t="s">
        <v>1403</v>
      </c>
      <c r="I1261" t="s">
        <v>1842</v>
      </c>
      <c r="J1261">
        <f>IF('ATP Data Set 2019 Singles'!$K1261&gt;1,'ATP Data Set 2019 Singles'!$K1261,"")</f>
        <v>131</v>
      </c>
      <c r="K1261">
        <v>131</v>
      </c>
      <c r="R1261" s="132"/>
      <c r="AC1261"/>
    </row>
    <row r="1262" spans="1:29" x14ac:dyDescent="0.25">
      <c r="A1262" t="s">
        <v>2412</v>
      </c>
      <c r="B1262" t="str">
        <f>IF(OR(ISNUMBER(FIND("W/O",Tabelle3[[#This Row],[Score]])),ISNUMBER(FIND("RET",Tabelle3[[#This Row],[Score]])),ISNUMBER(FIND("Bye,",Tabelle3[[#This Row],[Opponent]]))),"NO","YES")</f>
        <v>YES</v>
      </c>
      <c r="C1262" t="s">
        <v>518</v>
      </c>
      <c r="D1262" s="158">
        <v>43598</v>
      </c>
      <c r="E1262" t="s">
        <v>1160</v>
      </c>
      <c r="F1262">
        <v>2</v>
      </c>
      <c r="G1262" t="s">
        <v>1437</v>
      </c>
      <c r="H1262" t="s">
        <v>1508</v>
      </c>
      <c r="I1262" t="s">
        <v>2152</v>
      </c>
      <c r="J1262">
        <f>IF('ATP Data Set 2019 Singles'!$K1262&gt;1,'ATP Data Set 2019 Singles'!$K1262,"")</f>
        <v>129</v>
      </c>
      <c r="K1262">
        <v>129</v>
      </c>
      <c r="R1262" s="132"/>
      <c r="AC1262"/>
    </row>
    <row r="1263" spans="1:29" x14ac:dyDescent="0.25">
      <c r="A1263" t="s">
        <v>2412</v>
      </c>
      <c r="B1263" t="str">
        <f>IF(OR(ISNUMBER(FIND("W/O",Tabelle3[[#This Row],[Score]])),ISNUMBER(FIND("RET",Tabelle3[[#This Row],[Score]])),ISNUMBER(FIND("Bye,",Tabelle3[[#This Row],[Opponent]]))),"NO","YES")</f>
        <v>YES</v>
      </c>
      <c r="C1263" t="s">
        <v>518</v>
      </c>
      <c r="D1263" s="158">
        <v>43598</v>
      </c>
      <c r="E1263" t="s">
        <v>1160</v>
      </c>
      <c r="F1263">
        <v>2</v>
      </c>
      <c r="G1263" t="s">
        <v>1440</v>
      </c>
      <c r="H1263" t="s">
        <v>2151</v>
      </c>
      <c r="I1263" t="s">
        <v>705</v>
      </c>
      <c r="J1263">
        <f>IF('ATP Data Set 2019 Singles'!$K1263&gt;1,'ATP Data Set 2019 Singles'!$K1263,"")</f>
        <v>99</v>
      </c>
      <c r="K1263">
        <v>99</v>
      </c>
      <c r="R1263" s="132"/>
      <c r="AC1263"/>
    </row>
    <row r="1264" spans="1:29" x14ac:dyDescent="0.25">
      <c r="A1264" t="s">
        <v>2412</v>
      </c>
      <c r="B1264" t="str">
        <f>IF(OR(ISNUMBER(FIND("W/O",Tabelle3[[#This Row],[Score]])),ISNUMBER(FIND("RET",Tabelle3[[#This Row],[Score]])),ISNUMBER(FIND("Bye,",Tabelle3[[#This Row],[Opponent]]))),"NO","YES")</f>
        <v>YES</v>
      </c>
      <c r="C1264" t="s">
        <v>518</v>
      </c>
      <c r="D1264" s="158">
        <v>43598</v>
      </c>
      <c r="E1264" t="s">
        <v>1160</v>
      </c>
      <c r="F1264">
        <v>2</v>
      </c>
      <c r="G1264" t="s">
        <v>1459</v>
      </c>
      <c r="H1264" t="s">
        <v>1573</v>
      </c>
      <c r="I1264" t="s">
        <v>1357</v>
      </c>
      <c r="J1264">
        <f>IF('ATP Data Set 2019 Singles'!$K1264&gt;1,'ATP Data Set 2019 Singles'!$K1264,"")</f>
        <v>150</v>
      </c>
      <c r="K1264">
        <v>150</v>
      </c>
      <c r="R1264" s="132"/>
      <c r="AC1264"/>
    </row>
    <row r="1265" spans="1:29" x14ac:dyDescent="0.25">
      <c r="A1265" t="s">
        <v>2412</v>
      </c>
      <c r="B1265" t="str">
        <f>IF(OR(ISNUMBER(FIND("W/O",Tabelle3[[#This Row],[Score]])),ISNUMBER(FIND("RET",Tabelle3[[#This Row],[Score]])),ISNUMBER(FIND("Bye,",Tabelle3[[#This Row],[Opponent]]))),"NO","YES")</f>
        <v>NO</v>
      </c>
      <c r="C1265" t="s">
        <v>518</v>
      </c>
      <c r="D1265" s="158">
        <v>43598</v>
      </c>
      <c r="E1265" t="s">
        <v>1160</v>
      </c>
      <c r="F1265">
        <v>2</v>
      </c>
      <c r="G1265" t="s">
        <v>2028</v>
      </c>
      <c r="H1265" t="s">
        <v>1458</v>
      </c>
      <c r="I1265" t="s">
        <v>1457</v>
      </c>
      <c r="J1265" t="str">
        <f>IF('ATP Data Set 2019 Singles'!$K1265&gt;1,'ATP Data Set 2019 Singles'!$K1265,"")</f>
        <v/>
      </c>
      <c r="K1265">
        <v>0</v>
      </c>
      <c r="R1265" s="132"/>
      <c r="AC1265"/>
    </row>
    <row r="1266" spans="1:29" x14ac:dyDescent="0.25">
      <c r="A1266" t="s">
        <v>2412</v>
      </c>
      <c r="B1266" t="str">
        <f>IF(OR(ISNUMBER(FIND("W/O",Tabelle3[[#This Row],[Score]])),ISNUMBER(FIND("RET",Tabelle3[[#This Row],[Score]])),ISNUMBER(FIND("Bye,",Tabelle3[[#This Row],[Opponent]]))),"NO","YES")</f>
        <v>YES</v>
      </c>
      <c r="C1266" t="s">
        <v>518</v>
      </c>
      <c r="D1266" s="158">
        <v>43598</v>
      </c>
      <c r="E1266" t="s">
        <v>1160</v>
      </c>
      <c r="F1266">
        <v>2</v>
      </c>
      <c r="G1266" t="s">
        <v>1474</v>
      </c>
      <c r="H1266" t="s">
        <v>1487</v>
      </c>
      <c r="I1266" t="s">
        <v>512</v>
      </c>
      <c r="J1266">
        <f>IF('ATP Data Set 2019 Singles'!$K1266&gt;1,'ATP Data Set 2019 Singles'!$K1266,"")</f>
        <v>77</v>
      </c>
      <c r="K1266">
        <v>77</v>
      </c>
      <c r="R1266" s="132"/>
      <c r="AC1266"/>
    </row>
    <row r="1267" spans="1:29" x14ac:dyDescent="0.25">
      <c r="A1267" t="s">
        <v>2412</v>
      </c>
      <c r="B1267" t="str">
        <f>IF(OR(ISNUMBER(FIND("W/O",Tabelle3[[#This Row],[Score]])),ISNUMBER(FIND("RET",Tabelle3[[#This Row],[Score]])),ISNUMBER(FIND("Bye,",Tabelle3[[#This Row],[Opponent]]))),"NO","YES")</f>
        <v>NO</v>
      </c>
      <c r="C1267" t="s">
        <v>518</v>
      </c>
      <c r="D1267" s="158">
        <v>43598</v>
      </c>
      <c r="E1267" t="s">
        <v>1160</v>
      </c>
      <c r="F1267">
        <v>2</v>
      </c>
      <c r="G1267" t="s">
        <v>1400</v>
      </c>
      <c r="H1267" t="s">
        <v>1458</v>
      </c>
      <c r="I1267" t="s">
        <v>1457</v>
      </c>
      <c r="J1267" t="str">
        <f>IF('ATP Data Set 2019 Singles'!$K1267&gt;1,'ATP Data Set 2019 Singles'!$K1267,"")</f>
        <v/>
      </c>
      <c r="K1267">
        <v>0</v>
      </c>
      <c r="R1267" s="132"/>
      <c r="AC1267"/>
    </row>
    <row r="1268" spans="1:29" x14ac:dyDescent="0.25">
      <c r="A1268" t="s">
        <v>2412</v>
      </c>
      <c r="B1268" t="str">
        <f>IF(OR(ISNUMBER(FIND("W/O",Tabelle3[[#This Row],[Score]])),ISNUMBER(FIND("RET",Tabelle3[[#This Row],[Score]])),ISNUMBER(FIND("Bye,",Tabelle3[[#This Row],[Opponent]]))),"NO","YES")</f>
        <v>NO</v>
      </c>
      <c r="C1268" t="s">
        <v>518</v>
      </c>
      <c r="D1268" s="158">
        <v>43598</v>
      </c>
      <c r="E1268" t="s">
        <v>1160</v>
      </c>
      <c r="F1268">
        <v>2</v>
      </c>
      <c r="G1268" t="s">
        <v>1395</v>
      </c>
      <c r="H1268" t="s">
        <v>1458</v>
      </c>
      <c r="I1268" t="s">
        <v>1457</v>
      </c>
      <c r="J1268" t="str">
        <f>IF('ATP Data Set 2019 Singles'!$K1268&gt;1,'ATP Data Set 2019 Singles'!$K1268,"")</f>
        <v/>
      </c>
      <c r="K1268">
        <v>0</v>
      </c>
      <c r="R1268" s="132"/>
      <c r="AC1268"/>
    </row>
    <row r="1269" spans="1:29" x14ac:dyDescent="0.25">
      <c r="A1269" t="s">
        <v>2412</v>
      </c>
      <c r="B1269" t="str">
        <f>IF(OR(ISNUMBER(FIND("W/O",Tabelle3[[#This Row],[Score]])),ISNUMBER(FIND("RET",Tabelle3[[#This Row],[Score]])),ISNUMBER(FIND("Bye,",Tabelle3[[#This Row],[Opponent]]))),"NO","YES")</f>
        <v>YES</v>
      </c>
      <c r="C1269" t="s">
        <v>518</v>
      </c>
      <c r="D1269" s="158">
        <v>43598</v>
      </c>
      <c r="E1269" t="s">
        <v>1160</v>
      </c>
      <c r="F1269">
        <v>2</v>
      </c>
      <c r="G1269" t="s">
        <v>1447</v>
      </c>
      <c r="H1269" t="s">
        <v>1429</v>
      </c>
      <c r="I1269" t="s">
        <v>512</v>
      </c>
      <c r="J1269">
        <f>IF('ATP Data Set 2019 Singles'!$K1269&gt;1,'ATP Data Set 2019 Singles'!$K1269,"")</f>
        <v>83</v>
      </c>
      <c r="K1269">
        <v>83</v>
      </c>
      <c r="R1269" s="132"/>
      <c r="AC1269"/>
    </row>
    <row r="1270" spans="1:29" x14ac:dyDescent="0.25">
      <c r="A1270" t="s">
        <v>2412</v>
      </c>
      <c r="B1270" t="str">
        <f>IF(OR(ISNUMBER(FIND("W/O",Tabelle3[[#This Row],[Score]])),ISNUMBER(FIND("RET",Tabelle3[[#This Row],[Score]])),ISNUMBER(FIND("Bye,",Tabelle3[[#This Row],[Opponent]]))),"NO","YES")</f>
        <v>YES</v>
      </c>
      <c r="C1270" t="s">
        <v>518</v>
      </c>
      <c r="D1270" s="158">
        <v>43598</v>
      </c>
      <c r="E1270" t="s">
        <v>1160</v>
      </c>
      <c r="F1270">
        <v>2</v>
      </c>
      <c r="G1270" t="s">
        <v>1441</v>
      </c>
      <c r="H1270" t="s">
        <v>1497</v>
      </c>
      <c r="I1270" t="s">
        <v>512</v>
      </c>
      <c r="J1270">
        <f>IF('ATP Data Set 2019 Singles'!$K1270&gt;1,'ATP Data Set 2019 Singles'!$K1270,"")</f>
        <v>76</v>
      </c>
      <c r="K1270">
        <v>76</v>
      </c>
      <c r="R1270" s="132"/>
      <c r="AC1270"/>
    </row>
    <row r="1271" spans="1:29" x14ac:dyDescent="0.25">
      <c r="A1271" t="s">
        <v>2412</v>
      </c>
      <c r="B1271" t="str">
        <f>IF(OR(ISNUMBER(FIND("W/O",Tabelle3[[#This Row],[Score]])),ISNUMBER(FIND("RET",Tabelle3[[#This Row],[Score]])),ISNUMBER(FIND("Bye,",Tabelle3[[#This Row],[Opponent]]))),"NO","YES")</f>
        <v>YES</v>
      </c>
      <c r="C1271" t="s">
        <v>518</v>
      </c>
      <c r="D1271" s="158">
        <v>43598</v>
      </c>
      <c r="E1271" t="s">
        <v>1160</v>
      </c>
      <c r="F1271">
        <v>2</v>
      </c>
      <c r="G1271" t="s">
        <v>1453</v>
      </c>
      <c r="H1271" t="s">
        <v>1434</v>
      </c>
      <c r="I1271" t="s">
        <v>2150</v>
      </c>
      <c r="J1271">
        <f>IF('ATP Data Set 2019 Singles'!$K1271&gt;1,'ATP Data Set 2019 Singles'!$K1271,"")</f>
        <v>116</v>
      </c>
      <c r="K1271">
        <v>116</v>
      </c>
      <c r="R1271" s="132"/>
      <c r="AC1271"/>
    </row>
    <row r="1272" spans="1:29" x14ac:dyDescent="0.25">
      <c r="A1272" t="s">
        <v>2412</v>
      </c>
      <c r="B1272" t="str">
        <f>IF(OR(ISNUMBER(FIND("W/O",Tabelle3[[#This Row],[Score]])),ISNUMBER(FIND("RET",Tabelle3[[#This Row],[Score]])),ISNUMBER(FIND("Bye,",Tabelle3[[#This Row],[Opponent]]))),"NO","YES")</f>
        <v>YES</v>
      </c>
      <c r="C1272" t="s">
        <v>518</v>
      </c>
      <c r="D1272" s="158">
        <v>43598</v>
      </c>
      <c r="E1272" t="s">
        <v>1160</v>
      </c>
      <c r="F1272">
        <v>2</v>
      </c>
      <c r="G1272" t="s">
        <v>1445</v>
      </c>
      <c r="H1272" t="s">
        <v>1496</v>
      </c>
      <c r="I1272" t="s">
        <v>839</v>
      </c>
      <c r="J1272">
        <f>IF('ATP Data Set 2019 Singles'!$K1272&gt;1,'ATP Data Set 2019 Singles'!$K1272,"")</f>
        <v>145</v>
      </c>
      <c r="K1272">
        <v>145</v>
      </c>
      <c r="R1272" s="132"/>
      <c r="AC1272"/>
    </row>
    <row r="1273" spans="1:29" x14ac:dyDescent="0.25">
      <c r="A1273" t="s">
        <v>2412</v>
      </c>
      <c r="B1273" t="str">
        <f>IF(OR(ISNUMBER(FIND("W/O",Tabelle3[[#This Row],[Score]])),ISNUMBER(FIND("RET",Tabelle3[[#This Row],[Score]])),ISNUMBER(FIND("Bye,",Tabelle3[[#This Row],[Opponent]]))),"NO","YES")</f>
        <v>YES</v>
      </c>
      <c r="C1273" t="s">
        <v>518</v>
      </c>
      <c r="D1273" s="158">
        <v>43598</v>
      </c>
      <c r="E1273" t="s">
        <v>1160</v>
      </c>
      <c r="F1273">
        <v>2</v>
      </c>
      <c r="G1273" t="s">
        <v>1490</v>
      </c>
      <c r="H1273" t="s">
        <v>1465</v>
      </c>
      <c r="I1273" t="s">
        <v>1488</v>
      </c>
      <c r="J1273">
        <f>IF('ATP Data Set 2019 Singles'!$K1273&gt;1,'ATP Data Set 2019 Singles'!$K1273,"")</f>
        <v>140</v>
      </c>
      <c r="K1273">
        <v>140</v>
      </c>
      <c r="R1273" s="132"/>
      <c r="AC1273"/>
    </row>
    <row r="1274" spans="1:29" x14ac:dyDescent="0.25">
      <c r="A1274" t="s">
        <v>2412</v>
      </c>
      <c r="B1274" t="str">
        <f>IF(OR(ISNUMBER(FIND("W/O",Tabelle3[[#This Row],[Score]])),ISNUMBER(FIND("RET",Tabelle3[[#This Row],[Score]])),ISNUMBER(FIND("Bye,",Tabelle3[[#This Row],[Opponent]]))),"NO","YES")</f>
        <v>YES</v>
      </c>
      <c r="C1274" t="s">
        <v>518</v>
      </c>
      <c r="D1274" s="158">
        <v>43598</v>
      </c>
      <c r="E1274" t="s">
        <v>1160</v>
      </c>
      <c r="F1274">
        <v>2</v>
      </c>
      <c r="G1274" t="s">
        <v>1611</v>
      </c>
      <c r="H1274" t="s">
        <v>1397</v>
      </c>
      <c r="I1274" t="s">
        <v>1502</v>
      </c>
      <c r="J1274">
        <f>IF('ATP Data Set 2019 Singles'!$K1274&gt;1,'ATP Data Set 2019 Singles'!$K1274,"")</f>
        <v>94</v>
      </c>
      <c r="K1274">
        <v>94</v>
      </c>
      <c r="R1274" s="132"/>
      <c r="AC1274"/>
    </row>
    <row r="1275" spans="1:29" x14ac:dyDescent="0.25">
      <c r="A1275" t="s">
        <v>2412</v>
      </c>
      <c r="B1275" t="str">
        <f>IF(OR(ISNUMBER(FIND("W/O",Tabelle3[[#This Row],[Score]])),ISNUMBER(FIND("RET",Tabelle3[[#This Row],[Score]])),ISNUMBER(FIND("Bye,",Tabelle3[[#This Row],[Opponent]]))),"NO","YES")</f>
        <v>NO</v>
      </c>
      <c r="C1275" t="s">
        <v>518</v>
      </c>
      <c r="D1275" s="158">
        <v>43598</v>
      </c>
      <c r="E1275" t="s">
        <v>1160</v>
      </c>
      <c r="F1275">
        <v>2</v>
      </c>
      <c r="G1275" t="s">
        <v>1399</v>
      </c>
      <c r="H1275" t="s">
        <v>1458</v>
      </c>
      <c r="I1275" t="s">
        <v>1457</v>
      </c>
      <c r="J1275" t="str">
        <f>IF('ATP Data Set 2019 Singles'!$K1275&gt;1,'ATP Data Set 2019 Singles'!$K1275,"")</f>
        <v/>
      </c>
      <c r="K1275">
        <v>0</v>
      </c>
      <c r="R1275" s="132"/>
      <c r="AC1275"/>
    </row>
    <row r="1276" spans="1:29" x14ac:dyDescent="0.25">
      <c r="A1276" t="s">
        <v>2412</v>
      </c>
      <c r="B1276" t="str">
        <f>IF(OR(ISNUMBER(FIND("W/O",Tabelle3[[#This Row],[Score]])),ISNUMBER(FIND("RET",Tabelle3[[#This Row],[Score]])),ISNUMBER(FIND("Bye,",Tabelle3[[#This Row],[Opponent]]))),"NO","YES")</f>
        <v>NO</v>
      </c>
      <c r="C1276" t="s">
        <v>518</v>
      </c>
      <c r="D1276" s="158">
        <v>43598</v>
      </c>
      <c r="E1276" t="s">
        <v>1160</v>
      </c>
      <c r="F1276">
        <v>2</v>
      </c>
      <c r="G1276" t="s">
        <v>1682</v>
      </c>
      <c r="H1276" t="s">
        <v>1458</v>
      </c>
      <c r="I1276" t="s">
        <v>1457</v>
      </c>
      <c r="J1276" t="str">
        <f>IF('ATP Data Set 2019 Singles'!$K1276&gt;1,'ATP Data Set 2019 Singles'!$K1276,"")</f>
        <v/>
      </c>
      <c r="K1276">
        <v>0</v>
      </c>
      <c r="R1276" s="132"/>
      <c r="AC1276"/>
    </row>
    <row r="1277" spans="1:29" x14ac:dyDescent="0.25">
      <c r="A1277" t="s">
        <v>2412</v>
      </c>
      <c r="B1277" t="str">
        <f>IF(OR(ISNUMBER(FIND("W/O",Tabelle3[[#This Row],[Score]])),ISNUMBER(FIND("RET",Tabelle3[[#This Row],[Score]])),ISNUMBER(FIND("Bye,",Tabelle3[[#This Row],[Opponent]]))),"NO","YES")</f>
        <v>YES</v>
      </c>
      <c r="C1277" t="s">
        <v>518</v>
      </c>
      <c r="D1277" s="158">
        <v>43598</v>
      </c>
      <c r="E1277" t="s">
        <v>1160</v>
      </c>
      <c r="F1277">
        <v>2</v>
      </c>
      <c r="G1277" t="s">
        <v>1466</v>
      </c>
      <c r="H1277" t="s">
        <v>1535</v>
      </c>
      <c r="I1277" t="s">
        <v>831</v>
      </c>
      <c r="J1277">
        <f>IF('ATP Data Set 2019 Singles'!$K1277&gt;1,'ATP Data Set 2019 Singles'!$K1277,"")</f>
        <v>129</v>
      </c>
      <c r="K1277">
        <v>129</v>
      </c>
      <c r="R1277" s="132"/>
      <c r="AC1277"/>
    </row>
    <row r="1278" spans="1:29" x14ac:dyDescent="0.25">
      <c r="A1278" t="s">
        <v>2412</v>
      </c>
      <c r="B1278" t="str">
        <f>IF(OR(ISNUMBER(FIND("W/O",Tabelle3[[#This Row],[Score]])),ISNUMBER(FIND("RET",Tabelle3[[#This Row],[Score]])),ISNUMBER(FIND("Bye,",Tabelle3[[#This Row],[Opponent]]))),"NO","YES")</f>
        <v>YES</v>
      </c>
      <c r="C1278" t="s">
        <v>518</v>
      </c>
      <c r="D1278" s="158">
        <v>43598</v>
      </c>
      <c r="E1278" t="s">
        <v>1160</v>
      </c>
      <c r="F1278">
        <v>2</v>
      </c>
      <c r="G1278" t="s">
        <v>1509</v>
      </c>
      <c r="H1278" t="s">
        <v>1428</v>
      </c>
      <c r="I1278" t="s">
        <v>718</v>
      </c>
      <c r="J1278">
        <f>IF('ATP Data Set 2019 Singles'!$K1278&gt;1,'ATP Data Set 2019 Singles'!$K1278,"")</f>
        <v>61</v>
      </c>
      <c r="K1278">
        <v>61</v>
      </c>
      <c r="R1278" s="132"/>
      <c r="AC1278"/>
    </row>
    <row r="1279" spans="1:29" x14ac:dyDescent="0.25">
      <c r="A1279" t="s">
        <v>2412</v>
      </c>
      <c r="B1279" t="str">
        <f>IF(OR(ISNUMBER(FIND("W/O",Tabelle3[[#This Row],[Score]])),ISNUMBER(FIND("RET",Tabelle3[[#This Row],[Score]])),ISNUMBER(FIND("Bye,",Tabelle3[[#This Row],[Opponent]]))),"NO","YES")</f>
        <v>YES</v>
      </c>
      <c r="C1279" t="s">
        <v>518</v>
      </c>
      <c r="D1279" s="158">
        <v>43598</v>
      </c>
      <c r="E1279" t="s">
        <v>1160</v>
      </c>
      <c r="F1279">
        <v>2</v>
      </c>
      <c r="G1279" t="s">
        <v>1417</v>
      </c>
      <c r="H1279" t="s">
        <v>1510</v>
      </c>
      <c r="I1279" t="s">
        <v>2149</v>
      </c>
      <c r="J1279">
        <f>IF('ATP Data Set 2019 Singles'!$K1279&gt;1,'ATP Data Set 2019 Singles'!$K1279,"")</f>
        <v>150</v>
      </c>
      <c r="K1279">
        <v>150</v>
      </c>
      <c r="R1279" s="132"/>
      <c r="AC1279"/>
    </row>
    <row r="1280" spans="1:29" x14ac:dyDescent="0.25">
      <c r="A1280" t="s">
        <v>2412</v>
      </c>
      <c r="B1280" t="str">
        <f>IF(OR(ISNUMBER(FIND("W/O",Tabelle3[[#This Row],[Score]])),ISNUMBER(FIND("RET",Tabelle3[[#This Row],[Score]])),ISNUMBER(FIND("Bye,",Tabelle3[[#This Row],[Opponent]]))),"NO","YES")</f>
        <v>YES</v>
      </c>
      <c r="C1280" t="s">
        <v>518</v>
      </c>
      <c r="D1280" s="158">
        <v>43598</v>
      </c>
      <c r="E1280" t="s">
        <v>1160</v>
      </c>
      <c r="F1280">
        <v>2</v>
      </c>
      <c r="G1280" t="s">
        <v>1451</v>
      </c>
      <c r="H1280" t="s">
        <v>1463</v>
      </c>
      <c r="I1280" t="s">
        <v>626</v>
      </c>
      <c r="J1280">
        <f>IF('ATP Data Set 2019 Singles'!$K1280&gt;1,'ATP Data Set 2019 Singles'!$K1280,"")</f>
        <v>73</v>
      </c>
      <c r="K1280">
        <v>73</v>
      </c>
      <c r="R1280" s="132"/>
      <c r="AC1280"/>
    </row>
    <row r="1281" spans="1:29" x14ac:dyDescent="0.25">
      <c r="A1281" t="s">
        <v>2412</v>
      </c>
      <c r="B1281" t="str">
        <f>IF(OR(ISNUMBER(FIND("W/O",Tabelle3[[#This Row],[Score]])),ISNUMBER(FIND("RET",Tabelle3[[#This Row],[Score]])),ISNUMBER(FIND("Bye,",Tabelle3[[#This Row],[Opponent]]))),"NO","YES")</f>
        <v>YES</v>
      </c>
      <c r="C1281" t="s">
        <v>518</v>
      </c>
      <c r="D1281" s="158">
        <v>43598</v>
      </c>
      <c r="E1281" t="s">
        <v>1160</v>
      </c>
      <c r="F1281">
        <v>2</v>
      </c>
      <c r="G1281" t="s">
        <v>1426</v>
      </c>
      <c r="H1281" t="s">
        <v>1480</v>
      </c>
      <c r="I1281" t="s">
        <v>522</v>
      </c>
      <c r="J1281">
        <f>IF('ATP Data Set 2019 Singles'!$K1281&gt;1,'ATP Data Set 2019 Singles'!$K1281,"")</f>
        <v>95</v>
      </c>
      <c r="K1281">
        <v>95</v>
      </c>
      <c r="R1281" s="132"/>
      <c r="AC1281"/>
    </row>
    <row r="1282" spans="1:29" x14ac:dyDescent="0.25">
      <c r="A1282" t="s">
        <v>2412</v>
      </c>
      <c r="B1282" t="str">
        <f>IF(OR(ISNUMBER(FIND("W/O",Tabelle3[[#This Row],[Score]])),ISNUMBER(FIND("RET",Tabelle3[[#This Row],[Score]])),ISNUMBER(FIND("Bye,",Tabelle3[[#This Row],[Opponent]]))),"NO","YES")</f>
        <v>YES</v>
      </c>
      <c r="C1282" t="s">
        <v>518</v>
      </c>
      <c r="D1282" s="158">
        <v>43598</v>
      </c>
      <c r="E1282" t="s">
        <v>1160</v>
      </c>
      <c r="F1282">
        <v>2</v>
      </c>
      <c r="G1282" t="s">
        <v>1404</v>
      </c>
      <c r="H1282" t="s">
        <v>1617</v>
      </c>
      <c r="I1282" t="s">
        <v>1135</v>
      </c>
      <c r="J1282">
        <f>IF('ATP Data Set 2019 Singles'!$K1282&gt;1,'ATP Data Set 2019 Singles'!$K1282,"")</f>
        <v>112</v>
      </c>
      <c r="K1282">
        <v>112</v>
      </c>
      <c r="R1282" s="132"/>
      <c r="AC1282"/>
    </row>
    <row r="1283" spans="1:29" x14ac:dyDescent="0.25">
      <c r="A1283" t="s">
        <v>2412</v>
      </c>
      <c r="B1283" t="str">
        <f>IF(OR(ISNUMBER(FIND("W/O",Tabelle3[[#This Row],[Score]])),ISNUMBER(FIND("RET",Tabelle3[[#This Row],[Score]])),ISNUMBER(FIND("Bye,",Tabelle3[[#This Row],[Opponent]]))),"NO","YES")</f>
        <v>YES</v>
      </c>
      <c r="C1283" t="s">
        <v>518</v>
      </c>
      <c r="D1283" s="158">
        <v>43598</v>
      </c>
      <c r="E1283" t="s">
        <v>1160</v>
      </c>
      <c r="F1283">
        <v>2</v>
      </c>
      <c r="G1283" t="s">
        <v>1526</v>
      </c>
      <c r="H1283" t="s">
        <v>1409</v>
      </c>
      <c r="I1283" t="s">
        <v>871</v>
      </c>
      <c r="J1283">
        <f>IF('ATP Data Set 2019 Singles'!$K1283&gt;1,'ATP Data Set 2019 Singles'!$K1283,"")</f>
        <v>181</v>
      </c>
      <c r="K1283">
        <v>181</v>
      </c>
      <c r="R1283" s="132"/>
      <c r="AC1283"/>
    </row>
    <row r="1284" spans="1:29" x14ac:dyDescent="0.25">
      <c r="A1284" t="s">
        <v>2412</v>
      </c>
      <c r="B1284" t="str">
        <f>IF(OR(ISNUMBER(FIND("W/O",Tabelle3[[#This Row],[Score]])),ISNUMBER(FIND("RET",Tabelle3[[#This Row],[Score]])),ISNUMBER(FIND("Bye,",Tabelle3[[#This Row],[Opponent]]))),"NO","YES")</f>
        <v>YES</v>
      </c>
      <c r="C1284" t="s">
        <v>518</v>
      </c>
      <c r="D1284" s="158">
        <v>43598</v>
      </c>
      <c r="E1284" t="s">
        <v>1160</v>
      </c>
      <c r="F1284">
        <v>2</v>
      </c>
      <c r="G1284" t="s">
        <v>1432</v>
      </c>
      <c r="H1284" t="s">
        <v>1427</v>
      </c>
      <c r="I1284" t="s">
        <v>1354</v>
      </c>
      <c r="J1284">
        <f>IF('ATP Data Set 2019 Singles'!$K1284&gt;1,'ATP Data Set 2019 Singles'!$K1284,"")</f>
        <v>120</v>
      </c>
      <c r="K1284">
        <v>120</v>
      </c>
      <c r="R1284" s="132"/>
      <c r="AC1284"/>
    </row>
    <row r="1285" spans="1:29" x14ac:dyDescent="0.25">
      <c r="A1285" t="s">
        <v>2412</v>
      </c>
      <c r="B1285" t="str">
        <f>IF(OR(ISNUMBER(FIND("W/O",Tabelle3[[#This Row],[Score]])),ISNUMBER(FIND("RET",Tabelle3[[#This Row],[Score]])),ISNUMBER(FIND("Bye,",Tabelle3[[#This Row],[Opponent]]))),"NO","YES")</f>
        <v>NO</v>
      </c>
      <c r="C1285" t="s">
        <v>518</v>
      </c>
      <c r="D1285" s="158">
        <v>43598</v>
      </c>
      <c r="E1285" t="s">
        <v>1160</v>
      </c>
      <c r="F1285">
        <v>2</v>
      </c>
      <c r="G1285" t="s">
        <v>1393</v>
      </c>
      <c r="H1285" t="s">
        <v>1458</v>
      </c>
      <c r="I1285" t="s">
        <v>1457</v>
      </c>
      <c r="J1285" t="str">
        <f>IF('ATP Data Set 2019 Singles'!$K1285&gt;1,'ATP Data Set 2019 Singles'!$K1285,"")</f>
        <v/>
      </c>
      <c r="K1285">
        <v>0</v>
      </c>
      <c r="R1285" s="132"/>
      <c r="AC1285"/>
    </row>
    <row r="1286" spans="1:29" x14ac:dyDescent="0.25">
      <c r="A1286" t="s">
        <v>2412</v>
      </c>
      <c r="B1286" t="str">
        <f>IF(OR(ISNUMBER(FIND("W/O",Tabelle3[[#This Row],[Score]])),ISNUMBER(FIND("RET",Tabelle3[[#This Row],[Score]])),ISNUMBER(FIND("Bye,",Tabelle3[[#This Row],[Opponent]]))),"NO","YES")</f>
        <v>NO</v>
      </c>
      <c r="C1286" t="s">
        <v>518</v>
      </c>
      <c r="D1286" s="158">
        <v>43598</v>
      </c>
      <c r="E1286" t="s">
        <v>1160</v>
      </c>
      <c r="F1286">
        <v>2</v>
      </c>
      <c r="G1286" t="s">
        <v>1394</v>
      </c>
      <c r="H1286" t="s">
        <v>1458</v>
      </c>
      <c r="I1286" t="s">
        <v>1457</v>
      </c>
      <c r="J1286" t="str">
        <f>IF('ATP Data Set 2019 Singles'!$K1286&gt;1,'ATP Data Set 2019 Singles'!$K1286,"")</f>
        <v/>
      </c>
      <c r="K1286">
        <v>0</v>
      </c>
      <c r="R1286" s="132"/>
      <c r="AC1286"/>
    </row>
    <row r="1287" spans="1:29" x14ac:dyDescent="0.25">
      <c r="A1287" t="s">
        <v>2412</v>
      </c>
      <c r="B1287" t="str">
        <f>IF(OR(ISNUMBER(FIND("W/O",Tabelle3[[#This Row],[Score]])),ISNUMBER(FIND("RET",Tabelle3[[#This Row],[Score]])),ISNUMBER(FIND("Bye,",Tabelle3[[#This Row],[Opponent]]))),"NO","YES")</f>
        <v>YES</v>
      </c>
      <c r="C1287" t="s">
        <v>518</v>
      </c>
      <c r="D1287" s="158">
        <v>43598</v>
      </c>
      <c r="E1287" t="s">
        <v>1160</v>
      </c>
      <c r="F1287">
        <v>2</v>
      </c>
      <c r="G1287" t="s">
        <v>1439</v>
      </c>
      <c r="H1287" t="s">
        <v>1438</v>
      </c>
      <c r="I1287" t="s">
        <v>1350</v>
      </c>
      <c r="J1287">
        <f>IF('ATP Data Set 2019 Singles'!$K1287&gt;1,'ATP Data Set 2019 Singles'!$K1287,"")</f>
        <v>143</v>
      </c>
      <c r="K1287">
        <v>143</v>
      </c>
      <c r="R1287" s="132"/>
      <c r="AC1287"/>
    </row>
    <row r="1288" spans="1:29" x14ac:dyDescent="0.25">
      <c r="A1288" t="s">
        <v>2412</v>
      </c>
      <c r="B1288" t="str">
        <f>IF(OR(ISNUMBER(FIND("W/O",Tabelle3[[#This Row],[Score]])),ISNUMBER(FIND("RET",Tabelle3[[#This Row],[Score]])),ISNUMBER(FIND("Bye,",Tabelle3[[#This Row],[Opponent]]))),"NO","YES")</f>
        <v>NO</v>
      </c>
      <c r="C1288" t="s">
        <v>518</v>
      </c>
      <c r="D1288" s="158">
        <v>43598</v>
      </c>
      <c r="E1288" t="s">
        <v>1160</v>
      </c>
      <c r="F1288">
        <v>2</v>
      </c>
      <c r="G1288" t="s">
        <v>1396</v>
      </c>
      <c r="H1288" t="s">
        <v>1458</v>
      </c>
      <c r="I1288" t="s">
        <v>1457</v>
      </c>
      <c r="J1288" t="str">
        <f>IF('ATP Data Set 2019 Singles'!$K1288&gt;1,'ATP Data Set 2019 Singles'!$K1288,"")</f>
        <v/>
      </c>
      <c r="K1288">
        <v>0</v>
      </c>
      <c r="R1288" s="132"/>
      <c r="AC1288"/>
    </row>
    <row r="1289" spans="1:29" x14ac:dyDescent="0.25">
      <c r="A1289" t="s">
        <v>2412</v>
      </c>
      <c r="B1289" t="str">
        <f>IF(OR(ISNUMBER(FIND("W/O",Tabelle3[[#This Row],[Score]])),ISNUMBER(FIND("RET",Tabelle3[[#This Row],[Score]])),ISNUMBER(FIND("Bye,",Tabelle3[[#This Row],[Opponent]]))),"NO","YES")</f>
        <v>YES</v>
      </c>
      <c r="C1289" t="s">
        <v>518</v>
      </c>
      <c r="D1289" s="158">
        <v>43598</v>
      </c>
      <c r="E1289" t="s">
        <v>1160</v>
      </c>
      <c r="F1289">
        <v>3</v>
      </c>
      <c r="G1289" t="s">
        <v>1477</v>
      </c>
      <c r="H1289" t="s">
        <v>1474</v>
      </c>
      <c r="I1289" t="s">
        <v>598</v>
      </c>
      <c r="J1289">
        <f>IF('ATP Data Set 2019 Singles'!$K1289&gt;1,'ATP Data Set 2019 Singles'!$K1289,"")</f>
        <v>87</v>
      </c>
      <c r="K1289">
        <v>87</v>
      </c>
      <c r="R1289" s="132"/>
      <c r="AC1289"/>
    </row>
    <row r="1290" spans="1:29" x14ac:dyDescent="0.25">
      <c r="A1290" t="s">
        <v>2412</v>
      </c>
      <c r="B1290" t="str">
        <f>IF(OR(ISNUMBER(FIND("W/O",Tabelle3[[#This Row],[Score]])),ISNUMBER(FIND("RET",Tabelle3[[#This Row],[Score]])),ISNUMBER(FIND("Bye,",Tabelle3[[#This Row],[Opponent]]))),"NO","YES")</f>
        <v>YES</v>
      </c>
      <c r="C1290" t="s">
        <v>518</v>
      </c>
      <c r="D1290" s="158">
        <v>43598</v>
      </c>
      <c r="E1290" t="s">
        <v>1160</v>
      </c>
      <c r="F1290">
        <v>3</v>
      </c>
      <c r="G1290" t="s">
        <v>1401</v>
      </c>
      <c r="H1290" t="s">
        <v>1396</v>
      </c>
      <c r="I1290" t="s">
        <v>753</v>
      </c>
      <c r="J1290">
        <f>IF('ATP Data Set 2019 Singles'!$K1290&gt;1,'ATP Data Set 2019 Singles'!$K1290,"")</f>
        <v>108</v>
      </c>
      <c r="K1290">
        <v>108</v>
      </c>
      <c r="R1290" s="132"/>
      <c r="AC1290"/>
    </row>
    <row r="1291" spans="1:29" x14ac:dyDescent="0.25">
      <c r="A1291" t="s">
        <v>2412</v>
      </c>
      <c r="B1291" t="str">
        <f>IF(OR(ISNUMBER(FIND("W/O",Tabelle3[[#This Row],[Score]])),ISNUMBER(FIND("RET",Tabelle3[[#This Row],[Score]])),ISNUMBER(FIND("Bye,",Tabelle3[[#This Row],[Opponent]]))),"NO","YES")</f>
        <v>YES</v>
      </c>
      <c r="C1291" t="s">
        <v>518</v>
      </c>
      <c r="D1291" s="158">
        <v>43598</v>
      </c>
      <c r="E1291" t="s">
        <v>1160</v>
      </c>
      <c r="F1291">
        <v>3</v>
      </c>
      <c r="G1291" t="s">
        <v>1459</v>
      </c>
      <c r="H1291" t="s">
        <v>1466</v>
      </c>
      <c r="I1291" t="s">
        <v>667</v>
      </c>
      <c r="J1291">
        <f>IF('ATP Data Set 2019 Singles'!$K1291&gt;1,'ATP Data Set 2019 Singles'!$K1291,"")</f>
        <v>58</v>
      </c>
      <c r="K1291">
        <v>58</v>
      </c>
      <c r="R1291" s="132"/>
      <c r="AC1291"/>
    </row>
    <row r="1292" spans="1:29" x14ac:dyDescent="0.25">
      <c r="A1292" t="s">
        <v>2412</v>
      </c>
      <c r="B1292" t="str">
        <f>IF(OR(ISNUMBER(FIND("W/O",Tabelle3[[#This Row],[Score]])),ISNUMBER(FIND("RET",Tabelle3[[#This Row],[Score]])),ISNUMBER(FIND("Bye,",Tabelle3[[#This Row],[Opponent]]))),"NO","YES")</f>
        <v>YES</v>
      </c>
      <c r="C1292" t="s">
        <v>518</v>
      </c>
      <c r="D1292" s="158">
        <v>43598</v>
      </c>
      <c r="E1292" t="s">
        <v>1160</v>
      </c>
      <c r="F1292">
        <v>3</v>
      </c>
      <c r="G1292" t="s">
        <v>2028</v>
      </c>
      <c r="H1292" t="s">
        <v>1453</v>
      </c>
      <c r="I1292" t="s">
        <v>653</v>
      </c>
      <c r="J1292">
        <f>IF('ATP Data Set 2019 Singles'!$K1292&gt;1,'ATP Data Set 2019 Singles'!$K1292,"")</f>
        <v>79</v>
      </c>
      <c r="K1292">
        <v>79</v>
      </c>
      <c r="R1292" s="132"/>
      <c r="AC1292"/>
    </row>
    <row r="1293" spans="1:29" x14ac:dyDescent="0.25">
      <c r="A1293" t="s">
        <v>2412</v>
      </c>
      <c r="B1293" t="str">
        <f>IF(OR(ISNUMBER(FIND("W/O",Tabelle3[[#This Row],[Score]])),ISNUMBER(FIND("RET",Tabelle3[[#This Row],[Score]])),ISNUMBER(FIND("Bye,",Tabelle3[[#This Row],[Opponent]]))),"NO","YES")</f>
        <v>YES</v>
      </c>
      <c r="C1293" t="s">
        <v>518</v>
      </c>
      <c r="D1293" s="158">
        <v>43598</v>
      </c>
      <c r="E1293" t="s">
        <v>1160</v>
      </c>
      <c r="F1293">
        <v>3</v>
      </c>
      <c r="G1293" t="s">
        <v>1400</v>
      </c>
      <c r="H1293" t="s">
        <v>1426</v>
      </c>
      <c r="I1293" t="s">
        <v>557</v>
      </c>
      <c r="J1293">
        <f>IF('ATP Data Set 2019 Singles'!$K1293&gt;1,'ATP Data Set 2019 Singles'!$K1293,"")</f>
        <v>66</v>
      </c>
      <c r="K1293">
        <v>66</v>
      </c>
      <c r="R1293" s="132"/>
      <c r="AC1293"/>
    </row>
    <row r="1294" spans="1:29" x14ac:dyDescent="0.25">
      <c r="A1294" t="s">
        <v>2412</v>
      </c>
      <c r="B1294" t="str">
        <f>IF(OR(ISNUMBER(FIND("W/O",Tabelle3[[#This Row],[Score]])),ISNUMBER(FIND("RET",Tabelle3[[#This Row],[Score]])),ISNUMBER(FIND("Bye,",Tabelle3[[#This Row],[Opponent]]))),"NO","YES")</f>
        <v>YES</v>
      </c>
      <c r="C1294" t="s">
        <v>518</v>
      </c>
      <c r="D1294" s="158">
        <v>43598</v>
      </c>
      <c r="E1294" t="s">
        <v>1160</v>
      </c>
      <c r="F1294">
        <v>3</v>
      </c>
      <c r="G1294" t="s">
        <v>1395</v>
      </c>
      <c r="H1294" t="s">
        <v>1526</v>
      </c>
      <c r="I1294" t="s">
        <v>678</v>
      </c>
      <c r="J1294">
        <f>IF('ATP Data Set 2019 Singles'!$K1294&gt;1,'ATP Data Set 2019 Singles'!$K1294,"")</f>
        <v>80</v>
      </c>
      <c r="K1294">
        <v>80</v>
      </c>
      <c r="R1294" s="132"/>
      <c r="AC1294"/>
    </row>
    <row r="1295" spans="1:29" x14ac:dyDescent="0.25">
      <c r="A1295" t="s">
        <v>2412</v>
      </c>
      <c r="B1295" t="str">
        <f>IF(OR(ISNUMBER(FIND("W/O",Tabelle3[[#This Row],[Score]])),ISNUMBER(FIND("RET",Tabelle3[[#This Row],[Score]])),ISNUMBER(FIND("Bye,",Tabelle3[[#This Row],[Opponent]]))),"NO","YES")</f>
        <v>YES</v>
      </c>
      <c r="C1295" t="s">
        <v>518</v>
      </c>
      <c r="D1295" s="158">
        <v>43598</v>
      </c>
      <c r="E1295" t="s">
        <v>1160</v>
      </c>
      <c r="F1295">
        <v>3</v>
      </c>
      <c r="G1295" t="s">
        <v>1447</v>
      </c>
      <c r="H1295" t="s">
        <v>1435</v>
      </c>
      <c r="I1295" t="s">
        <v>585</v>
      </c>
      <c r="J1295">
        <f>IF('ATP Data Set 2019 Singles'!$K1295&gt;1,'ATP Data Set 2019 Singles'!$K1295,"")</f>
        <v>105</v>
      </c>
      <c r="K1295">
        <v>105</v>
      </c>
      <c r="R1295" s="132"/>
      <c r="AC1295"/>
    </row>
    <row r="1296" spans="1:29" x14ac:dyDescent="0.25">
      <c r="A1296" t="s">
        <v>2412</v>
      </c>
      <c r="B1296" t="str">
        <f>IF(OR(ISNUMBER(FIND("W/O",Tabelle3[[#This Row],[Score]])),ISNUMBER(FIND("RET",Tabelle3[[#This Row],[Score]])),ISNUMBER(FIND("Bye,",Tabelle3[[#This Row],[Opponent]]))),"NO","YES")</f>
        <v>YES</v>
      </c>
      <c r="C1296" t="s">
        <v>518</v>
      </c>
      <c r="D1296" s="158">
        <v>43598</v>
      </c>
      <c r="E1296" t="s">
        <v>1160</v>
      </c>
      <c r="F1296">
        <v>3</v>
      </c>
      <c r="G1296" t="s">
        <v>1445</v>
      </c>
      <c r="H1296" t="s">
        <v>1454</v>
      </c>
      <c r="I1296" t="s">
        <v>1615</v>
      </c>
      <c r="J1296">
        <f>IF('ATP Data Set 2019 Singles'!$K1296&gt;1,'ATP Data Set 2019 Singles'!$K1296,"")</f>
        <v>149</v>
      </c>
      <c r="K1296">
        <v>149</v>
      </c>
      <c r="R1296" s="132"/>
      <c r="AC1296"/>
    </row>
    <row r="1297" spans="1:29" x14ac:dyDescent="0.25">
      <c r="A1297" t="s">
        <v>2412</v>
      </c>
      <c r="B1297" t="str">
        <f>IF(OR(ISNUMBER(FIND("W/O",Tabelle3[[#This Row],[Score]])),ISNUMBER(FIND("RET",Tabelle3[[#This Row],[Score]])),ISNUMBER(FIND("Bye,",Tabelle3[[#This Row],[Opponent]]))),"NO","YES")</f>
        <v>YES</v>
      </c>
      <c r="C1297" t="s">
        <v>518</v>
      </c>
      <c r="D1297" s="158">
        <v>43598</v>
      </c>
      <c r="E1297" t="s">
        <v>1160</v>
      </c>
      <c r="F1297">
        <v>3</v>
      </c>
      <c r="G1297" t="s">
        <v>1490</v>
      </c>
      <c r="H1297" t="s">
        <v>1579</v>
      </c>
      <c r="I1297" t="s">
        <v>646</v>
      </c>
      <c r="J1297">
        <f>IF('ATP Data Set 2019 Singles'!$K1297&gt;1,'ATP Data Set 2019 Singles'!$K1297,"")</f>
        <v>70</v>
      </c>
      <c r="K1297">
        <v>70</v>
      </c>
      <c r="R1297" s="132"/>
      <c r="AC1297"/>
    </row>
    <row r="1298" spans="1:29" x14ac:dyDescent="0.25">
      <c r="A1298" t="s">
        <v>2412</v>
      </c>
      <c r="B1298" t="str">
        <f>IF(OR(ISNUMBER(FIND("W/O",Tabelle3[[#This Row],[Score]])),ISNUMBER(FIND("RET",Tabelle3[[#This Row],[Score]])),ISNUMBER(FIND("Bye,",Tabelle3[[#This Row],[Opponent]]))),"NO","YES")</f>
        <v>YES</v>
      </c>
      <c r="C1298" t="s">
        <v>518</v>
      </c>
      <c r="D1298" s="158">
        <v>43598</v>
      </c>
      <c r="E1298" t="s">
        <v>1160</v>
      </c>
      <c r="F1298">
        <v>3</v>
      </c>
      <c r="G1298" t="s">
        <v>1399</v>
      </c>
      <c r="H1298" t="s">
        <v>1437</v>
      </c>
      <c r="I1298" t="s">
        <v>1850</v>
      </c>
      <c r="J1298">
        <f>IF('ATP Data Set 2019 Singles'!$K1298&gt;1,'ATP Data Set 2019 Singles'!$K1298,"")</f>
        <v>67</v>
      </c>
      <c r="K1298">
        <v>67</v>
      </c>
      <c r="R1298" s="132"/>
      <c r="AC1298"/>
    </row>
    <row r="1299" spans="1:29" x14ac:dyDescent="0.25">
      <c r="A1299" t="s">
        <v>2412</v>
      </c>
      <c r="B1299" t="str">
        <f>IF(OR(ISNUMBER(FIND("W/O",Tabelle3[[#This Row],[Score]])),ISNUMBER(FIND("RET",Tabelle3[[#This Row],[Score]])),ISNUMBER(FIND("Bye,",Tabelle3[[#This Row],[Opponent]]))),"NO","YES")</f>
        <v>YES</v>
      </c>
      <c r="C1299" t="s">
        <v>518</v>
      </c>
      <c r="D1299" s="158">
        <v>43598</v>
      </c>
      <c r="E1299" t="s">
        <v>1160</v>
      </c>
      <c r="F1299">
        <v>3</v>
      </c>
      <c r="G1299" t="s">
        <v>1682</v>
      </c>
      <c r="H1299" t="s">
        <v>1441</v>
      </c>
      <c r="I1299" t="s">
        <v>629</v>
      </c>
      <c r="J1299">
        <f>IF('ATP Data Set 2019 Singles'!$K1299&gt;1,'ATP Data Set 2019 Singles'!$K1299,"")</f>
        <v>72</v>
      </c>
      <c r="K1299">
        <v>72</v>
      </c>
      <c r="R1299" s="132"/>
      <c r="AC1299"/>
    </row>
    <row r="1300" spans="1:29" x14ac:dyDescent="0.25">
      <c r="A1300" t="s">
        <v>2412</v>
      </c>
      <c r="B1300" t="str">
        <f>IF(OR(ISNUMBER(FIND("W/O",Tabelle3[[#This Row],[Score]])),ISNUMBER(FIND("RET",Tabelle3[[#This Row],[Score]])),ISNUMBER(FIND("Bye,",Tabelle3[[#This Row],[Opponent]]))),"NO","YES")</f>
        <v>YES</v>
      </c>
      <c r="C1300" t="s">
        <v>518</v>
      </c>
      <c r="D1300" s="158">
        <v>43598</v>
      </c>
      <c r="E1300" t="s">
        <v>1160</v>
      </c>
      <c r="F1300">
        <v>3</v>
      </c>
      <c r="G1300" t="s">
        <v>1417</v>
      </c>
      <c r="H1300" t="s">
        <v>1611</v>
      </c>
      <c r="I1300" t="s">
        <v>2148</v>
      </c>
      <c r="J1300">
        <f>IF('ATP Data Set 2019 Singles'!$K1300&gt;1,'ATP Data Set 2019 Singles'!$K1300,"")</f>
        <v>89</v>
      </c>
      <c r="K1300">
        <v>89</v>
      </c>
      <c r="R1300" s="132"/>
      <c r="AC1300"/>
    </row>
    <row r="1301" spans="1:29" x14ac:dyDescent="0.25">
      <c r="A1301" t="s">
        <v>2412</v>
      </c>
      <c r="B1301" t="str">
        <f>IF(OR(ISNUMBER(FIND("W/O",Tabelle3[[#This Row],[Score]])),ISNUMBER(FIND("RET",Tabelle3[[#This Row],[Score]])),ISNUMBER(FIND("Bye,",Tabelle3[[#This Row],[Opponent]]))),"NO","YES")</f>
        <v>YES</v>
      </c>
      <c r="C1301" t="s">
        <v>518</v>
      </c>
      <c r="D1301" s="158">
        <v>43598</v>
      </c>
      <c r="E1301" t="s">
        <v>1160</v>
      </c>
      <c r="F1301">
        <v>3</v>
      </c>
      <c r="G1301" t="s">
        <v>1451</v>
      </c>
      <c r="H1301" t="s">
        <v>1509</v>
      </c>
      <c r="I1301" t="s">
        <v>563</v>
      </c>
      <c r="J1301">
        <f>IF('ATP Data Set 2019 Singles'!$K1301&gt;1,'ATP Data Set 2019 Singles'!$K1301,"")</f>
        <v>93</v>
      </c>
      <c r="K1301">
        <v>93</v>
      </c>
      <c r="R1301" s="132"/>
      <c r="AC1301"/>
    </row>
    <row r="1302" spans="1:29" x14ac:dyDescent="0.25">
      <c r="A1302" t="s">
        <v>2412</v>
      </c>
      <c r="B1302" t="str">
        <f>IF(OR(ISNUMBER(FIND("W/O",Tabelle3[[#This Row],[Score]])),ISNUMBER(FIND("RET",Tabelle3[[#This Row],[Score]])),ISNUMBER(FIND("Bye,",Tabelle3[[#This Row],[Opponent]]))),"NO","YES")</f>
        <v>YES</v>
      </c>
      <c r="C1302" t="s">
        <v>518</v>
      </c>
      <c r="D1302" s="158">
        <v>43598</v>
      </c>
      <c r="E1302" t="s">
        <v>1160</v>
      </c>
      <c r="F1302">
        <v>3</v>
      </c>
      <c r="G1302" t="s">
        <v>1432</v>
      </c>
      <c r="H1302" t="s">
        <v>1440</v>
      </c>
      <c r="I1302" t="s">
        <v>569</v>
      </c>
      <c r="J1302">
        <f>IF('ATP Data Set 2019 Singles'!$K1302&gt;1,'ATP Data Set 2019 Singles'!$K1302,"")</f>
        <v>67</v>
      </c>
      <c r="K1302">
        <v>67</v>
      </c>
      <c r="R1302" s="132"/>
      <c r="AC1302"/>
    </row>
    <row r="1303" spans="1:29" x14ac:dyDescent="0.25">
      <c r="A1303" t="s">
        <v>2412</v>
      </c>
      <c r="B1303" t="str">
        <f>IF(OR(ISNUMBER(FIND("W/O",Tabelle3[[#This Row],[Score]])),ISNUMBER(FIND("RET",Tabelle3[[#This Row],[Score]])),ISNUMBER(FIND("Bye,",Tabelle3[[#This Row],[Opponent]]))),"NO","YES")</f>
        <v>YES</v>
      </c>
      <c r="C1303" t="s">
        <v>518</v>
      </c>
      <c r="D1303" s="158">
        <v>43598</v>
      </c>
      <c r="E1303" t="s">
        <v>1160</v>
      </c>
      <c r="F1303">
        <v>3</v>
      </c>
      <c r="G1303" t="s">
        <v>1394</v>
      </c>
      <c r="H1303" t="s">
        <v>1404</v>
      </c>
      <c r="I1303" t="s">
        <v>621</v>
      </c>
      <c r="J1303">
        <f>IF('ATP Data Set 2019 Singles'!$K1303&gt;1,'ATP Data Set 2019 Singles'!$K1303,"")</f>
        <v>77</v>
      </c>
      <c r="K1303">
        <v>77</v>
      </c>
      <c r="R1303" s="132"/>
      <c r="AC1303"/>
    </row>
    <row r="1304" spans="1:29" x14ac:dyDescent="0.25">
      <c r="A1304" t="s">
        <v>2412</v>
      </c>
      <c r="B1304" t="str">
        <f>IF(OR(ISNUMBER(FIND("W/O",Tabelle3[[#This Row],[Score]])),ISNUMBER(FIND("RET",Tabelle3[[#This Row],[Score]])),ISNUMBER(FIND("Bye,",Tabelle3[[#This Row],[Opponent]]))),"NO","YES")</f>
        <v>YES</v>
      </c>
      <c r="C1304" t="s">
        <v>518</v>
      </c>
      <c r="D1304" s="158">
        <v>43598</v>
      </c>
      <c r="E1304" t="s">
        <v>1160</v>
      </c>
      <c r="F1304">
        <v>3</v>
      </c>
      <c r="G1304" t="s">
        <v>1439</v>
      </c>
      <c r="H1304" t="s">
        <v>1393</v>
      </c>
      <c r="I1304" t="s">
        <v>2147</v>
      </c>
      <c r="J1304">
        <f>IF('ATP Data Set 2019 Singles'!$K1304&gt;1,'ATP Data Set 2019 Singles'!$K1304,"")</f>
        <v>164</v>
      </c>
      <c r="K1304">
        <v>164</v>
      </c>
      <c r="R1304" s="132"/>
      <c r="AC1304"/>
    </row>
    <row r="1305" spans="1:29" x14ac:dyDescent="0.25">
      <c r="A1305" t="s">
        <v>2412</v>
      </c>
      <c r="B1305" t="str">
        <f>IF(OR(ISNUMBER(FIND("W/O",Tabelle3[[#This Row],[Score]])),ISNUMBER(FIND("RET",Tabelle3[[#This Row],[Score]])),ISNUMBER(FIND("Bye,",Tabelle3[[#This Row],[Opponent]]))),"NO","YES")</f>
        <v>YES</v>
      </c>
      <c r="C1305" t="s">
        <v>518</v>
      </c>
      <c r="D1305" s="158">
        <v>43598</v>
      </c>
      <c r="E1305" t="s">
        <v>1160</v>
      </c>
      <c r="F1305">
        <v>4</v>
      </c>
      <c r="G1305" t="s">
        <v>2028</v>
      </c>
      <c r="H1305" t="s">
        <v>1417</v>
      </c>
      <c r="I1305" t="s">
        <v>550</v>
      </c>
      <c r="J1305">
        <f>IF('ATP Data Set 2019 Singles'!$K1305&gt;1,'ATP Data Set 2019 Singles'!$K1305,"")</f>
        <v>96</v>
      </c>
      <c r="K1305">
        <v>96</v>
      </c>
      <c r="R1305" s="132"/>
      <c r="AC1305"/>
    </row>
    <row r="1306" spans="1:29" x14ac:dyDescent="0.25">
      <c r="A1306" t="s">
        <v>2412</v>
      </c>
      <c r="B1306" t="str">
        <f>IF(OR(ISNUMBER(FIND("W/O",Tabelle3[[#This Row],[Score]])),ISNUMBER(FIND("RET",Tabelle3[[#This Row],[Score]])),ISNUMBER(FIND("Bye,",Tabelle3[[#This Row],[Opponent]]))),"NO","YES")</f>
        <v>YES</v>
      </c>
      <c r="C1306" t="s">
        <v>518</v>
      </c>
      <c r="D1306" s="158">
        <v>43598</v>
      </c>
      <c r="E1306" t="s">
        <v>1160</v>
      </c>
      <c r="F1306">
        <v>4</v>
      </c>
      <c r="G1306" t="s">
        <v>1400</v>
      </c>
      <c r="H1306" t="s">
        <v>1490</v>
      </c>
      <c r="I1306" t="s">
        <v>1640</v>
      </c>
      <c r="J1306">
        <f>IF('ATP Data Set 2019 Singles'!$K1306&gt;1,'ATP Data Set 2019 Singles'!$K1306,"")</f>
        <v>63</v>
      </c>
      <c r="K1306">
        <v>63</v>
      </c>
      <c r="R1306" s="132"/>
      <c r="AC1306"/>
    </row>
    <row r="1307" spans="1:29" x14ac:dyDescent="0.25">
      <c r="A1307" t="s">
        <v>2412</v>
      </c>
      <c r="B1307" t="str">
        <f>IF(OR(ISNUMBER(FIND("W/O",Tabelle3[[#This Row],[Score]])),ISNUMBER(FIND("RET",Tabelle3[[#This Row],[Score]])),ISNUMBER(FIND("Bye,",Tabelle3[[#This Row],[Opponent]]))),"NO","YES")</f>
        <v>YES</v>
      </c>
      <c r="C1307" t="s">
        <v>518</v>
      </c>
      <c r="D1307" s="158">
        <v>43598</v>
      </c>
      <c r="E1307" t="s">
        <v>1160</v>
      </c>
      <c r="F1307">
        <v>4</v>
      </c>
      <c r="G1307" t="s">
        <v>1395</v>
      </c>
      <c r="H1307" t="s">
        <v>1459</v>
      </c>
      <c r="I1307" t="s">
        <v>1431</v>
      </c>
      <c r="J1307">
        <f>IF('ATP Data Set 2019 Singles'!$K1307&gt;1,'ATP Data Set 2019 Singles'!$K1307,"")</f>
        <v>151</v>
      </c>
      <c r="K1307">
        <v>151</v>
      </c>
      <c r="R1307" s="132"/>
      <c r="AC1307"/>
    </row>
    <row r="1308" spans="1:29" x14ac:dyDescent="0.25">
      <c r="A1308" t="s">
        <v>2412</v>
      </c>
      <c r="B1308" t="str">
        <f>IF(OR(ISNUMBER(FIND("W/O",Tabelle3[[#This Row],[Score]])),ISNUMBER(FIND("RET",Tabelle3[[#This Row],[Score]])),ISNUMBER(FIND("Bye,",Tabelle3[[#This Row],[Opponent]]))),"NO","YES")</f>
        <v>YES</v>
      </c>
      <c r="C1308" t="s">
        <v>518</v>
      </c>
      <c r="D1308" s="158">
        <v>43598</v>
      </c>
      <c r="E1308" t="s">
        <v>1160</v>
      </c>
      <c r="F1308">
        <v>4</v>
      </c>
      <c r="G1308" t="s">
        <v>1399</v>
      </c>
      <c r="H1308" t="s">
        <v>1477</v>
      </c>
      <c r="I1308" t="s">
        <v>2146</v>
      </c>
      <c r="J1308">
        <f>IF('ATP Data Set 2019 Singles'!$K1308&gt;1,'ATP Data Set 2019 Singles'!$K1308,"")</f>
        <v>62</v>
      </c>
      <c r="K1308">
        <v>62</v>
      </c>
      <c r="R1308" s="132"/>
      <c r="AC1308"/>
    </row>
    <row r="1309" spans="1:29" x14ac:dyDescent="0.25">
      <c r="A1309" t="s">
        <v>2412</v>
      </c>
      <c r="B1309" t="str">
        <f>IF(OR(ISNUMBER(FIND("W/O",Tabelle3[[#This Row],[Score]])),ISNUMBER(FIND("RET",Tabelle3[[#This Row],[Score]])),ISNUMBER(FIND("Bye,",Tabelle3[[#This Row],[Opponent]]))),"NO","YES")</f>
        <v>YES</v>
      </c>
      <c r="C1309" t="s">
        <v>518</v>
      </c>
      <c r="D1309" s="158">
        <v>43598</v>
      </c>
      <c r="E1309" t="s">
        <v>1160</v>
      </c>
      <c r="F1309">
        <v>4</v>
      </c>
      <c r="G1309" t="s">
        <v>1682</v>
      </c>
      <c r="H1309" t="s">
        <v>1432</v>
      </c>
      <c r="I1309" t="s">
        <v>1795</v>
      </c>
      <c r="J1309">
        <f>IF('ATP Data Set 2019 Singles'!$K1309&gt;1,'ATP Data Set 2019 Singles'!$K1309,"")</f>
        <v>128</v>
      </c>
      <c r="K1309">
        <v>128</v>
      </c>
      <c r="R1309" s="132"/>
      <c r="AC1309"/>
    </row>
    <row r="1310" spans="1:29" x14ac:dyDescent="0.25">
      <c r="A1310" t="s">
        <v>2412</v>
      </c>
      <c r="B1310" t="str">
        <f>IF(OR(ISNUMBER(FIND("W/O",Tabelle3[[#This Row],[Score]])),ISNUMBER(FIND("RET",Tabelle3[[#This Row],[Score]])),ISNUMBER(FIND("Bye,",Tabelle3[[#This Row],[Opponent]]))),"NO","YES")</f>
        <v>YES</v>
      </c>
      <c r="C1310" t="s">
        <v>518</v>
      </c>
      <c r="D1310" s="158">
        <v>43598</v>
      </c>
      <c r="E1310" t="s">
        <v>1160</v>
      </c>
      <c r="F1310">
        <v>4</v>
      </c>
      <c r="G1310" t="s">
        <v>1451</v>
      </c>
      <c r="H1310" t="s">
        <v>1401</v>
      </c>
      <c r="I1310" t="s">
        <v>512</v>
      </c>
      <c r="J1310">
        <f>IF('ATP Data Set 2019 Singles'!$K1310&gt;1,'ATP Data Set 2019 Singles'!$K1310,"")</f>
        <v>97</v>
      </c>
      <c r="K1310">
        <v>97</v>
      </c>
      <c r="R1310" s="132"/>
      <c r="AC1310"/>
    </row>
    <row r="1311" spans="1:29" x14ac:dyDescent="0.25">
      <c r="A1311" t="s">
        <v>2412</v>
      </c>
      <c r="B1311" t="str">
        <f>IF(OR(ISNUMBER(FIND("W/O",Tabelle3[[#This Row],[Score]])),ISNUMBER(FIND("RET",Tabelle3[[#This Row],[Score]])),ISNUMBER(FIND("Bye,",Tabelle3[[#This Row],[Opponent]]))),"NO","YES")</f>
        <v>YES</v>
      </c>
      <c r="C1311" t="s">
        <v>518</v>
      </c>
      <c r="D1311" s="158">
        <v>43598</v>
      </c>
      <c r="E1311" t="s">
        <v>1160</v>
      </c>
      <c r="F1311">
        <v>4</v>
      </c>
      <c r="G1311" t="s">
        <v>1394</v>
      </c>
      <c r="H1311" t="s">
        <v>1447</v>
      </c>
      <c r="I1311" t="s">
        <v>678</v>
      </c>
      <c r="J1311">
        <f>IF('ATP Data Set 2019 Singles'!$K1311&gt;1,'ATP Data Set 2019 Singles'!$K1311,"")</f>
        <v>72</v>
      </c>
      <c r="K1311">
        <v>72</v>
      </c>
      <c r="R1311" s="132"/>
      <c r="AC1311"/>
    </row>
    <row r="1312" spans="1:29" x14ac:dyDescent="0.25">
      <c r="A1312" t="s">
        <v>2412</v>
      </c>
      <c r="B1312" t="str">
        <f>IF(OR(ISNUMBER(FIND("W/O",Tabelle3[[#This Row],[Score]])),ISNUMBER(FIND("RET",Tabelle3[[#This Row],[Score]])),ISNUMBER(FIND("Bye,",Tabelle3[[#This Row],[Opponent]]))),"NO","YES")</f>
        <v>YES</v>
      </c>
      <c r="C1312" t="s">
        <v>518</v>
      </c>
      <c r="D1312" s="158">
        <v>43598</v>
      </c>
      <c r="E1312" t="s">
        <v>1160</v>
      </c>
      <c r="F1312">
        <v>4</v>
      </c>
      <c r="G1312" t="s">
        <v>1439</v>
      </c>
      <c r="H1312" t="s">
        <v>1445</v>
      </c>
      <c r="I1312" t="s">
        <v>852</v>
      </c>
      <c r="J1312">
        <f>IF('ATP Data Set 2019 Singles'!$K1312&gt;1,'ATP Data Set 2019 Singles'!$K1312,"")</f>
        <v>130</v>
      </c>
      <c r="K1312">
        <v>130</v>
      </c>
      <c r="R1312" s="132"/>
      <c r="AC1312"/>
    </row>
    <row r="1313" spans="1:29" x14ac:dyDescent="0.25">
      <c r="A1313" t="s">
        <v>2412</v>
      </c>
      <c r="B1313" t="str">
        <f>IF(OR(ISNUMBER(FIND("W/O",Tabelle3[[#This Row],[Score]])),ISNUMBER(FIND("RET",Tabelle3[[#This Row],[Score]])),ISNUMBER(FIND("Bye,",Tabelle3[[#This Row],[Opponent]]))),"NO","YES")</f>
        <v>YES</v>
      </c>
      <c r="C1313" t="s">
        <v>518</v>
      </c>
      <c r="D1313" s="158">
        <v>43598</v>
      </c>
      <c r="E1313" t="s">
        <v>1160</v>
      </c>
      <c r="F1313">
        <v>5</v>
      </c>
      <c r="G1313" t="s">
        <v>1400</v>
      </c>
      <c r="H1313" t="s">
        <v>2028</v>
      </c>
      <c r="I1313" t="s">
        <v>1333</v>
      </c>
      <c r="J1313">
        <f>IF('ATP Data Set 2019 Singles'!$K1313&gt;1,'ATP Data Set 2019 Singles'!$K1313,"")</f>
        <v>181</v>
      </c>
      <c r="K1313">
        <v>181</v>
      </c>
      <c r="R1313" s="132"/>
      <c r="AC1313"/>
    </row>
    <row r="1314" spans="1:29" x14ac:dyDescent="0.25">
      <c r="A1314" t="s">
        <v>2412</v>
      </c>
      <c r="B1314" t="str">
        <f>IF(OR(ISNUMBER(FIND("W/O",Tabelle3[[#This Row],[Score]])),ISNUMBER(FIND("RET",Tabelle3[[#This Row],[Score]])),ISNUMBER(FIND("Bye,",Tabelle3[[#This Row],[Opponent]]))),"NO","YES")</f>
        <v>YES</v>
      </c>
      <c r="C1314" t="s">
        <v>518</v>
      </c>
      <c r="D1314" s="158">
        <v>43598</v>
      </c>
      <c r="E1314" t="s">
        <v>1160</v>
      </c>
      <c r="F1314">
        <v>5</v>
      </c>
      <c r="G1314" t="s">
        <v>1399</v>
      </c>
      <c r="H1314" t="s">
        <v>1439</v>
      </c>
      <c r="I1314" t="s">
        <v>1265</v>
      </c>
      <c r="J1314">
        <f>IF('ATP Data Set 2019 Singles'!$K1314&gt;1,'ATP Data Set 2019 Singles'!$K1314,"")</f>
        <v>99</v>
      </c>
      <c r="K1314">
        <v>99</v>
      </c>
      <c r="R1314" s="132"/>
      <c r="AC1314"/>
    </row>
    <row r="1315" spans="1:29" x14ac:dyDescent="0.25">
      <c r="A1315" t="s">
        <v>2412</v>
      </c>
      <c r="B1315" t="str">
        <f>IF(OR(ISNUMBER(FIND("W/O",Tabelle3[[#This Row],[Score]])),ISNUMBER(FIND("RET",Tabelle3[[#This Row],[Score]])),ISNUMBER(FIND("Bye,",Tabelle3[[#This Row],[Opponent]]))),"NO","YES")</f>
        <v>YES</v>
      </c>
      <c r="C1315" t="s">
        <v>518</v>
      </c>
      <c r="D1315" s="158">
        <v>43598</v>
      </c>
      <c r="E1315" t="s">
        <v>1160</v>
      </c>
      <c r="F1315">
        <v>5</v>
      </c>
      <c r="G1315" t="s">
        <v>1451</v>
      </c>
      <c r="H1315" t="s">
        <v>1682</v>
      </c>
      <c r="I1315" t="s">
        <v>653</v>
      </c>
      <c r="J1315">
        <f>IF('ATP Data Set 2019 Singles'!$K1315&gt;1,'ATP Data Set 2019 Singles'!$K1315,"")</f>
        <v>87</v>
      </c>
      <c r="K1315">
        <v>87</v>
      </c>
      <c r="R1315" s="132"/>
      <c r="AC1315"/>
    </row>
    <row r="1316" spans="1:29" x14ac:dyDescent="0.25">
      <c r="A1316" t="s">
        <v>2412</v>
      </c>
      <c r="B1316" t="str">
        <f>IF(OR(ISNUMBER(FIND("W/O",Tabelle3[[#This Row],[Score]])),ISNUMBER(FIND("RET",Tabelle3[[#This Row],[Score]])),ISNUMBER(FIND("Bye,",Tabelle3[[#This Row],[Opponent]]))),"NO","YES")</f>
        <v>NO</v>
      </c>
      <c r="C1316" t="s">
        <v>518</v>
      </c>
      <c r="D1316" s="158">
        <v>43598</v>
      </c>
      <c r="E1316" t="s">
        <v>1160</v>
      </c>
      <c r="F1316">
        <v>5</v>
      </c>
      <c r="G1316" t="s">
        <v>1394</v>
      </c>
      <c r="H1316" t="s">
        <v>1395</v>
      </c>
      <c r="I1316" t="s">
        <v>582</v>
      </c>
      <c r="J1316" t="str">
        <f>IF('ATP Data Set 2019 Singles'!$K1316&gt;1,'ATP Data Set 2019 Singles'!$K1316,"")</f>
        <v/>
      </c>
      <c r="K1316">
        <v>0</v>
      </c>
      <c r="R1316" s="132"/>
      <c r="AC1316"/>
    </row>
    <row r="1317" spans="1:29" x14ac:dyDescent="0.25">
      <c r="A1317" t="s">
        <v>2412</v>
      </c>
      <c r="B1317" t="str">
        <f>IF(OR(ISNUMBER(FIND("W/O",Tabelle3[[#This Row],[Score]])),ISNUMBER(FIND("RET",Tabelle3[[#This Row],[Score]])),ISNUMBER(FIND("Bye,",Tabelle3[[#This Row],[Opponent]]))),"NO","YES")</f>
        <v>YES</v>
      </c>
      <c r="C1317" t="s">
        <v>518</v>
      </c>
      <c r="D1317" s="158">
        <v>43598</v>
      </c>
      <c r="E1317" t="s">
        <v>1160</v>
      </c>
      <c r="F1317">
        <v>6</v>
      </c>
      <c r="G1317" t="s">
        <v>1400</v>
      </c>
      <c r="H1317" t="s">
        <v>1451</v>
      </c>
      <c r="I1317" t="s">
        <v>839</v>
      </c>
      <c r="J1317">
        <f>IF('ATP Data Set 2019 Singles'!$K1317&gt;1,'ATP Data Set 2019 Singles'!$K1317,"")</f>
        <v>151</v>
      </c>
      <c r="K1317">
        <v>151</v>
      </c>
      <c r="R1317" s="132"/>
      <c r="AC1317"/>
    </row>
    <row r="1318" spans="1:29" x14ac:dyDescent="0.25">
      <c r="A1318" t="s">
        <v>2412</v>
      </c>
      <c r="B1318" t="str">
        <f>IF(OR(ISNUMBER(FIND("W/O",Tabelle3[[#This Row],[Score]])),ISNUMBER(FIND("RET",Tabelle3[[#This Row],[Score]])),ISNUMBER(FIND("Bye,",Tabelle3[[#This Row],[Opponent]]))),"NO","YES")</f>
        <v>YES</v>
      </c>
      <c r="C1318" t="s">
        <v>518</v>
      </c>
      <c r="D1318" s="158">
        <v>43598</v>
      </c>
      <c r="E1318" t="s">
        <v>1160</v>
      </c>
      <c r="F1318">
        <v>6</v>
      </c>
      <c r="G1318" t="s">
        <v>1399</v>
      </c>
      <c r="H1318" t="s">
        <v>1394</v>
      </c>
      <c r="I1318" t="s">
        <v>512</v>
      </c>
      <c r="J1318">
        <f>IF('ATP Data Set 2019 Singles'!$K1318&gt;1,'ATP Data Set 2019 Singles'!$K1318,"")</f>
        <v>103</v>
      </c>
      <c r="K1318">
        <v>103</v>
      </c>
      <c r="R1318" s="132"/>
      <c r="AC1318"/>
    </row>
    <row r="1319" spans="1:29" x14ac:dyDescent="0.25">
      <c r="A1319" t="s">
        <v>2412</v>
      </c>
      <c r="B1319" t="str">
        <f>IF(OR(ISNUMBER(FIND("W/O",Tabelle3[[#This Row],[Score]])),ISNUMBER(FIND("RET",Tabelle3[[#This Row],[Score]])),ISNUMBER(FIND("Bye,",Tabelle3[[#This Row],[Opponent]]))),"NO","YES")</f>
        <v>YES</v>
      </c>
      <c r="C1319" t="s">
        <v>518</v>
      </c>
      <c r="D1319" s="158">
        <v>43598</v>
      </c>
      <c r="E1319" t="s">
        <v>1160</v>
      </c>
      <c r="F1319">
        <v>7</v>
      </c>
      <c r="G1319" t="s">
        <v>1399</v>
      </c>
      <c r="H1319" t="s">
        <v>1400</v>
      </c>
      <c r="I1319" t="s">
        <v>1603</v>
      </c>
      <c r="J1319">
        <f>IF('ATP Data Set 2019 Singles'!$K1319&gt;1,'ATP Data Set 2019 Singles'!$K1319,"")</f>
        <v>145</v>
      </c>
      <c r="K1319">
        <v>145</v>
      </c>
      <c r="R1319" s="132"/>
      <c r="AC1319"/>
    </row>
    <row r="1320" spans="1:29" x14ac:dyDescent="0.25">
      <c r="A1320" t="s">
        <v>2412</v>
      </c>
      <c r="B1320" t="str">
        <f>IF(OR(ISNUMBER(FIND("W/O",Tabelle3[[#This Row],[Score]])),ISNUMBER(FIND("RET",Tabelle3[[#This Row],[Score]])),ISNUMBER(FIND("Bye,",Tabelle3[[#This Row],[Opponent]]))),"NO","YES")</f>
        <v>YES</v>
      </c>
      <c r="C1320" t="s">
        <v>518</v>
      </c>
      <c r="D1320" s="158">
        <v>43605</v>
      </c>
      <c r="E1320" t="s">
        <v>1155</v>
      </c>
      <c r="F1320">
        <v>3</v>
      </c>
      <c r="G1320" t="s">
        <v>1435</v>
      </c>
      <c r="H1320" t="s">
        <v>1496</v>
      </c>
      <c r="I1320" t="s">
        <v>607</v>
      </c>
      <c r="J1320">
        <f>IF('ATP Data Set 2019 Singles'!$K1320&gt;1,'ATP Data Set 2019 Singles'!$K1320,"")</f>
        <v>114</v>
      </c>
      <c r="K1320">
        <v>114</v>
      </c>
      <c r="R1320" s="132"/>
      <c r="AC1320"/>
    </row>
    <row r="1321" spans="1:29" x14ac:dyDescent="0.25">
      <c r="A1321" t="s">
        <v>2412</v>
      </c>
      <c r="B1321" t="str">
        <f>IF(OR(ISNUMBER(FIND("W/O",Tabelle3[[#This Row],[Score]])),ISNUMBER(FIND("RET",Tabelle3[[#This Row],[Score]])),ISNUMBER(FIND("Bye,",Tabelle3[[#This Row],[Opponent]]))),"NO","YES")</f>
        <v>YES</v>
      </c>
      <c r="C1321" t="s">
        <v>518</v>
      </c>
      <c r="D1321" s="158">
        <v>43605</v>
      </c>
      <c r="E1321" t="s">
        <v>1155</v>
      </c>
      <c r="F1321">
        <v>3</v>
      </c>
      <c r="G1321" t="s">
        <v>1587</v>
      </c>
      <c r="H1321" t="s">
        <v>1911</v>
      </c>
      <c r="I1321" t="s">
        <v>1134</v>
      </c>
      <c r="J1321">
        <f>IF('ATP Data Set 2019 Singles'!$K1321&gt;1,'ATP Data Set 2019 Singles'!$K1321,"")</f>
        <v>116</v>
      </c>
      <c r="K1321">
        <v>116</v>
      </c>
      <c r="R1321" s="132"/>
      <c r="AC1321"/>
    </row>
    <row r="1322" spans="1:29" x14ac:dyDescent="0.25">
      <c r="A1322" t="s">
        <v>2412</v>
      </c>
      <c r="B1322" t="str">
        <f>IF(OR(ISNUMBER(FIND("W/O",Tabelle3[[#This Row],[Score]])),ISNUMBER(FIND("RET",Tabelle3[[#This Row],[Score]])),ISNUMBER(FIND("Bye,",Tabelle3[[#This Row],[Opponent]]))),"NO","YES")</f>
        <v>YES</v>
      </c>
      <c r="C1322" t="s">
        <v>518</v>
      </c>
      <c r="D1322" s="158">
        <v>43605</v>
      </c>
      <c r="E1322" t="s">
        <v>1155</v>
      </c>
      <c r="F1322">
        <v>3</v>
      </c>
      <c r="G1322" t="s">
        <v>1570</v>
      </c>
      <c r="H1322" t="s">
        <v>1427</v>
      </c>
      <c r="I1322" t="s">
        <v>2145</v>
      </c>
      <c r="J1322">
        <f>IF('ATP Data Set 2019 Singles'!$K1322&gt;1,'ATP Data Set 2019 Singles'!$K1322,"")</f>
        <v>96</v>
      </c>
      <c r="K1322">
        <v>96</v>
      </c>
      <c r="R1322" s="132"/>
      <c r="AC1322"/>
    </row>
    <row r="1323" spans="1:29" x14ac:dyDescent="0.25">
      <c r="A1323" t="s">
        <v>2412</v>
      </c>
      <c r="B1323" t="str">
        <f>IF(OR(ISNUMBER(FIND("W/O",Tabelle3[[#This Row],[Score]])),ISNUMBER(FIND("RET",Tabelle3[[#This Row],[Score]])),ISNUMBER(FIND("Bye,",Tabelle3[[#This Row],[Opponent]]))),"NO","YES")</f>
        <v>YES</v>
      </c>
      <c r="C1323" t="s">
        <v>518</v>
      </c>
      <c r="D1323" s="158">
        <v>43605</v>
      </c>
      <c r="E1323" t="s">
        <v>1155</v>
      </c>
      <c r="F1323">
        <v>3</v>
      </c>
      <c r="G1323" t="s">
        <v>1514</v>
      </c>
      <c r="H1323" t="s">
        <v>1456</v>
      </c>
      <c r="I1323" t="s">
        <v>1546</v>
      </c>
      <c r="J1323">
        <f>IF('ATP Data Set 2019 Singles'!$K1323&gt;1,'ATP Data Set 2019 Singles'!$K1323,"")</f>
        <v>112</v>
      </c>
      <c r="K1323">
        <v>112</v>
      </c>
      <c r="R1323" s="132"/>
      <c r="AC1323"/>
    </row>
    <row r="1324" spans="1:29" x14ac:dyDescent="0.25">
      <c r="A1324" t="s">
        <v>2412</v>
      </c>
      <c r="B1324" t="str">
        <f>IF(OR(ISNUMBER(FIND("W/O",Tabelle3[[#This Row],[Score]])),ISNUMBER(FIND("RET",Tabelle3[[#This Row],[Score]])),ISNUMBER(FIND("Bye,",Tabelle3[[#This Row],[Opponent]]))),"NO","YES")</f>
        <v>YES</v>
      </c>
      <c r="C1324" t="s">
        <v>518</v>
      </c>
      <c r="D1324" s="158">
        <v>43605</v>
      </c>
      <c r="E1324" t="s">
        <v>1155</v>
      </c>
      <c r="F1324">
        <v>3</v>
      </c>
      <c r="G1324" t="s">
        <v>1467</v>
      </c>
      <c r="H1324" t="s">
        <v>1491</v>
      </c>
      <c r="I1324" t="s">
        <v>1398</v>
      </c>
      <c r="J1324">
        <f>IF('ATP Data Set 2019 Singles'!$K1324&gt;1,'ATP Data Set 2019 Singles'!$K1324,"")</f>
        <v>148</v>
      </c>
      <c r="K1324">
        <v>148</v>
      </c>
      <c r="R1324" s="132"/>
      <c r="AC1324"/>
    </row>
    <row r="1325" spans="1:29" x14ac:dyDescent="0.25">
      <c r="A1325" t="s">
        <v>2412</v>
      </c>
      <c r="B1325" t="str">
        <f>IF(OR(ISNUMBER(FIND("W/O",Tabelle3[[#This Row],[Score]])),ISNUMBER(FIND("RET",Tabelle3[[#This Row],[Score]])),ISNUMBER(FIND("Bye,",Tabelle3[[#This Row],[Opponent]]))),"NO","YES")</f>
        <v>NO</v>
      </c>
      <c r="C1325" t="s">
        <v>518</v>
      </c>
      <c r="D1325" s="158">
        <v>43605</v>
      </c>
      <c r="E1325" t="s">
        <v>1155</v>
      </c>
      <c r="F1325">
        <v>3</v>
      </c>
      <c r="G1325" t="s">
        <v>1485</v>
      </c>
      <c r="H1325" t="s">
        <v>1458</v>
      </c>
      <c r="I1325" t="s">
        <v>1457</v>
      </c>
      <c r="J1325" t="str">
        <f>IF('ATP Data Set 2019 Singles'!$K1325&gt;1,'ATP Data Set 2019 Singles'!$K1325,"")</f>
        <v/>
      </c>
      <c r="K1325">
        <v>0</v>
      </c>
      <c r="R1325" s="132"/>
      <c r="AC1325"/>
    </row>
    <row r="1326" spans="1:29" x14ac:dyDescent="0.25">
      <c r="A1326" t="s">
        <v>2412</v>
      </c>
      <c r="B1326" t="str">
        <f>IF(OR(ISNUMBER(FIND("W/O",Tabelle3[[#This Row],[Score]])),ISNUMBER(FIND("RET",Tabelle3[[#This Row],[Score]])),ISNUMBER(FIND("Bye,",Tabelle3[[#This Row],[Opponent]]))),"NO","YES")</f>
        <v>NO</v>
      </c>
      <c r="C1326" t="s">
        <v>518</v>
      </c>
      <c r="D1326" s="158">
        <v>43605</v>
      </c>
      <c r="E1326" t="s">
        <v>1155</v>
      </c>
      <c r="F1326">
        <v>3</v>
      </c>
      <c r="G1326" t="s">
        <v>1430</v>
      </c>
      <c r="H1326" t="s">
        <v>1458</v>
      </c>
      <c r="I1326" t="s">
        <v>1457</v>
      </c>
      <c r="J1326" t="str">
        <f>IF('ATP Data Set 2019 Singles'!$K1326&gt;1,'ATP Data Set 2019 Singles'!$K1326,"")</f>
        <v/>
      </c>
      <c r="K1326">
        <v>0</v>
      </c>
      <c r="R1326" s="132"/>
      <c r="AC1326"/>
    </row>
    <row r="1327" spans="1:29" x14ac:dyDescent="0.25">
      <c r="A1327" t="s">
        <v>2412</v>
      </c>
      <c r="B1327" t="str">
        <f>IF(OR(ISNUMBER(FIND("W/O",Tabelle3[[#This Row],[Score]])),ISNUMBER(FIND("RET",Tabelle3[[#This Row],[Score]])),ISNUMBER(FIND("Bye,",Tabelle3[[#This Row],[Opponent]]))),"NO","YES")</f>
        <v>YES</v>
      </c>
      <c r="C1327" t="s">
        <v>518</v>
      </c>
      <c r="D1327" s="158">
        <v>43605</v>
      </c>
      <c r="E1327" t="s">
        <v>1155</v>
      </c>
      <c r="F1327">
        <v>3</v>
      </c>
      <c r="G1327" t="s">
        <v>1845</v>
      </c>
      <c r="H1327" t="s">
        <v>1463</v>
      </c>
      <c r="I1327" t="s">
        <v>854</v>
      </c>
      <c r="J1327">
        <f>IF('ATP Data Set 2019 Singles'!$K1327&gt;1,'ATP Data Set 2019 Singles'!$K1327,"")</f>
        <v>110</v>
      </c>
      <c r="K1327">
        <v>110</v>
      </c>
      <c r="R1327" s="132"/>
      <c r="AC1327"/>
    </row>
    <row r="1328" spans="1:29" x14ac:dyDescent="0.25">
      <c r="A1328" t="s">
        <v>2412</v>
      </c>
      <c r="B1328" t="str">
        <f>IF(OR(ISNUMBER(FIND("W/O",Tabelle3[[#This Row],[Score]])),ISNUMBER(FIND("RET",Tabelle3[[#This Row],[Score]])),ISNUMBER(FIND("Bye,",Tabelle3[[#This Row],[Opponent]]))),"NO","YES")</f>
        <v>YES</v>
      </c>
      <c r="C1328" t="s">
        <v>518</v>
      </c>
      <c r="D1328" s="158">
        <v>43605</v>
      </c>
      <c r="E1328" t="s">
        <v>1155</v>
      </c>
      <c r="F1328">
        <v>3</v>
      </c>
      <c r="G1328" t="s">
        <v>1552</v>
      </c>
      <c r="H1328" t="s">
        <v>1838</v>
      </c>
      <c r="I1328" t="s">
        <v>854</v>
      </c>
      <c r="J1328">
        <f>IF('ATP Data Set 2019 Singles'!$K1328&gt;1,'ATP Data Set 2019 Singles'!$K1328,"")</f>
        <v>88</v>
      </c>
      <c r="K1328">
        <v>88</v>
      </c>
      <c r="R1328" s="132"/>
      <c r="AC1328"/>
    </row>
    <row r="1329" spans="1:29" x14ac:dyDescent="0.25">
      <c r="A1329" t="s">
        <v>2412</v>
      </c>
      <c r="B1329" t="str">
        <f>IF(OR(ISNUMBER(FIND("W/O",Tabelle3[[#This Row],[Score]])),ISNUMBER(FIND("RET",Tabelle3[[#This Row],[Score]])),ISNUMBER(FIND("Bye,",Tabelle3[[#This Row],[Opponent]]))),"NO","YES")</f>
        <v>YES</v>
      </c>
      <c r="C1329" t="s">
        <v>518</v>
      </c>
      <c r="D1329" s="158">
        <v>43605</v>
      </c>
      <c r="E1329" t="s">
        <v>1155</v>
      </c>
      <c r="F1329">
        <v>3</v>
      </c>
      <c r="G1329" t="s">
        <v>1679</v>
      </c>
      <c r="H1329" t="s">
        <v>1590</v>
      </c>
      <c r="I1329" t="s">
        <v>2144</v>
      </c>
      <c r="J1329">
        <f>IF('ATP Data Set 2019 Singles'!$K1329&gt;1,'ATP Data Set 2019 Singles'!$K1329,"")</f>
        <v>153</v>
      </c>
      <c r="K1329">
        <v>153</v>
      </c>
      <c r="R1329" s="132"/>
      <c r="AC1329"/>
    </row>
    <row r="1330" spans="1:29" x14ac:dyDescent="0.25">
      <c r="A1330" t="s">
        <v>2412</v>
      </c>
      <c r="B1330" t="str">
        <f>IF(OR(ISNUMBER(FIND("W/O",Tabelle3[[#This Row],[Score]])),ISNUMBER(FIND("RET",Tabelle3[[#This Row],[Score]])),ISNUMBER(FIND("Bye,",Tabelle3[[#This Row],[Opponent]]))),"NO","YES")</f>
        <v>YES</v>
      </c>
      <c r="C1330" t="s">
        <v>518</v>
      </c>
      <c r="D1330" s="158">
        <v>43605</v>
      </c>
      <c r="E1330" t="s">
        <v>1155</v>
      </c>
      <c r="F1330">
        <v>3</v>
      </c>
      <c r="G1330" t="s">
        <v>1511</v>
      </c>
      <c r="H1330" t="s">
        <v>1894</v>
      </c>
      <c r="I1330" t="s">
        <v>550</v>
      </c>
      <c r="J1330">
        <f>IF('ATP Data Set 2019 Singles'!$K1330&gt;1,'ATP Data Set 2019 Singles'!$K1330,"")</f>
        <v>71</v>
      </c>
      <c r="K1330">
        <v>71</v>
      </c>
      <c r="R1330" s="132"/>
      <c r="AC1330"/>
    </row>
    <row r="1331" spans="1:29" x14ac:dyDescent="0.25">
      <c r="A1331" t="s">
        <v>2412</v>
      </c>
      <c r="B1331" t="str">
        <f>IF(OR(ISNUMBER(FIND("W/O",Tabelle3[[#This Row],[Score]])),ISNUMBER(FIND("RET",Tabelle3[[#This Row],[Score]])),ISNUMBER(FIND("Bye,",Tabelle3[[#This Row],[Opponent]]))),"NO","YES")</f>
        <v>YES</v>
      </c>
      <c r="C1331" t="s">
        <v>518</v>
      </c>
      <c r="D1331" s="158">
        <v>43605</v>
      </c>
      <c r="E1331" t="s">
        <v>1155</v>
      </c>
      <c r="F1331">
        <v>3</v>
      </c>
      <c r="G1331" t="s">
        <v>1509</v>
      </c>
      <c r="H1331" t="s">
        <v>1448</v>
      </c>
      <c r="I1331" t="s">
        <v>1878</v>
      </c>
      <c r="J1331">
        <f>IF('ATP Data Set 2019 Singles'!$K1331&gt;1,'ATP Data Set 2019 Singles'!$K1331,"")</f>
        <v>131</v>
      </c>
      <c r="K1331">
        <v>131</v>
      </c>
      <c r="R1331" s="132"/>
      <c r="AC1331"/>
    </row>
    <row r="1332" spans="1:29" x14ac:dyDescent="0.25">
      <c r="A1332" t="s">
        <v>2412</v>
      </c>
      <c r="B1332" t="str">
        <f>IF(OR(ISNUMBER(FIND("W/O",Tabelle3[[#This Row],[Score]])),ISNUMBER(FIND("RET",Tabelle3[[#This Row],[Score]])),ISNUMBER(FIND("Bye,",Tabelle3[[#This Row],[Opponent]]))),"NO","YES")</f>
        <v>YES</v>
      </c>
      <c r="C1332" t="s">
        <v>518</v>
      </c>
      <c r="D1332" s="158">
        <v>43605</v>
      </c>
      <c r="E1332" t="s">
        <v>1155</v>
      </c>
      <c r="F1332">
        <v>3</v>
      </c>
      <c r="G1332" t="s">
        <v>1526</v>
      </c>
      <c r="H1332" t="s">
        <v>1758</v>
      </c>
      <c r="I1332" t="s">
        <v>2143</v>
      </c>
      <c r="J1332">
        <f>IF('ATP Data Set 2019 Singles'!$K1332&gt;1,'ATP Data Set 2019 Singles'!$K1332,"")</f>
        <v>138</v>
      </c>
      <c r="K1332">
        <v>138</v>
      </c>
      <c r="R1332" s="132"/>
      <c r="AC1332"/>
    </row>
    <row r="1333" spans="1:29" x14ac:dyDescent="0.25">
      <c r="A1333" t="s">
        <v>2412</v>
      </c>
      <c r="B1333" t="str">
        <f>IF(OR(ISNUMBER(FIND("W/O",Tabelle3[[#This Row],[Score]])),ISNUMBER(FIND("RET",Tabelle3[[#This Row],[Score]])),ISNUMBER(FIND("Bye,",Tabelle3[[#This Row],[Opponent]]))),"NO","YES")</f>
        <v>YES</v>
      </c>
      <c r="C1333" t="s">
        <v>518</v>
      </c>
      <c r="D1333" s="158">
        <v>43605</v>
      </c>
      <c r="E1333" t="s">
        <v>1155</v>
      </c>
      <c r="F1333">
        <v>3</v>
      </c>
      <c r="G1333" t="s">
        <v>1520</v>
      </c>
      <c r="H1333" t="s">
        <v>1513</v>
      </c>
      <c r="I1333" t="s">
        <v>753</v>
      </c>
      <c r="J1333">
        <f>IF('ATP Data Set 2019 Singles'!$K1333&gt;1,'ATP Data Set 2019 Singles'!$K1333,"")</f>
        <v>104</v>
      </c>
      <c r="K1333">
        <v>104</v>
      </c>
      <c r="R1333" s="132"/>
      <c r="AC1333"/>
    </row>
    <row r="1334" spans="1:29" x14ac:dyDescent="0.25">
      <c r="A1334" t="s">
        <v>2412</v>
      </c>
      <c r="B1334" t="str">
        <f>IF(OR(ISNUMBER(FIND("W/O",Tabelle3[[#This Row],[Score]])),ISNUMBER(FIND("RET",Tabelle3[[#This Row],[Score]])),ISNUMBER(FIND("Bye,",Tabelle3[[#This Row],[Opponent]]))),"NO","YES")</f>
        <v>NO</v>
      </c>
      <c r="C1334" t="s">
        <v>518</v>
      </c>
      <c r="D1334" s="158">
        <v>43605</v>
      </c>
      <c r="E1334" t="s">
        <v>1155</v>
      </c>
      <c r="F1334">
        <v>3</v>
      </c>
      <c r="G1334" t="s">
        <v>1434</v>
      </c>
      <c r="H1334" t="s">
        <v>1458</v>
      </c>
      <c r="I1334" t="s">
        <v>1457</v>
      </c>
      <c r="J1334" t="str">
        <f>IF('ATP Data Set 2019 Singles'!$K1334&gt;1,'ATP Data Set 2019 Singles'!$K1334,"")</f>
        <v/>
      </c>
      <c r="K1334">
        <v>0</v>
      </c>
      <c r="R1334" s="132"/>
      <c r="AC1334"/>
    </row>
    <row r="1335" spans="1:29" x14ac:dyDescent="0.25">
      <c r="A1335" t="s">
        <v>2412</v>
      </c>
      <c r="B1335" t="str">
        <f>IF(OR(ISNUMBER(FIND("W/O",Tabelle3[[#This Row],[Score]])),ISNUMBER(FIND("RET",Tabelle3[[#This Row],[Score]])),ISNUMBER(FIND("Bye,",Tabelle3[[#This Row],[Opponent]]))),"NO","YES")</f>
        <v>NO</v>
      </c>
      <c r="C1335" t="s">
        <v>518</v>
      </c>
      <c r="D1335" s="158">
        <v>43605</v>
      </c>
      <c r="E1335" t="s">
        <v>1155</v>
      </c>
      <c r="F1335">
        <v>3</v>
      </c>
      <c r="G1335" t="s">
        <v>1396</v>
      </c>
      <c r="H1335" t="s">
        <v>1458</v>
      </c>
      <c r="I1335" t="s">
        <v>1457</v>
      </c>
      <c r="J1335" t="str">
        <f>IF('ATP Data Set 2019 Singles'!$K1335&gt;1,'ATP Data Set 2019 Singles'!$K1335,"")</f>
        <v/>
      </c>
      <c r="K1335">
        <v>0</v>
      </c>
      <c r="R1335" s="132"/>
      <c r="AC1335"/>
    </row>
    <row r="1336" spans="1:29" x14ac:dyDescent="0.25">
      <c r="A1336" t="s">
        <v>2412</v>
      </c>
      <c r="B1336" t="str">
        <f>IF(OR(ISNUMBER(FIND("W/O",Tabelle3[[#This Row],[Score]])),ISNUMBER(FIND("RET",Tabelle3[[#This Row],[Score]])),ISNUMBER(FIND("Bye,",Tabelle3[[#This Row],[Opponent]]))),"NO","YES")</f>
        <v>YES</v>
      </c>
      <c r="C1336" t="s">
        <v>518</v>
      </c>
      <c r="D1336" s="158">
        <v>43605</v>
      </c>
      <c r="E1336" t="s">
        <v>1155</v>
      </c>
      <c r="F1336">
        <v>4</v>
      </c>
      <c r="G1336" t="s">
        <v>1435</v>
      </c>
      <c r="H1336" t="s">
        <v>1511</v>
      </c>
      <c r="I1336" t="s">
        <v>2142</v>
      </c>
      <c r="J1336">
        <f>IF('ATP Data Set 2019 Singles'!$K1336&gt;1,'ATP Data Set 2019 Singles'!$K1336,"")</f>
        <v>139</v>
      </c>
      <c r="K1336">
        <v>139</v>
      </c>
      <c r="R1336" s="132"/>
      <c r="AC1336"/>
    </row>
    <row r="1337" spans="1:29" x14ac:dyDescent="0.25">
      <c r="A1337" t="s">
        <v>2412</v>
      </c>
      <c r="B1337" t="str">
        <f>IF(OR(ISNUMBER(FIND("W/O",Tabelle3[[#This Row],[Score]])),ISNUMBER(FIND("RET",Tabelle3[[#This Row],[Score]])),ISNUMBER(FIND("Bye,",Tabelle3[[#This Row],[Opponent]]))),"NO","YES")</f>
        <v>YES</v>
      </c>
      <c r="C1337" t="s">
        <v>518</v>
      </c>
      <c r="D1337" s="158">
        <v>43605</v>
      </c>
      <c r="E1337" t="s">
        <v>1155</v>
      </c>
      <c r="F1337">
        <v>4</v>
      </c>
      <c r="G1337" t="s">
        <v>1587</v>
      </c>
      <c r="H1337" t="s">
        <v>1430</v>
      </c>
      <c r="I1337" t="s">
        <v>1604</v>
      </c>
      <c r="J1337">
        <f>IF('ATP Data Set 2019 Singles'!$K1337&gt;1,'ATP Data Set 2019 Singles'!$K1337,"")</f>
        <v>121</v>
      </c>
      <c r="K1337">
        <v>121</v>
      </c>
      <c r="R1337" s="132"/>
      <c r="AC1337"/>
    </row>
    <row r="1338" spans="1:29" x14ac:dyDescent="0.25">
      <c r="A1338" t="s">
        <v>2412</v>
      </c>
      <c r="B1338" t="str">
        <f>IF(OR(ISNUMBER(FIND("W/O",Tabelle3[[#This Row],[Score]])),ISNUMBER(FIND("RET",Tabelle3[[#This Row],[Score]])),ISNUMBER(FIND("Bye,",Tabelle3[[#This Row],[Opponent]]))),"NO","YES")</f>
        <v>YES</v>
      </c>
      <c r="C1338" t="s">
        <v>518</v>
      </c>
      <c r="D1338" s="158">
        <v>43605</v>
      </c>
      <c r="E1338" t="s">
        <v>1155</v>
      </c>
      <c r="F1338">
        <v>4</v>
      </c>
      <c r="G1338" t="s">
        <v>1570</v>
      </c>
      <c r="H1338" t="s">
        <v>1485</v>
      </c>
      <c r="I1338" t="s">
        <v>653</v>
      </c>
      <c r="J1338">
        <f>IF('ATP Data Set 2019 Singles'!$K1338&gt;1,'ATP Data Set 2019 Singles'!$K1338,"")</f>
        <v>76</v>
      </c>
      <c r="K1338">
        <v>76</v>
      </c>
      <c r="R1338" s="132"/>
      <c r="AC1338"/>
    </row>
    <row r="1339" spans="1:29" x14ac:dyDescent="0.25">
      <c r="A1339" t="s">
        <v>2412</v>
      </c>
      <c r="B1339" t="str">
        <f>IF(OR(ISNUMBER(FIND("W/O",Tabelle3[[#This Row],[Score]])),ISNUMBER(FIND("RET",Tabelle3[[#This Row],[Score]])),ISNUMBER(FIND("Bye,",Tabelle3[[#This Row],[Opponent]]))),"NO","YES")</f>
        <v>YES</v>
      </c>
      <c r="C1339" t="s">
        <v>518</v>
      </c>
      <c r="D1339" s="158">
        <v>43605</v>
      </c>
      <c r="E1339" t="s">
        <v>1155</v>
      </c>
      <c r="F1339">
        <v>4</v>
      </c>
      <c r="G1339" t="s">
        <v>1514</v>
      </c>
      <c r="H1339" t="s">
        <v>1520</v>
      </c>
      <c r="I1339" t="s">
        <v>585</v>
      </c>
      <c r="J1339">
        <f>IF('ATP Data Set 2019 Singles'!$K1339&gt;1,'ATP Data Set 2019 Singles'!$K1339,"")</f>
        <v>105</v>
      </c>
      <c r="K1339">
        <v>105</v>
      </c>
      <c r="R1339" s="132"/>
      <c r="AC1339"/>
    </row>
    <row r="1340" spans="1:29" x14ac:dyDescent="0.25">
      <c r="A1340" t="s">
        <v>2412</v>
      </c>
      <c r="B1340" t="str">
        <f>IF(OR(ISNUMBER(FIND("W/O",Tabelle3[[#This Row],[Score]])),ISNUMBER(FIND("RET",Tabelle3[[#This Row],[Score]])),ISNUMBER(FIND("Bye,",Tabelle3[[#This Row],[Opponent]]))),"NO","YES")</f>
        <v>YES</v>
      </c>
      <c r="C1340" t="s">
        <v>518</v>
      </c>
      <c r="D1340" s="158">
        <v>43605</v>
      </c>
      <c r="E1340" t="s">
        <v>1155</v>
      </c>
      <c r="F1340">
        <v>4</v>
      </c>
      <c r="G1340" t="s">
        <v>1467</v>
      </c>
      <c r="H1340" t="s">
        <v>1434</v>
      </c>
      <c r="I1340" t="s">
        <v>831</v>
      </c>
      <c r="J1340">
        <f>IF('ATP Data Set 2019 Singles'!$K1340&gt;1,'ATP Data Set 2019 Singles'!$K1340,"")</f>
        <v>116</v>
      </c>
      <c r="K1340">
        <v>116</v>
      </c>
      <c r="R1340" s="132"/>
      <c r="AC1340"/>
    </row>
    <row r="1341" spans="1:29" x14ac:dyDescent="0.25">
      <c r="A1341" t="s">
        <v>2412</v>
      </c>
      <c r="B1341" t="str">
        <f>IF(OR(ISNUMBER(FIND("W/O",Tabelle3[[#This Row],[Score]])),ISNUMBER(FIND("RET",Tabelle3[[#This Row],[Score]])),ISNUMBER(FIND("Bye,",Tabelle3[[#This Row],[Opponent]]))),"NO","YES")</f>
        <v>YES</v>
      </c>
      <c r="C1341" t="s">
        <v>518</v>
      </c>
      <c r="D1341" s="158">
        <v>43605</v>
      </c>
      <c r="E1341" t="s">
        <v>1155</v>
      </c>
      <c r="F1341">
        <v>4</v>
      </c>
      <c r="G1341" t="s">
        <v>1552</v>
      </c>
      <c r="H1341" t="s">
        <v>1679</v>
      </c>
      <c r="I1341" t="s">
        <v>646</v>
      </c>
      <c r="J1341">
        <f>IF('ATP Data Set 2019 Singles'!$K1341&gt;1,'ATP Data Set 2019 Singles'!$K1341,"")</f>
        <v>65</v>
      </c>
      <c r="K1341">
        <v>65</v>
      </c>
      <c r="R1341" s="132"/>
      <c r="AC1341"/>
    </row>
    <row r="1342" spans="1:29" x14ac:dyDescent="0.25">
      <c r="A1342" t="s">
        <v>2412</v>
      </c>
      <c r="B1342" t="str">
        <f>IF(OR(ISNUMBER(FIND("W/O",Tabelle3[[#This Row],[Score]])),ISNUMBER(FIND("RET",Tabelle3[[#This Row],[Score]])),ISNUMBER(FIND("Bye,",Tabelle3[[#This Row],[Opponent]]))),"NO","YES")</f>
        <v>YES</v>
      </c>
      <c r="C1342" t="s">
        <v>518</v>
      </c>
      <c r="D1342" s="158">
        <v>43605</v>
      </c>
      <c r="E1342" t="s">
        <v>1155</v>
      </c>
      <c r="F1342">
        <v>4</v>
      </c>
      <c r="G1342" t="s">
        <v>1509</v>
      </c>
      <c r="H1342" t="s">
        <v>1526</v>
      </c>
      <c r="I1342" t="s">
        <v>829</v>
      </c>
      <c r="J1342">
        <f>IF('ATP Data Set 2019 Singles'!$K1342&gt;1,'ATP Data Set 2019 Singles'!$K1342,"")</f>
        <v>77</v>
      </c>
      <c r="K1342">
        <v>77</v>
      </c>
      <c r="R1342" s="132"/>
      <c r="AC1342"/>
    </row>
    <row r="1343" spans="1:29" x14ac:dyDescent="0.25">
      <c r="A1343" t="s">
        <v>2412</v>
      </c>
      <c r="B1343" t="str">
        <f>IF(OR(ISNUMBER(FIND("W/O",Tabelle3[[#This Row],[Score]])),ISNUMBER(FIND("RET",Tabelle3[[#This Row],[Score]])),ISNUMBER(FIND("Bye,",Tabelle3[[#This Row],[Opponent]]))),"NO","YES")</f>
        <v>YES</v>
      </c>
      <c r="C1343" t="s">
        <v>518</v>
      </c>
      <c r="D1343" s="158">
        <v>43605</v>
      </c>
      <c r="E1343" t="s">
        <v>1155</v>
      </c>
      <c r="F1343">
        <v>4</v>
      </c>
      <c r="G1343" t="s">
        <v>1396</v>
      </c>
      <c r="H1343" t="s">
        <v>1845</v>
      </c>
      <c r="I1343" t="s">
        <v>771</v>
      </c>
      <c r="J1343">
        <f>IF('ATP Data Set 2019 Singles'!$K1343&gt;1,'ATP Data Set 2019 Singles'!$K1343,"")</f>
        <v>66</v>
      </c>
      <c r="K1343">
        <v>66</v>
      </c>
      <c r="R1343" s="132"/>
      <c r="AC1343"/>
    </row>
    <row r="1344" spans="1:29" x14ac:dyDescent="0.25">
      <c r="A1344" t="s">
        <v>2412</v>
      </c>
      <c r="B1344" t="str">
        <f>IF(OR(ISNUMBER(FIND("W/O",Tabelle3[[#This Row],[Score]])),ISNUMBER(FIND("RET",Tabelle3[[#This Row],[Score]])),ISNUMBER(FIND("Bye,",Tabelle3[[#This Row],[Opponent]]))),"NO","YES")</f>
        <v>YES</v>
      </c>
      <c r="C1344" t="s">
        <v>518</v>
      </c>
      <c r="D1344" s="158">
        <v>43605</v>
      </c>
      <c r="E1344" t="s">
        <v>1155</v>
      </c>
      <c r="F1344">
        <v>5</v>
      </c>
      <c r="G1344" t="s">
        <v>1435</v>
      </c>
      <c r="H1344" t="s">
        <v>1467</v>
      </c>
      <c r="I1344" t="s">
        <v>539</v>
      </c>
      <c r="J1344">
        <f>IF('ATP Data Set 2019 Singles'!$K1344&gt;1,'ATP Data Set 2019 Singles'!$K1344,"")</f>
        <v>98</v>
      </c>
      <c r="K1344">
        <v>98</v>
      </c>
      <c r="R1344" s="132"/>
      <c r="AC1344"/>
    </row>
    <row r="1345" spans="1:29" x14ac:dyDescent="0.25">
      <c r="A1345" t="s">
        <v>2412</v>
      </c>
      <c r="B1345" t="str">
        <f>IF(OR(ISNUMBER(FIND("W/O",Tabelle3[[#This Row],[Score]])),ISNUMBER(FIND("RET",Tabelle3[[#This Row],[Score]])),ISNUMBER(FIND("Bye,",Tabelle3[[#This Row],[Opponent]]))),"NO","YES")</f>
        <v>YES</v>
      </c>
      <c r="C1345" t="s">
        <v>518</v>
      </c>
      <c r="D1345" s="158">
        <v>43605</v>
      </c>
      <c r="E1345" t="s">
        <v>1155</v>
      </c>
      <c r="F1345">
        <v>5</v>
      </c>
      <c r="G1345" t="s">
        <v>1570</v>
      </c>
      <c r="H1345" t="s">
        <v>1509</v>
      </c>
      <c r="I1345" t="s">
        <v>643</v>
      </c>
      <c r="J1345">
        <f>IF('ATP Data Set 2019 Singles'!$K1345&gt;1,'ATP Data Set 2019 Singles'!$K1345,"")</f>
        <v>102</v>
      </c>
      <c r="K1345">
        <v>102</v>
      </c>
      <c r="R1345" s="132"/>
      <c r="AC1345"/>
    </row>
    <row r="1346" spans="1:29" x14ac:dyDescent="0.25">
      <c r="A1346" t="s">
        <v>2412</v>
      </c>
      <c r="B1346" t="str">
        <f>IF(OR(ISNUMBER(FIND("W/O",Tabelle3[[#This Row],[Score]])),ISNUMBER(FIND("RET",Tabelle3[[#This Row],[Score]])),ISNUMBER(FIND("Bye,",Tabelle3[[#This Row],[Opponent]]))),"NO","YES")</f>
        <v>YES</v>
      </c>
      <c r="C1346" t="s">
        <v>518</v>
      </c>
      <c r="D1346" s="158">
        <v>43605</v>
      </c>
      <c r="E1346" t="s">
        <v>1155</v>
      </c>
      <c r="F1346">
        <v>5</v>
      </c>
      <c r="G1346" t="s">
        <v>1552</v>
      </c>
      <c r="H1346" t="s">
        <v>1587</v>
      </c>
      <c r="I1346" t="s">
        <v>705</v>
      </c>
      <c r="J1346">
        <f>IF('ATP Data Set 2019 Singles'!$K1346&gt;1,'ATP Data Set 2019 Singles'!$K1346,"")</f>
        <v>79</v>
      </c>
      <c r="K1346">
        <v>79</v>
      </c>
      <c r="R1346" s="132"/>
      <c r="AC1346"/>
    </row>
    <row r="1347" spans="1:29" x14ac:dyDescent="0.25">
      <c r="A1347" t="s">
        <v>2412</v>
      </c>
      <c r="B1347" t="str">
        <f>IF(OR(ISNUMBER(FIND("W/O",Tabelle3[[#This Row],[Score]])),ISNUMBER(FIND("RET",Tabelle3[[#This Row],[Score]])),ISNUMBER(FIND("Bye,",Tabelle3[[#This Row],[Opponent]]))),"NO","YES")</f>
        <v>YES</v>
      </c>
      <c r="C1347" t="s">
        <v>518</v>
      </c>
      <c r="D1347" s="158">
        <v>43605</v>
      </c>
      <c r="E1347" t="s">
        <v>1155</v>
      </c>
      <c r="F1347">
        <v>5</v>
      </c>
      <c r="G1347" t="s">
        <v>1396</v>
      </c>
      <c r="H1347" t="s">
        <v>1514</v>
      </c>
      <c r="I1347" t="s">
        <v>852</v>
      </c>
      <c r="J1347">
        <f>IF('ATP Data Set 2019 Singles'!$K1347&gt;1,'ATP Data Set 2019 Singles'!$K1347,"")</f>
        <v>142</v>
      </c>
      <c r="K1347">
        <v>142</v>
      </c>
      <c r="R1347" s="132"/>
      <c r="AC1347"/>
    </row>
    <row r="1348" spans="1:29" x14ac:dyDescent="0.25">
      <c r="A1348" t="s">
        <v>2412</v>
      </c>
      <c r="B1348" t="str">
        <f>IF(OR(ISNUMBER(FIND("W/O",Tabelle3[[#This Row],[Score]])),ISNUMBER(FIND("RET",Tabelle3[[#This Row],[Score]])),ISNUMBER(FIND("Bye,",Tabelle3[[#This Row],[Opponent]]))),"NO","YES")</f>
        <v>YES</v>
      </c>
      <c r="C1348" t="s">
        <v>518</v>
      </c>
      <c r="D1348" s="158">
        <v>43605</v>
      </c>
      <c r="E1348" t="s">
        <v>1155</v>
      </c>
      <c r="F1348">
        <v>6</v>
      </c>
      <c r="G1348" t="s">
        <v>1552</v>
      </c>
      <c r="H1348" t="s">
        <v>1435</v>
      </c>
      <c r="I1348" t="s">
        <v>512</v>
      </c>
      <c r="J1348">
        <f>IF('ATP Data Set 2019 Singles'!$K1348&gt;1,'ATP Data Set 2019 Singles'!$K1348,"")</f>
        <v>77</v>
      </c>
      <c r="K1348">
        <v>77</v>
      </c>
      <c r="R1348" s="132"/>
      <c r="AC1348"/>
    </row>
    <row r="1349" spans="1:29" x14ac:dyDescent="0.25">
      <c r="A1349" t="s">
        <v>2412</v>
      </c>
      <c r="B1349" t="str">
        <f>IF(OR(ISNUMBER(FIND("W/O",Tabelle3[[#This Row],[Score]])),ISNUMBER(FIND("RET",Tabelle3[[#This Row],[Score]])),ISNUMBER(FIND("Bye,",Tabelle3[[#This Row],[Opponent]]))),"NO","YES")</f>
        <v>YES</v>
      </c>
      <c r="C1349" t="s">
        <v>518</v>
      </c>
      <c r="D1349" s="158">
        <v>43605</v>
      </c>
      <c r="E1349" t="s">
        <v>1155</v>
      </c>
      <c r="F1349">
        <v>6</v>
      </c>
      <c r="G1349" t="s">
        <v>1396</v>
      </c>
      <c r="H1349" t="s">
        <v>1570</v>
      </c>
      <c r="I1349" t="s">
        <v>1351</v>
      </c>
      <c r="J1349">
        <f>IF('ATP Data Set 2019 Singles'!$K1349&gt;1,'ATP Data Set 2019 Singles'!$K1349,"")</f>
        <v>158</v>
      </c>
      <c r="K1349">
        <v>158</v>
      </c>
      <c r="R1349" s="132"/>
      <c r="AC1349"/>
    </row>
    <row r="1350" spans="1:29" x14ac:dyDescent="0.25">
      <c r="A1350" t="s">
        <v>2412</v>
      </c>
      <c r="B1350" t="str">
        <f>IF(OR(ISNUMBER(FIND("W/O",Tabelle3[[#This Row],[Score]])),ISNUMBER(FIND("RET",Tabelle3[[#This Row],[Score]])),ISNUMBER(FIND("Bye,",Tabelle3[[#This Row],[Opponent]]))),"NO","YES")</f>
        <v>YES</v>
      </c>
      <c r="C1350" t="s">
        <v>518</v>
      </c>
      <c r="D1350" s="158">
        <v>43605</v>
      </c>
      <c r="E1350" t="s">
        <v>1155</v>
      </c>
      <c r="F1350">
        <v>7</v>
      </c>
      <c r="G1350" t="s">
        <v>1396</v>
      </c>
      <c r="H1350" t="s">
        <v>1552</v>
      </c>
      <c r="I1350" t="s">
        <v>2036</v>
      </c>
      <c r="J1350">
        <f>IF('ATP Data Set 2019 Singles'!$K1350&gt;1,'ATP Data Set 2019 Singles'!$K1350,"")</f>
        <v>155</v>
      </c>
      <c r="K1350">
        <v>155</v>
      </c>
      <c r="R1350" s="132"/>
      <c r="AC1350"/>
    </row>
    <row r="1351" spans="1:29" x14ac:dyDescent="0.25">
      <c r="A1351" t="s">
        <v>2412</v>
      </c>
      <c r="B1351" t="str">
        <f>IF(OR(ISNUMBER(FIND("W/O",Tabelle3[[#This Row],[Score]])),ISNUMBER(FIND("RET",Tabelle3[[#This Row],[Score]])),ISNUMBER(FIND("Bye,",Tabelle3[[#This Row],[Opponent]]))),"NO","YES")</f>
        <v>NO</v>
      </c>
      <c r="C1351" t="s">
        <v>518</v>
      </c>
      <c r="D1351" s="158">
        <v>43605</v>
      </c>
      <c r="E1351" t="s">
        <v>1150</v>
      </c>
      <c r="F1351">
        <v>3</v>
      </c>
      <c r="G1351" t="s">
        <v>1573</v>
      </c>
      <c r="H1351" t="s">
        <v>1458</v>
      </c>
      <c r="I1351" t="s">
        <v>1457</v>
      </c>
      <c r="J1351" t="str">
        <f>IF('ATP Data Set 2019 Singles'!$K1351&gt;1,'ATP Data Set 2019 Singles'!$K1351,"")</f>
        <v/>
      </c>
      <c r="K1351">
        <v>0</v>
      </c>
      <c r="R1351" s="132"/>
      <c r="AC1351"/>
    </row>
    <row r="1352" spans="1:29" x14ac:dyDescent="0.25">
      <c r="A1352" t="s">
        <v>2412</v>
      </c>
      <c r="B1352" t="str">
        <f>IF(OR(ISNUMBER(FIND("W/O",Tabelle3[[#This Row],[Score]])),ISNUMBER(FIND("RET",Tabelle3[[#This Row],[Score]])),ISNUMBER(FIND("Bye,",Tabelle3[[#This Row],[Opponent]]))),"NO","YES")</f>
        <v>NO</v>
      </c>
      <c r="C1352" t="s">
        <v>518</v>
      </c>
      <c r="D1352" s="158">
        <v>43605</v>
      </c>
      <c r="E1352" t="s">
        <v>1150</v>
      </c>
      <c r="F1352">
        <v>3</v>
      </c>
      <c r="G1352" t="s">
        <v>1477</v>
      </c>
      <c r="H1352" t="s">
        <v>1458</v>
      </c>
      <c r="I1352" t="s">
        <v>1457</v>
      </c>
      <c r="J1352" t="str">
        <f>IF('ATP Data Set 2019 Singles'!$K1352&gt;1,'ATP Data Set 2019 Singles'!$K1352,"")</f>
        <v/>
      </c>
      <c r="K1352">
        <v>0</v>
      </c>
      <c r="R1352" s="132"/>
      <c r="AC1352"/>
    </row>
    <row r="1353" spans="1:29" x14ac:dyDescent="0.25">
      <c r="A1353" t="s">
        <v>2412</v>
      </c>
      <c r="B1353" t="str">
        <f>IF(OR(ISNUMBER(FIND("W/O",Tabelle3[[#This Row],[Score]])),ISNUMBER(FIND("RET",Tabelle3[[#This Row],[Score]])),ISNUMBER(FIND("Bye,",Tabelle3[[#This Row],[Opponent]]))),"NO","YES")</f>
        <v>NO</v>
      </c>
      <c r="C1353" t="s">
        <v>518</v>
      </c>
      <c r="D1353" s="158">
        <v>43605</v>
      </c>
      <c r="E1353" t="s">
        <v>1150</v>
      </c>
      <c r="F1353">
        <v>3</v>
      </c>
      <c r="G1353" t="s">
        <v>1454</v>
      </c>
      <c r="H1353" t="s">
        <v>1458</v>
      </c>
      <c r="I1353" t="s">
        <v>1457</v>
      </c>
      <c r="J1353" t="str">
        <f>IF('ATP Data Set 2019 Singles'!$K1353&gt;1,'ATP Data Set 2019 Singles'!$K1353,"")</f>
        <v/>
      </c>
      <c r="K1353">
        <v>0</v>
      </c>
      <c r="R1353" s="132"/>
      <c r="AC1353"/>
    </row>
    <row r="1354" spans="1:29" x14ac:dyDescent="0.25">
      <c r="A1354" t="s">
        <v>2412</v>
      </c>
      <c r="B1354" t="str">
        <f>IF(OR(ISNUMBER(FIND("W/O",Tabelle3[[#This Row],[Score]])),ISNUMBER(FIND("RET",Tabelle3[[#This Row],[Score]])),ISNUMBER(FIND("Bye,",Tabelle3[[#This Row],[Opponent]]))),"NO","YES")</f>
        <v>YES</v>
      </c>
      <c r="C1354" t="s">
        <v>518</v>
      </c>
      <c r="D1354" s="158">
        <v>43605</v>
      </c>
      <c r="E1354" t="s">
        <v>1150</v>
      </c>
      <c r="F1354">
        <v>3</v>
      </c>
      <c r="G1354" t="s">
        <v>1470</v>
      </c>
      <c r="H1354" t="s">
        <v>1475</v>
      </c>
      <c r="I1354" t="s">
        <v>550</v>
      </c>
      <c r="J1354">
        <f>IF('ATP Data Set 2019 Singles'!$K1354&gt;1,'ATP Data Set 2019 Singles'!$K1354,"")</f>
        <v>83</v>
      </c>
      <c r="K1354">
        <v>83</v>
      </c>
      <c r="R1354" s="132"/>
      <c r="AC1354"/>
    </row>
    <row r="1355" spans="1:29" x14ac:dyDescent="0.25">
      <c r="A1355" t="s">
        <v>2412</v>
      </c>
      <c r="B1355" t="str">
        <f>IF(OR(ISNUMBER(FIND("W/O",Tabelle3[[#This Row],[Score]])),ISNUMBER(FIND("RET",Tabelle3[[#This Row],[Score]])),ISNUMBER(FIND("Bye,",Tabelle3[[#This Row],[Opponent]]))),"NO","YES")</f>
        <v>NO</v>
      </c>
      <c r="C1355" t="s">
        <v>518</v>
      </c>
      <c r="D1355" s="158">
        <v>43605</v>
      </c>
      <c r="E1355" t="s">
        <v>1150</v>
      </c>
      <c r="F1355">
        <v>3</v>
      </c>
      <c r="G1355" t="s">
        <v>2137</v>
      </c>
      <c r="H1355" t="s">
        <v>1534</v>
      </c>
      <c r="I1355" t="s">
        <v>2141</v>
      </c>
      <c r="J1355">
        <f>IF('ATP Data Set 2019 Singles'!$K1355&gt;1,'ATP Data Set 2019 Singles'!$K1355,"")</f>
        <v>69</v>
      </c>
      <c r="K1355">
        <v>69</v>
      </c>
      <c r="R1355" s="132"/>
      <c r="AC1355"/>
    </row>
    <row r="1356" spans="1:29" x14ac:dyDescent="0.25">
      <c r="A1356" t="s">
        <v>2412</v>
      </c>
      <c r="B1356" t="str">
        <f>IF(OR(ISNUMBER(FIND("W/O",Tabelle3[[#This Row],[Score]])),ISNUMBER(FIND("RET",Tabelle3[[#This Row],[Score]])),ISNUMBER(FIND("Bye,",Tabelle3[[#This Row],[Opponent]]))),"NO","YES")</f>
        <v>YES</v>
      </c>
      <c r="C1356" t="s">
        <v>518</v>
      </c>
      <c r="D1356" s="158">
        <v>43605</v>
      </c>
      <c r="E1356" t="s">
        <v>1150</v>
      </c>
      <c r="F1356">
        <v>3</v>
      </c>
      <c r="G1356" t="s">
        <v>1441</v>
      </c>
      <c r="H1356" t="s">
        <v>1787</v>
      </c>
      <c r="I1356" t="s">
        <v>536</v>
      </c>
      <c r="J1356">
        <f>IF('ATP Data Set 2019 Singles'!$K1356&gt;1,'ATP Data Set 2019 Singles'!$K1356,"")</f>
        <v>98</v>
      </c>
      <c r="K1356">
        <v>98</v>
      </c>
      <c r="R1356" s="132"/>
      <c r="AC1356"/>
    </row>
    <row r="1357" spans="1:29" x14ac:dyDescent="0.25">
      <c r="A1357" t="s">
        <v>2412</v>
      </c>
      <c r="B1357" t="str">
        <f>IF(OR(ISNUMBER(FIND("W/O",Tabelle3[[#This Row],[Score]])),ISNUMBER(FIND("RET",Tabelle3[[#This Row],[Score]])),ISNUMBER(FIND("Bye,",Tabelle3[[#This Row],[Opponent]]))),"NO","YES")</f>
        <v>YES</v>
      </c>
      <c r="C1357" t="s">
        <v>518</v>
      </c>
      <c r="D1357" s="158">
        <v>43605</v>
      </c>
      <c r="E1357" t="s">
        <v>1150</v>
      </c>
      <c r="F1357">
        <v>3</v>
      </c>
      <c r="G1357" t="s">
        <v>1508</v>
      </c>
      <c r="H1357" t="s">
        <v>1848</v>
      </c>
      <c r="I1357" t="s">
        <v>1392</v>
      </c>
      <c r="J1357">
        <f>IF('ATP Data Set 2019 Singles'!$K1357&gt;1,'ATP Data Set 2019 Singles'!$K1357,"")</f>
        <v>164</v>
      </c>
      <c r="K1357">
        <v>164</v>
      </c>
      <c r="R1357" s="132"/>
      <c r="AC1357"/>
    </row>
    <row r="1358" spans="1:29" x14ac:dyDescent="0.25">
      <c r="A1358" t="s">
        <v>2412</v>
      </c>
      <c r="B1358" t="str">
        <f>IF(OR(ISNUMBER(FIND("W/O",Tabelle3[[#This Row],[Score]])),ISNUMBER(FIND("RET",Tabelle3[[#This Row],[Score]])),ISNUMBER(FIND("Bye,",Tabelle3[[#This Row],[Opponent]]))),"NO","YES")</f>
        <v>YES</v>
      </c>
      <c r="C1358" t="s">
        <v>518</v>
      </c>
      <c r="D1358" s="158">
        <v>43605</v>
      </c>
      <c r="E1358" t="s">
        <v>1150</v>
      </c>
      <c r="F1358">
        <v>3</v>
      </c>
      <c r="G1358" t="s">
        <v>1492</v>
      </c>
      <c r="H1358" t="s">
        <v>1437</v>
      </c>
      <c r="I1358" t="s">
        <v>655</v>
      </c>
      <c r="J1358">
        <f>IF('ATP Data Set 2019 Singles'!$K1358&gt;1,'ATP Data Set 2019 Singles'!$K1358,"")</f>
        <v>68</v>
      </c>
      <c r="K1358">
        <v>68</v>
      </c>
      <c r="R1358" s="132"/>
      <c r="AC1358"/>
    </row>
    <row r="1359" spans="1:29" x14ac:dyDescent="0.25">
      <c r="A1359" t="s">
        <v>2412</v>
      </c>
      <c r="B1359" t="str">
        <f>IF(OR(ISNUMBER(FIND("W/O",Tabelle3[[#This Row],[Score]])),ISNUMBER(FIND("RET",Tabelle3[[#This Row],[Score]])),ISNUMBER(FIND("Bye,",Tabelle3[[#This Row],[Opponent]]))),"NO","YES")</f>
        <v>YES</v>
      </c>
      <c r="C1359" t="s">
        <v>518</v>
      </c>
      <c r="D1359" s="158">
        <v>43605</v>
      </c>
      <c r="E1359" t="s">
        <v>1150</v>
      </c>
      <c r="F1359">
        <v>3</v>
      </c>
      <c r="G1359" t="s">
        <v>1413</v>
      </c>
      <c r="H1359" t="s">
        <v>1466</v>
      </c>
      <c r="I1359" t="s">
        <v>557</v>
      </c>
      <c r="J1359">
        <f>IF('ATP Data Set 2019 Singles'!$K1359&gt;1,'ATP Data Set 2019 Singles'!$K1359,"")</f>
        <v>66</v>
      </c>
      <c r="K1359">
        <v>66</v>
      </c>
      <c r="R1359" s="132"/>
      <c r="AC1359"/>
    </row>
    <row r="1360" spans="1:29" x14ac:dyDescent="0.25">
      <c r="A1360" t="s">
        <v>2412</v>
      </c>
      <c r="B1360" t="str">
        <f>IF(OR(ISNUMBER(FIND("W/O",Tabelle3[[#This Row],[Score]])),ISNUMBER(FIND("RET",Tabelle3[[#This Row],[Score]])),ISNUMBER(FIND("Bye,",Tabelle3[[#This Row],[Opponent]]))),"NO","YES")</f>
        <v>YES</v>
      </c>
      <c r="C1360" t="s">
        <v>518</v>
      </c>
      <c r="D1360" s="158">
        <v>43605</v>
      </c>
      <c r="E1360" t="s">
        <v>1150</v>
      </c>
      <c r="F1360">
        <v>3</v>
      </c>
      <c r="G1360" t="s">
        <v>1617</v>
      </c>
      <c r="H1360" t="s">
        <v>1588</v>
      </c>
      <c r="I1360" t="s">
        <v>854</v>
      </c>
      <c r="J1360">
        <f>IF('ATP Data Set 2019 Singles'!$K1360&gt;1,'ATP Data Set 2019 Singles'!$K1360,"")</f>
        <v>92</v>
      </c>
      <c r="K1360">
        <v>92</v>
      </c>
      <c r="R1360" s="132"/>
      <c r="AC1360"/>
    </row>
    <row r="1361" spans="1:29" x14ac:dyDescent="0.25">
      <c r="A1361" t="s">
        <v>2412</v>
      </c>
      <c r="B1361" t="str">
        <f>IF(OR(ISNUMBER(FIND("W/O",Tabelle3[[#This Row],[Score]])),ISNUMBER(FIND("RET",Tabelle3[[#This Row],[Score]])),ISNUMBER(FIND("Bye,",Tabelle3[[#This Row],[Opponent]]))),"NO","YES")</f>
        <v>YES</v>
      </c>
      <c r="C1361" t="s">
        <v>518</v>
      </c>
      <c r="D1361" s="158">
        <v>43605</v>
      </c>
      <c r="E1361" t="s">
        <v>1150</v>
      </c>
      <c r="F1361">
        <v>3</v>
      </c>
      <c r="G1361" t="s">
        <v>2140</v>
      </c>
      <c r="H1361" t="s">
        <v>1404</v>
      </c>
      <c r="I1361" t="s">
        <v>1213</v>
      </c>
      <c r="J1361">
        <f>IF('ATP Data Set 2019 Singles'!$K1361&gt;1,'ATP Data Set 2019 Singles'!$K1361,"")</f>
        <v>78</v>
      </c>
      <c r="K1361">
        <v>78</v>
      </c>
      <c r="R1361" s="132"/>
      <c r="AC1361"/>
    </row>
    <row r="1362" spans="1:29" x14ac:dyDescent="0.25">
      <c r="A1362" t="s">
        <v>2412</v>
      </c>
      <c r="B1362" t="str">
        <f>IF(OR(ISNUMBER(FIND("W/O",Tabelle3[[#This Row],[Score]])),ISNUMBER(FIND("RET",Tabelle3[[#This Row],[Score]])),ISNUMBER(FIND("Bye,",Tabelle3[[#This Row],[Opponent]]))),"NO","YES")</f>
        <v>YES</v>
      </c>
      <c r="C1362" t="s">
        <v>518</v>
      </c>
      <c r="D1362" s="158">
        <v>43605</v>
      </c>
      <c r="E1362" t="s">
        <v>1150</v>
      </c>
      <c r="F1362">
        <v>3</v>
      </c>
      <c r="G1362" t="s">
        <v>1535</v>
      </c>
      <c r="H1362" t="s">
        <v>1515</v>
      </c>
      <c r="I1362" t="s">
        <v>557</v>
      </c>
      <c r="J1362">
        <f>IF('ATP Data Set 2019 Singles'!$K1362&gt;1,'ATP Data Set 2019 Singles'!$K1362,"")</f>
        <v>67</v>
      </c>
      <c r="K1362">
        <v>67</v>
      </c>
      <c r="R1362" s="132"/>
      <c r="AC1362"/>
    </row>
    <row r="1363" spans="1:29" x14ac:dyDescent="0.25">
      <c r="A1363" t="s">
        <v>2412</v>
      </c>
      <c r="B1363" t="str">
        <f>IF(OR(ISNUMBER(FIND("W/O",Tabelle3[[#This Row],[Score]])),ISNUMBER(FIND("RET",Tabelle3[[#This Row],[Score]])),ISNUMBER(FIND("Bye,",Tabelle3[[#This Row],[Opponent]]))),"NO","YES")</f>
        <v>YES</v>
      </c>
      <c r="C1363" t="s">
        <v>518</v>
      </c>
      <c r="D1363" s="158">
        <v>43605</v>
      </c>
      <c r="E1363" t="s">
        <v>1150</v>
      </c>
      <c r="F1363">
        <v>3</v>
      </c>
      <c r="G1363" t="s">
        <v>1452</v>
      </c>
      <c r="H1363" t="s">
        <v>1499</v>
      </c>
      <c r="I1363" t="s">
        <v>1823</v>
      </c>
      <c r="J1363">
        <f>IF('ATP Data Set 2019 Singles'!$K1363&gt;1,'ATP Data Set 2019 Singles'!$K1363,"")</f>
        <v>134</v>
      </c>
      <c r="K1363">
        <v>134</v>
      </c>
      <c r="R1363" s="132"/>
      <c r="AC1363"/>
    </row>
    <row r="1364" spans="1:29" x14ac:dyDescent="0.25">
      <c r="A1364" t="s">
        <v>2412</v>
      </c>
      <c r="B1364" t="str">
        <f>IF(OR(ISNUMBER(FIND("W/O",Tabelle3[[#This Row],[Score]])),ISNUMBER(FIND("RET",Tabelle3[[#This Row],[Score]])),ISNUMBER(FIND("Bye,",Tabelle3[[#This Row],[Opponent]]))),"NO","YES")</f>
        <v>YES</v>
      </c>
      <c r="C1364" t="s">
        <v>518</v>
      </c>
      <c r="D1364" s="158">
        <v>43605</v>
      </c>
      <c r="E1364" t="s">
        <v>1150</v>
      </c>
      <c r="F1364">
        <v>3</v>
      </c>
      <c r="G1364" t="s">
        <v>1449</v>
      </c>
      <c r="H1364" t="s">
        <v>2102</v>
      </c>
      <c r="I1364" t="s">
        <v>1628</v>
      </c>
      <c r="J1364">
        <f>IF('ATP Data Set 2019 Singles'!$K1364&gt;1,'ATP Data Set 2019 Singles'!$K1364,"")</f>
        <v>120</v>
      </c>
      <c r="K1364">
        <v>120</v>
      </c>
      <c r="R1364" s="132"/>
      <c r="AC1364"/>
    </row>
    <row r="1365" spans="1:29" x14ac:dyDescent="0.25">
      <c r="A1365" t="s">
        <v>2412</v>
      </c>
      <c r="B1365" t="str">
        <f>IF(OR(ISNUMBER(FIND("W/O",Tabelle3[[#This Row],[Score]])),ISNUMBER(FIND("RET",Tabelle3[[#This Row],[Score]])),ISNUMBER(FIND("Bye,",Tabelle3[[#This Row],[Opponent]]))),"NO","YES")</f>
        <v>NO</v>
      </c>
      <c r="C1365" t="s">
        <v>518</v>
      </c>
      <c r="D1365" s="158">
        <v>43605</v>
      </c>
      <c r="E1365" t="s">
        <v>1150</v>
      </c>
      <c r="F1365">
        <v>3</v>
      </c>
      <c r="G1365" t="s">
        <v>1426</v>
      </c>
      <c r="H1365" t="s">
        <v>1458</v>
      </c>
      <c r="I1365" t="s">
        <v>1457</v>
      </c>
      <c r="J1365" t="str">
        <f>IF('ATP Data Set 2019 Singles'!$K1365&gt;1,'ATP Data Set 2019 Singles'!$K1365,"")</f>
        <v/>
      </c>
      <c r="K1365">
        <v>0</v>
      </c>
      <c r="R1365" s="132"/>
      <c r="AC1365"/>
    </row>
    <row r="1366" spans="1:29" x14ac:dyDescent="0.25">
      <c r="A1366" t="s">
        <v>2412</v>
      </c>
      <c r="B1366" t="str">
        <f>IF(OR(ISNUMBER(FIND("W/O",Tabelle3[[#This Row],[Score]])),ISNUMBER(FIND("RET",Tabelle3[[#This Row],[Score]])),ISNUMBER(FIND("Bye,",Tabelle3[[#This Row],[Opponent]]))),"NO","YES")</f>
        <v>YES</v>
      </c>
      <c r="C1366" t="s">
        <v>518</v>
      </c>
      <c r="D1366" s="158">
        <v>43605</v>
      </c>
      <c r="E1366" t="s">
        <v>1150</v>
      </c>
      <c r="F1366">
        <v>3</v>
      </c>
      <c r="G1366" t="s">
        <v>1429</v>
      </c>
      <c r="H1366" t="s">
        <v>1469</v>
      </c>
      <c r="I1366" t="s">
        <v>533</v>
      </c>
      <c r="J1366">
        <f>IF('ATP Data Set 2019 Singles'!$K1366&gt;1,'ATP Data Set 2019 Singles'!$K1366,"")</f>
        <v>105</v>
      </c>
      <c r="K1366">
        <v>105</v>
      </c>
      <c r="R1366" s="132"/>
      <c r="AC1366"/>
    </row>
    <row r="1367" spans="1:29" x14ac:dyDescent="0.25">
      <c r="A1367" t="s">
        <v>2412</v>
      </c>
      <c r="B1367" t="str">
        <f>IF(OR(ISNUMBER(FIND("W/O",Tabelle3[[#This Row],[Score]])),ISNUMBER(FIND("RET",Tabelle3[[#This Row],[Score]])),ISNUMBER(FIND("Bye,",Tabelle3[[#This Row],[Opponent]]))),"NO","YES")</f>
        <v>YES</v>
      </c>
      <c r="C1367" t="s">
        <v>518</v>
      </c>
      <c r="D1367" s="158">
        <v>43605</v>
      </c>
      <c r="E1367" t="s">
        <v>1150</v>
      </c>
      <c r="F1367">
        <v>4</v>
      </c>
      <c r="G1367" t="s">
        <v>1573</v>
      </c>
      <c r="H1367" t="s">
        <v>1535</v>
      </c>
      <c r="I1367" t="s">
        <v>643</v>
      </c>
      <c r="J1367">
        <f>IF('ATP Data Set 2019 Singles'!$K1367&gt;1,'ATP Data Set 2019 Singles'!$K1367,"")</f>
        <v>109</v>
      </c>
      <c r="K1367">
        <v>109</v>
      </c>
      <c r="R1367" s="132"/>
      <c r="AC1367"/>
    </row>
    <row r="1368" spans="1:29" x14ac:dyDescent="0.25">
      <c r="A1368" t="s">
        <v>2412</v>
      </c>
      <c r="B1368" t="str">
        <f>IF(OR(ISNUMBER(FIND("W/O",Tabelle3[[#This Row],[Score]])),ISNUMBER(FIND("RET",Tabelle3[[#This Row],[Score]])),ISNUMBER(FIND("Bye,",Tabelle3[[#This Row],[Opponent]]))),"NO","YES")</f>
        <v>YES</v>
      </c>
      <c r="C1368" t="s">
        <v>518</v>
      </c>
      <c r="D1368" s="158">
        <v>43605</v>
      </c>
      <c r="E1368" t="s">
        <v>1150</v>
      </c>
      <c r="F1368">
        <v>4</v>
      </c>
      <c r="G1368" t="s">
        <v>1477</v>
      </c>
      <c r="H1368" t="s">
        <v>2140</v>
      </c>
      <c r="I1368" t="s">
        <v>753</v>
      </c>
      <c r="J1368">
        <f>IF('ATP Data Set 2019 Singles'!$K1368&gt;1,'ATP Data Set 2019 Singles'!$K1368,"")</f>
        <v>96</v>
      </c>
      <c r="K1368">
        <v>96</v>
      </c>
      <c r="R1368" s="132"/>
      <c r="AC1368"/>
    </row>
    <row r="1369" spans="1:29" x14ac:dyDescent="0.25">
      <c r="A1369" t="s">
        <v>2412</v>
      </c>
      <c r="B1369" t="str">
        <f>IF(OR(ISNUMBER(FIND("W/O",Tabelle3[[#This Row],[Score]])),ISNUMBER(FIND("RET",Tabelle3[[#This Row],[Score]])),ISNUMBER(FIND("Bye,",Tabelle3[[#This Row],[Opponent]]))),"NO","YES")</f>
        <v>YES</v>
      </c>
      <c r="C1369" t="s">
        <v>518</v>
      </c>
      <c r="D1369" s="158">
        <v>43605</v>
      </c>
      <c r="E1369" t="s">
        <v>1150</v>
      </c>
      <c r="F1369">
        <v>4</v>
      </c>
      <c r="G1369" t="s">
        <v>1454</v>
      </c>
      <c r="H1369" t="s">
        <v>1452</v>
      </c>
      <c r="I1369" t="s">
        <v>1145</v>
      </c>
      <c r="J1369">
        <f>IF('ATP Data Set 2019 Singles'!$K1369&gt;1,'ATP Data Set 2019 Singles'!$K1369,"")</f>
        <v>141</v>
      </c>
      <c r="K1369">
        <v>141</v>
      </c>
      <c r="R1369" s="132"/>
      <c r="AC1369"/>
    </row>
    <row r="1370" spans="1:29" x14ac:dyDescent="0.25">
      <c r="A1370" t="s">
        <v>2412</v>
      </c>
      <c r="B1370" t="str">
        <f>IF(OR(ISNUMBER(FIND("W/O",Tabelle3[[#This Row],[Score]])),ISNUMBER(FIND("RET",Tabelle3[[#This Row],[Score]])),ISNUMBER(FIND("Bye,",Tabelle3[[#This Row],[Opponent]]))),"NO","YES")</f>
        <v>NO</v>
      </c>
      <c r="C1370" t="s">
        <v>518</v>
      </c>
      <c r="D1370" s="158">
        <v>43605</v>
      </c>
      <c r="E1370" t="s">
        <v>1150</v>
      </c>
      <c r="F1370">
        <v>4</v>
      </c>
      <c r="G1370" t="s">
        <v>1441</v>
      </c>
      <c r="H1370" t="s">
        <v>1508</v>
      </c>
      <c r="I1370" t="s">
        <v>582</v>
      </c>
      <c r="J1370" t="str">
        <f>IF('ATP Data Set 2019 Singles'!$K1370&gt;1,'ATP Data Set 2019 Singles'!$K1370,"")</f>
        <v/>
      </c>
      <c r="K1370">
        <v>0</v>
      </c>
      <c r="R1370" s="132"/>
      <c r="AC1370"/>
    </row>
    <row r="1371" spans="1:29" x14ac:dyDescent="0.25">
      <c r="A1371" t="s">
        <v>2412</v>
      </c>
      <c r="B1371" t="str">
        <f>IF(OR(ISNUMBER(FIND("W/O",Tabelle3[[#This Row],[Score]])),ISNUMBER(FIND("RET",Tabelle3[[#This Row],[Score]])),ISNUMBER(FIND("Bye,",Tabelle3[[#This Row],[Opponent]]))),"NO","YES")</f>
        <v>YES</v>
      </c>
      <c r="C1371" t="s">
        <v>518</v>
      </c>
      <c r="D1371" s="158">
        <v>43605</v>
      </c>
      <c r="E1371" t="s">
        <v>1150</v>
      </c>
      <c r="F1371">
        <v>4</v>
      </c>
      <c r="G1371" t="s">
        <v>1617</v>
      </c>
      <c r="H1371" t="s">
        <v>1492</v>
      </c>
      <c r="I1371" t="s">
        <v>2139</v>
      </c>
      <c r="J1371">
        <f>IF('ATP Data Set 2019 Singles'!$K1371&gt;1,'ATP Data Set 2019 Singles'!$K1371,"")</f>
        <v>144</v>
      </c>
      <c r="K1371">
        <v>144</v>
      </c>
      <c r="R1371" s="132"/>
      <c r="AC1371"/>
    </row>
    <row r="1372" spans="1:29" x14ac:dyDescent="0.25">
      <c r="A1372" t="s">
        <v>2412</v>
      </c>
      <c r="B1372" t="str">
        <f>IF(OR(ISNUMBER(FIND("W/O",Tabelle3[[#This Row],[Score]])),ISNUMBER(FIND("RET",Tabelle3[[#This Row],[Score]])),ISNUMBER(FIND("Bye,",Tabelle3[[#This Row],[Opponent]]))),"NO","YES")</f>
        <v>YES</v>
      </c>
      <c r="C1372" t="s">
        <v>518</v>
      </c>
      <c r="D1372" s="158">
        <v>43605</v>
      </c>
      <c r="E1372" t="s">
        <v>1150</v>
      </c>
      <c r="F1372">
        <v>4</v>
      </c>
      <c r="G1372" t="s">
        <v>1449</v>
      </c>
      <c r="H1372" t="s">
        <v>1470</v>
      </c>
      <c r="I1372" t="s">
        <v>678</v>
      </c>
      <c r="J1372">
        <f>IF('ATP Data Set 2019 Singles'!$K1372&gt;1,'ATP Data Set 2019 Singles'!$K1372,"")</f>
        <v>68</v>
      </c>
      <c r="K1372">
        <v>68</v>
      </c>
      <c r="R1372" s="132"/>
      <c r="AC1372"/>
    </row>
    <row r="1373" spans="1:29" x14ac:dyDescent="0.25">
      <c r="A1373" t="s">
        <v>2412</v>
      </c>
      <c r="B1373" t="str">
        <f>IF(OR(ISNUMBER(FIND("W/O",Tabelle3[[#This Row],[Score]])),ISNUMBER(FIND("RET",Tabelle3[[#This Row],[Score]])),ISNUMBER(FIND("Bye,",Tabelle3[[#This Row],[Opponent]]))),"NO","YES")</f>
        <v>YES</v>
      </c>
      <c r="C1373" t="s">
        <v>518</v>
      </c>
      <c r="D1373" s="158">
        <v>43605</v>
      </c>
      <c r="E1373" t="s">
        <v>1150</v>
      </c>
      <c r="F1373">
        <v>4</v>
      </c>
      <c r="G1373" t="s">
        <v>1426</v>
      </c>
      <c r="H1373" t="s">
        <v>1413</v>
      </c>
      <c r="I1373" t="s">
        <v>2138</v>
      </c>
      <c r="J1373">
        <f>IF('ATP Data Set 2019 Singles'!$K1373&gt;1,'ATP Data Set 2019 Singles'!$K1373,"")</f>
        <v>136</v>
      </c>
      <c r="K1373">
        <v>136</v>
      </c>
      <c r="R1373" s="132"/>
      <c r="AC1373"/>
    </row>
    <row r="1374" spans="1:29" x14ac:dyDescent="0.25">
      <c r="A1374" t="s">
        <v>2412</v>
      </c>
      <c r="B1374" t="str">
        <f>IF(OR(ISNUMBER(FIND("W/O",Tabelle3[[#This Row],[Score]])),ISNUMBER(FIND("RET",Tabelle3[[#This Row],[Score]])),ISNUMBER(FIND("Bye,",Tabelle3[[#This Row],[Opponent]]))),"NO","YES")</f>
        <v>YES</v>
      </c>
      <c r="C1374" t="s">
        <v>518</v>
      </c>
      <c r="D1374" s="158">
        <v>43605</v>
      </c>
      <c r="E1374" t="s">
        <v>1150</v>
      </c>
      <c r="F1374">
        <v>4</v>
      </c>
      <c r="G1374" t="s">
        <v>1429</v>
      </c>
      <c r="H1374" t="s">
        <v>2137</v>
      </c>
      <c r="I1374" t="s">
        <v>1795</v>
      </c>
      <c r="J1374">
        <f>IF('ATP Data Set 2019 Singles'!$K1374&gt;1,'ATP Data Set 2019 Singles'!$K1374,"")</f>
        <v>163</v>
      </c>
      <c r="K1374">
        <v>163</v>
      </c>
      <c r="R1374" s="132"/>
      <c r="AC1374"/>
    </row>
    <row r="1375" spans="1:29" x14ac:dyDescent="0.25">
      <c r="A1375" t="s">
        <v>2412</v>
      </c>
      <c r="B1375" t="str">
        <f>IF(OR(ISNUMBER(FIND("W/O",Tabelle3[[#This Row],[Score]])),ISNUMBER(FIND("RET",Tabelle3[[#This Row],[Score]])),ISNUMBER(FIND("Bye,",Tabelle3[[#This Row],[Opponent]]))),"NO","YES")</f>
        <v>YES</v>
      </c>
      <c r="C1375" t="s">
        <v>518</v>
      </c>
      <c r="D1375" s="158">
        <v>43605</v>
      </c>
      <c r="E1375" t="s">
        <v>1150</v>
      </c>
      <c r="F1375">
        <v>5</v>
      </c>
      <c r="G1375" t="s">
        <v>1573</v>
      </c>
      <c r="H1375" t="s">
        <v>1617</v>
      </c>
      <c r="I1375" t="s">
        <v>1868</v>
      </c>
      <c r="J1375">
        <f>IF('ATP Data Set 2019 Singles'!$K1375&gt;1,'ATP Data Set 2019 Singles'!$K1375,"")</f>
        <v>120</v>
      </c>
      <c r="K1375">
        <v>120</v>
      </c>
      <c r="R1375" s="132"/>
      <c r="AC1375"/>
    </row>
    <row r="1376" spans="1:29" x14ac:dyDescent="0.25">
      <c r="A1376" t="s">
        <v>2412</v>
      </c>
      <c r="B1376" t="str">
        <f>IF(OR(ISNUMBER(FIND("W/O",Tabelle3[[#This Row],[Score]])),ISNUMBER(FIND("RET",Tabelle3[[#This Row],[Score]])),ISNUMBER(FIND("Bye,",Tabelle3[[#This Row],[Opponent]]))),"NO","YES")</f>
        <v>YES</v>
      </c>
      <c r="C1376" t="s">
        <v>518</v>
      </c>
      <c r="D1376" s="158">
        <v>43605</v>
      </c>
      <c r="E1376" t="s">
        <v>1150</v>
      </c>
      <c r="F1376">
        <v>5</v>
      </c>
      <c r="G1376" t="s">
        <v>1477</v>
      </c>
      <c r="H1376" t="s">
        <v>1429</v>
      </c>
      <c r="I1376" t="s">
        <v>550</v>
      </c>
      <c r="J1376">
        <f>IF('ATP Data Set 2019 Singles'!$K1376&gt;1,'ATP Data Set 2019 Singles'!$K1376,"")</f>
        <v>82</v>
      </c>
      <c r="K1376">
        <v>82</v>
      </c>
      <c r="R1376" s="132"/>
      <c r="AC1376"/>
    </row>
    <row r="1377" spans="1:29" x14ac:dyDescent="0.25">
      <c r="A1377" t="s">
        <v>2412</v>
      </c>
      <c r="B1377" t="str">
        <f>IF(OR(ISNUMBER(FIND("W/O",Tabelle3[[#This Row],[Score]])),ISNUMBER(FIND("RET",Tabelle3[[#This Row],[Score]])),ISNUMBER(FIND("Bye,",Tabelle3[[#This Row],[Opponent]]))),"NO","YES")</f>
        <v>YES</v>
      </c>
      <c r="C1377" t="s">
        <v>518</v>
      </c>
      <c r="D1377" s="158">
        <v>43605</v>
      </c>
      <c r="E1377" t="s">
        <v>1150</v>
      </c>
      <c r="F1377">
        <v>5</v>
      </c>
      <c r="G1377" t="s">
        <v>1441</v>
      </c>
      <c r="H1377" t="s">
        <v>1454</v>
      </c>
      <c r="I1377" t="s">
        <v>1357</v>
      </c>
      <c r="J1377">
        <f>IF('ATP Data Set 2019 Singles'!$K1377&gt;1,'ATP Data Set 2019 Singles'!$K1377,"")</f>
        <v>125</v>
      </c>
      <c r="K1377">
        <v>125</v>
      </c>
      <c r="R1377" s="132"/>
      <c r="AC1377"/>
    </row>
    <row r="1378" spans="1:29" x14ac:dyDescent="0.25">
      <c r="A1378" t="s">
        <v>2412</v>
      </c>
      <c r="B1378" t="str">
        <f>IF(OR(ISNUMBER(FIND("W/O",Tabelle3[[#This Row],[Score]])),ISNUMBER(FIND("RET",Tabelle3[[#This Row],[Score]])),ISNUMBER(FIND("Bye,",Tabelle3[[#This Row],[Opponent]]))),"NO","YES")</f>
        <v>YES</v>
      </c>
      <c r="C1378" t="s">
        <v>518</v>
      </c>
      <c r="D1378" s="158">
        <v>43605</v>
      </c>
      <c r="E1378" t="s">
        <v>1150</v>
      </c>
      <c r="F1378">
        <v>5</v>
      </c>
      <c r="G1378" t="s">
        <v>1449</v>
      </c>
      <c r="H1378" t="s">
        <v>1426</v>
      </c>
      <c r="I1378" t="s">
        <v>1625</v>
      </c>
      <c r="J1378">
        <f>IF('ATP Data Set 2019 Singles'!$K1378&gt;1,'ATP Data Set 2019 Singles'!$K1378,"")</f>
        <v>115</v>
      </c>
      <c r="K1378">
        <v>115</v>
      </c>
      <c r="R1378" s="132"/>
      <c r="AC1378"/>
    </row>
    <row r="1379" spans="1:29" x14ac:dyDescent="0.25">
      <c r="A1379" t="s">
        <v>2412</v>
      </c>
      <c r="B1379" t="str">
        <f>IF(OR(ISNUMBER(FIND("W/O",Tabelle3[[#This Row],[Score]])),ISNUMBER(FIND("RET",Tabelle3[[#This Row],[Score]])),ISNUMBER(FIND("Bye,",Tabelle3[[#This Row],[Opponent]]))),"NO","YES")</f>
        <v>YES</v>
      </c>
      <c r="C1379" t="s">
        <v>518</v>
      </c>
      <c r="D1379" s="158">
        <v>43605</v>
      </c>
      <c r="E1379" t="s">
        <v>1150</v>
      </c>
      <c r="F1379">
        <v>6</v>
      </c>
      <c r="G1379" t="s">
        <v>1573</v>
      </c>
      <c r="H1379" t="s">
        <v>1477</v>
      </c>
      <c r="I1379" t="s">
        <v>1114</v>
      </c>
      <c r="J1379">
        <f>IF('ATP Data Set 2019 Singles'!$K1379&gt;1,'ATP Data Set 2019 Singles'!$K1379,"")</f>
        <v>136</v>
      </c>
      <c r="K1379">
        <v>136</v>
      </c>
      <c r="R1379" s="132"/>
      <c r="AC1379"/>
    </row>
    <row r="1380" spans="1:29" x14ac:dyDescent="0.25">
      <c r="A1380" t="s">
        <v>2412</v>
      </c>
      <c r="B1380" t="str">
        <f>IF(OR(ISNUMBER(FIND("W/O",Tabelle3[[#This Row],[Score]])),ISNUMBER(FIND("RET",Tabelle3[[#This Row],[Score]])),ISNUMBER(FIND("Bye,",Tabelle3[[#This Row],[Opponent]]))),"NO","YES")</f>
        <v>YES</v>
      </c>
      <c r="C1380" t="s">
        <v>518</v>
      </c>
      <c r="D1380" s="158">
        <v>43605</v>
      </c>
      <c r="E1380" t="s">
        <v>1150</v>
      </c>
      <c r="F1380">
        <v>6</v>
      </c>
      <c r="G1380" t="s">
        <v>1449</v>
      </c>
      <c r="H1380" t="s">
        <v>1441</v>
      </c>
      <c r="I1380" t="s">
        <v>653</v>
      </c>
      <c r="J1380">
        <f>IF('ATP Data Set 2019 Singles'!$K1380&gt;1,'ATP Data Set 2019 Singles'!$K1380,"")</f>
        <v>65</v>
      </c>
      <c r="K1380">
        <v>65</v>
      </c>
      <c r="R1380" s="132"/>
      <c r="AC1380"/>
    </row>
    <row r="1381" spans="1:29" x14ac:dyDescent="0.25">
      <c r="A1381" t="s">
        <v>2412</v>
      </c>
      <c r="B1381" t="str">
        <f>IF(OR(ISNUMBER(FIND("W/O",Tabelle3[[#This Row],[Score]])),ISNUMBER(FIND("RET",Tabelle3[[#This Row],[Score]])),ISNUMBER(FIND("Bye,",Tabelle3[[#This Row],[Opponent]]))),"NO","YES")</f>
        <v>YES</v>
      </c>
      <c r="C1381" t="s">
        <v>518</v>
      </c>
      <c r="D1381" s="158">
        <v>43605</v>
      </c>
      <c r="E1381" t="s">
        <v>1150</v>
      </c>
      <c r="F1381">
        <v>7</v>
      </c>
      <c r="G1381" t="s">
        <v>1449</v>
      </c>
      <c r="H1381" t="s">
        <v>1573</v>
      </c>
      <c r="I1381" t="s">
        <v>678</v>
      </c>
      <c r="J1381">
        <f>IF('ATP Data Set 2019 Singles'!$K1381&gt;1,'ATP Data Set 2019 Singles'!$K1381,"")</f>
        <v>80</v>
      </c>
      <c r="K1381">
        <v>80</v>
      </c>
      <c r="R1381" s="132"/>
      <c r="AC1381"/>
    </row>
    <row r="1382" spans="1:29" x14ac:dyDescent="0.25">
      <c r="A1382" t="s">
        <v>2412</v>
      </c>
      <c r="B1382" t="str">
        <f>IF(OR(ISNUMBER(FIND("W/O",Tabelle3[[#This Row],[Score]])),ISNUMBER(FIND("RET",Tabelle3[[#This Row],[Score]])),ISNUMBER(FIND("Bye,",Tabelle3[[#This Row],[Opponent]]))),"NO","YES")</f>
        <v>YES</v>
      </c>
      <c r="C1382" t="s">
        <v>825</v>
      </c>
      <c r="D1382" s="158">
        <v>43612</v>
      </c>
      <c r="E1382" t="s">
        <v>1112</v>
      </c>
      <c r="F1382">
        <v>1</v>
      </c>
      <c r="G1382" t="s">
        <v>1435</v>
      </c>
      <c r="H1382" t="s">
        <v>1613</v>
      </c>
      <c r="I1382" t="s">
        <v>2136</v>
      </c>
      <c r="J1382">
        <f>IF('ATP Data Set 2019 Singles'!$K1382&gt;1,'ATP Data Set 2019 Singles'!$K1382,"")</f>
        <v>177</v>
      </c>
      <c r="K1382">
        <v>177</v>
      </c>
      <c r="R1382" s="132"/>
      <c r="AC1382"/>
    </row>
    <row r="1383" spans="1:29" x14ac:dyDescent="0.25">
      <c r="A1383" t="s">
        <v>2412</v>
      </c>
      <c r="B1383" t="str">
        <f>IF(OR(ISNUMBER(FIND("W/O",Tabelle3[[#This Row],[Score]])),ISNUMBER(FIND("RET",Tabelle3[[#This Row],[Score]])),ISNUMBER(FIND("Bye,",Tabelle3[[#This Row],[Opponent]]))),"NO","YES")</f>
        <v>YES</v>
      </c>
      <c r="C1383" t="s">
        <v>825</v>
      </c>
      <c r="D1383" s="158">
        <v>43612</v>
      </c>
      <c r="E1383" t="s">
        <v>1112</v>
      </c>
      <c r="F1383">
        <v>1</v>
      </c>
      <c r="G1383" t="s">
        <v>1563</v>
      </c>
      <c r="H1383" t="s">
        <v>1838</v>
      </c>
      <c r="I1383" t="s">
        <v>2135</v>
      </c>
      <c r="J1383">
        <f>IF('ATP Data Set 2019 Singles'!$K1383&gt;1,'ATP Data Set 2019 Singles'!$K1383,"")</f>
        <v>150</v>
      </c>
      <c r="K1383">
        <v>150</v>
      </c>
      <c r="R1383" s="132"/>
      <c r="AC1383"/>
    </row>
    <row r="1384" spans="1:29" x14ac:dyDescent="0.25">
      <c r="A1384" t="s">
        <v>2412</v>
      </c>
      <c r="B1384" t="str">
        <f>IF(OR(ISNUMBER(FIND("W/O",Tabelle3[[#This Row],[Score]])),ISNUMBER(FIND("RET",Tabelle3[[#This Row],[Score]])),ISNUMBER(FIND("Bye,",Tabelle3[[#This Row],[Opponent]]))),"NO","YES")</f>
        <v>YES</v>
      </c>
      <c r="C1384" t="s">
        <v>825</v>
      </c>
      <c r="D1384" s="158">
        <v>43612</v>
      </c>
      <c r="E1384" t="s">
        <v>1112</v>
      </c>
      <c r="F1384">
        <v>1</v>
      </c>
      <c r="G1384" t="s">
        <v>1454</v>
      </c>
      <c r="H1384" t="s">
        <v>1617</v>
      </c>
      <c r="I1384" t="s">
        <v>1045</v>
      </c>
      <c r="J1384">
        <f>IF('ATP Data Set 2019 Singles'!$K1384&gt;1,'ATP Data Set 2019 Singles'!$K1384,"")</f>
        <v>102</v>
      </c>
      <c r="K1384">
        <v>102</v>
      </c>
      <c r="R1384" s="132"/>
      <c r="AC1384"/>
    </row>
    <row r="1385" spans="1:29" x14ac:dyDescent="0.25">
      <c r="A1385" t="s">
        <v>2412</v>
      </c>
      <c r="B1385" t="str">
        <f>IF(OR(ISNUMBER(FIND("W/O",Tabelle3[[#This Row],[Score]])),ISNUMBER(FIND("RET",Tabelle3[[#This Row],[Score]])),ISNUMBER(FIND("Bye,",Tabelle3[[#This Row],[Opponent]]))),"NO","YES")</f>
        <v>YES</v>
      </c>
      <c r="C1385" t="s">
        <v>825</v>
      </c>
      <c r="D1385" s="158">
        <v>43612</v>
      </c>
      <c r="E1385" t="s">
        <v>1112</v>
      </c>
      <c r="F1385">
        <v>1</v>
      </c>
      <c r="G1385" t="s">
        <v>1768</v>
      </c>
      <c r="H1385" t="s">
        <v>1466</v>
      </c>
      <c r="I1385" t="s">
        <v>2134</v>
      </c>
      <c r="J1385">
        <f>IF('ATP Data Set 2019 Singles'!$K1385&gt;1,'ATP Data Set 2019 Singles'!$K1385,"")</f>
        <v>84</v>
      </c>
      <c r="K1385">
        <v>84</v>
      </c>
      <c r="R1385" s="132"/>
      <c r="AC1385"/>
    </row>
    <row r="1386" spans="1:29" x14ac:dyDescent="0.25">
      <c r="A1386" t="s">
        <v>2412</v>
      </c>
      <c r="B1386" t="str">
        <f>IF(OR(ISNUMBER(FIND("W/O",Tabelle3[[#This Row],[Score]])),ISNUMBER(FIND("RET",Tabelle3[[#This Row],[Score]])),ISNUMBER(FIND("Bye,",Tabelle3[[#This Row],[Opponent]]))),"NO","YES")</f>
        <v>YES</v>
      </c>
      <c r="C1386" t="s">
        <v>825</v>
      </c>
      <c r="D1386" s="158">
        <v>43612</v>
      </c>
      <c r="E1386" t="s">
        <v>1112</v>
      </c>
      <c r="F1386">
        <v>1</v>
      </c>
      <c r="G1386" t="s">
        <v>1401</v>
      </c>
      <c r="H1386" t="s">
        <v>1515</v>
      </c>
      <c r="I1386" t="s">
        <v>2133</v>
      </c>
      <c r="J1386">
        <f>IF('ATP Data Set 2019 Singles'!$K1386&gt;1,'ATP Data Set 2019 Singles'!$K1386,"")</f>
        <v>208</v>
      </c>
      <c r="K1386">
        <v>208</v>
      </c>
      <c r="R1386" s="132"/>
      <c r="AC1386"/>
    </row>
    <row r="1387" spans="1:29" x14ac:dyDescent="0.25">
      <c r="A1387" t="s">
        <v>2412</v>
      </c>
      <c r="B1387" t="str">
        <f>IF(OR(ISNUMBER(FIND("W/O",Tabelle3[[#This Row],[Score]])),ISNUMBER(FIND("RET",Tabelle3[[#This Row],[Score]])),ISNUMBER(FIND("Bye,",Tabelle3[[#This Row],[Opponent]]))),"NO","YES")</f>
        <v>YES</v>
      </c>
      <c r="C1387" t="s">
        <v>825</v>
      </c>
      <c r="D1387" s="158">
        <v>43612</v>
      </c>
      <c r="E1387" t="s">
        <v>1112</v>
      </c>
      <c r="F1387">
        <v>1</v>
      </c>
      <c r="G1387" t="s">
        <v>1493</v>
      </c>
      <c r="H1387" t="s">
        <v>1865</v>
      </c>
      <c r="I1387" t="s">
        <v>2132</v>
      </c>
      <c r="J1387">
        <f>IF('ATP Data Set 2019 Singles'!$K1387&gt;1,'ATP Data Set 2019 Singles'!$K1387,"")</f>
        <v>154</v>
      </c>
      <c r="K1387">
        <v>154</v>
      </c>
      <c r="R1387" s="132"/>
      <c r="AC1387"/>
    </row>
    <row r="1388" spans="1:29" x14ac:dyDescent="0.25">
      <c r="A1388" t="s">
        <v>2412</v>
      </c>
      <c r="B1388" t="str">
        <f>IF(OR(ISNUMBER(FIND("W/O",Tabelle3[[#This Row],[Score]])),ISNUMBER(FIND("RET",Tabelle3[[#This Row],[Score]])),ISNUMBER(FIND("Bye,",Tabelle3[[#This Row],[Opponent]]))),"NO","YES")</f>
        <v>YES</v>
      </c>
      <c r="C1388" t="s">
        <v>825</v>
      </c>
      <c r="D1388" s="158">
        <v>43612</v>
      </c>
      <c r="E1388" t="s">
        <v>1112</v>
      </c>
      <c r="F1388">
        <v>1</v>
      </c>
      <c r="G1388" t="s">
        <v>1539</v>
      </c>
      <c r="H1388" t="s">
        <v>2131</v>
      </c>
      <c r="I1388" t="s">
        <v>1719</v>
      </c>
      <c r="J1388">
        <f>IF('ATP Data Set 2019 Singles'!$K1388&gt;1,'ATP Data Set 2019 Singles'!$K1388,"")</f>
        <v>114</v>
      </c>
      <c r="K1388">
        <v>114</v>
      </c>
      <c r="R1388" s="132"/>
      <c r="AC1388"/>
    </row>
    <row r="1389" spans="1:29" x14ac:dyDescent="0.25">
      <c r="A1389" t="s">
        <v>2412</v>
      </c>
      <c r="B1389" t="str">
        <f>IF(OR(ISNUMBER(FIND("W/O",Tabelle3[[#This Row],[Score]])),ISNUMBER(FIND("RET",Tabelle3[[#This Row],[Score]])),ISNUMBER(FIND("Bye,",Tabelle3[[#This Row],[Opponent]]))),"NO","YES")</f>
        <v>YES</v>
      </c>
      <c r="C1389" t="s">
        <v>825</v>
      </c>
      <c r="D1389" s="158">
        <v>43612</v>
      </c>
      <c r="E1389" t="s">
        <v>1112</v>
      </c>
      <c r="F1389">
        <v>1</v>
      </c>
      <c r="G1389" t="s">
        <v>1480</v>
      </c>
      <c r="H1389" t="s">
        <v>1526</v>
      </c>
      <c r="I1389" t="s">
        <v>2130</v>
      </c>
      <c r="J1389">
        <f>IF('ATP Data Set 2019 Singles'!$K1389&gt;1,'ATP Data Set 2019 Singles'!$K1389,"")</f>
        <v>102</v>
      </c>
      <c r="K1389">
        <v>102</v>
      </c>
      <c r="R1389" s="132"/>
      <c r="AC1389"/>
    </row>
    <row r="1390" spans="1:29" x14ac:dyDescent="0.25">
      <c r="A1390" t="s">
        <v>2412</v>
      </c>
      <c r="B1390" t="str">
        <f>IF(OR(ISNUMBER(FIND("W/O",Tabelle3[[#This Row],[Score]])),ISNUMBER(FIND("RET",Tabelle3[[#This Row],[Score]])),ISNUMBER(FIND("Bye,",Tabelle3[[#This Row],[Opponent]]))),"NO","YES")</f>
        <v>YES</v>
      </c>
      <c r="C1390" t="s">
        <v>825</v>
      </c>
      <c r="D1390" s="158">
        <v>43612</v>
      </c>
      <c r="E1390" t="s">
        <v>1112</v>
      </c>
      <c r="F1390">
        <v>1</v>
      </c>
      <c r="G1390" t="s">
        <v>1629</v>
      </c>
      <c r="H1390" t="s">
        <v>1752</v>
      </c>
      <c r="I1390" t="s">
        <v>2129</v>
      </c>
      <c r="J1390">
        <f>IF('ATP Data Set 2019 Singles'!$K1390&gt;1,'ATP Data Set 2019 Singles'!$K1390,"")</f>
        <v>185</v>
      </c>
      <c r="K1390">
        <v>185</v>
      </c>
      <c r="R1390" s="132"/>
      <c r="AC1390"/>
    </row>
    <row r="1391" spans="1:29" x14ac:dyDescent="0.25">
      <c r="A1391" t="s">
        <v>2412</v>
      </c>
      <c r="B1391" t="str">
        <f>IF(OR(ISNUMBER(FIND("W/O",Tabelle3[[#This Row],[Score]])),ISNUMBER(FIND("RET",Tabelle3[[#This Row],[Score]])),ISNUMBER(FIND("Bye,",Tabelle3[[#This Row],[Opponent]]))),"NO","YES")</f>
        <v>YES</v>
      </c>
      <c r="C1391" t="s">
        <v>825</v>
      </c>
      <c r="D1391" s="158">
        <v>43612</v>
      </c>
      <c r="E1391" t="s">
        <v>1112</v>
      </c>
      <c r="F1391">
        <v>1</v>
      </c>
      <c r="G1391" t="s">
        <v>1440</v>
      </c>
      <c r="H1391" t="s">
        <v>1551</v>
      </c>
      <c r="I1391" t="s">
        <v>2128</v>
      </c>
      <c r="J1391">
        <f>IF('ATP Data Set 2019 Singles'!$K1391&gt;1,'ATP Data Set 2019 Singles'!$K1391,"")</f>
        <v>130</v>
      </c>
      <c r="K1391">
        <v>130</v>
      </c>
      <c r="R1391" s="132"/>
      <c r="AC1391"/>
    </row>
    <row r="1392" spans="1:29" x14ac:dyDescent="0.25">
      <c r="A1392" t="s">
        <v>2412</v>
      </c>
      <c r="B1392" t="str">
        <f>IF(OR(ISNUMBER(FIND("W/O",Tabelle3[[#This Row],[Score]])),ISNUMBER(FIND("RET",Tabelle3[[#This Row],[Score]])),ISNUMBER(FIND("Bye,",Tabelle3[[#This Row],[Opponent]]))),"NO","YES")</f>
        <v>YES</v>
      </c>
      <c r="C1392" t="s">
        <v>825</v>
      </c>
      <c r="D1392" s="158">
        <v>43612</v>
      </c>
      <c r="E1392" t="s">
        <v>1112</v>
      </c>
      <c r="F1392">
        <v>1</v>
      </c>
      <c r="G1392" t="s">
        <v>1459</v>
      </c>
      <c r="H1392" t="s">
        <v>1481</v>
      </c>
      <c r="I1392" t="s">
        <v>2127</v>
      </c>
      <c r="J1392">
        <f>IF('ATP Data Set 2019 Singles'!$K1392&gt;1,'ATP Data Set 2019 Singles'!$K1392,"")</f>
        <v>171</v>
      </c>
      <c r="K1392">
        <v>171</v>
      </c>
      <c r="R1392" s="132"/>
      <c r="AC1392"/>
    </row>
    <row r="1393" spans="1:29" x14ac:dyDescent="0.25">
      <c r="A1393" t="s">
        <v>2412</v>
      </c>
      <c r="B1393" t="str">
        <f>IF(OR(ISNUMBER(FIND("W/O",Tabelle3[[#This Row],[Score]])),ISNUMBER(FIND("RET",Tabelle3[[#This Row],[Score]])),ISNUMBER(FIND("Bye,",Tabelle3[[#This Row],[Opponent]]))),"NO","YES")</f>
        <v>YES</v>
      </c>
      <c r="C1393" t="s">
        <v>825</v>
      </c>
      <c r="D1393" s="158">
        <v>43612</v>
      </c>
      <c r="E1393" t="s">
        <v>1112</v>
      </c>
      <c r="F1393">
        <v>1</v>
      </c>
      <c r="G1393" t="s">
        <v>1470</v>
      </c>
      <c r="H1393" t="s">
        <v>1848</v>
      </c>
      <c r="I1393" t="s">
        <v>1719</v>
      </c>
      <c r="J1393">
        <f>IF('ATP Data Set 2019 Singles'!$K1393&gt;1,'ATP Data Set 2019 Singles'!$K1393,"")</f>
        <v>94</v>
      </c>
      <c r="K1393">
        <v>94</v>
      </c>
      <c r="R1393" s="132"/>
      <c r="AC1393"/>
    </row>
    <row r="1394" spans="1:29" x14ac:dyDescent="0.25">
      <c r="A1394" t="s">
        <v>2412</v>
      </c>
      <c r="B1394" t="str">
        <f>IF(OR(ISNUMBER(FIND("W/O",Tabelle3[[#This Row],[Score]])),ISNUMBER(FIND("RET",Tabelle3[[#This Row],[Score]])),ISNUMBER(FIND("Bye,",Tabelle3[[#This Row],[Opponent]]))),"NO","YES")</f>
        <v>YES</v>
      </c>
      <c r="C1394" t="s">
        <v>825</v>
      </c>
      <c r="D1394" s="158">
        <v>43612</v>
      </c>
      <c r="E1394" t="s">
        <v>1112</v>
      </c>
      <c r="F1394">
        <v>1</v>
      </c>
      <c r="G1394" t="s">
        <v>1403</v>
      </c>
      <c r="H1394" t="s">
        <v>1620</v>
      </c>
      <c r="I1394" t="s">
        <v>1035</v>
      </c>
      <c r="J1394">
        <f>IF('ATP Data Set 2019 Singles'!$K1394&gt;1,'ATP Data Set 2019 Singles'!$K1394,"")</f>
        <v>102</v>
      </c>
      <c r="K1394">
        <v>102</v>
      </c>
      <c r="R1394" s="132"/>
      <c r="AC1394"/>
    </row>
    <row r="1395" spans="1:29" x14ac:dyDescent="0.25">
      <c r="A1395" t="s">
        <v>2412</v>
      </c>
      <c r="B1395" t="str">
        <f>IF(OR(ISNUMBER(FIND("W/O",Tabelle3[[#This Row],[Score]])),ISNUMBER(FIND("RET",Tabelle3[[#This Row],[Score]])),ISNUMBER(FIND("Bye,",Tabelle3[[#This Row],[Opponent]]))),"NO","YES")</f>
        <v>YES</v>
      </c>
      <c r="C1395" t="s">
        <v>825</v>
      </c>
      <c r="D1395" s="158">
        <v>43612</v>
      </c>
      <c r="E1395" t="s">
        <v>1112</v>
      </c>
      <c r="F1395">
        <v>1</v>
      </c>
      <c r="G1395" t="s">
        <v>2028</v>
      </c>
      <c r="H1395" t="s">
        <v>1552</v>
      </c>
      <c r="I1395" t="s">
        <v>2126</v>
      </c>
      <c r="J1395">
        <f>IF('ATP Data Set 2019 Singles'!$K1395&gt;1,'ATP Data Set 2019 Singles'!$K1395,"")</f>
        <v>127</v>
      </c>
      <c r="K1395">
        <v>127</v>
      </c>
      <c r="R1395" s="132"/>
      <c r="AC1395"/>
    </row>
    <row r="1396" spans="1:29" x14ac:dyDescent="0.25">
      <c r="A1396" t="s">
        <v>2412</v>
      </c>
      <c r="B1396" t="str">
        <f>IF(OR(ISNUMBER(FIND("W/O",Tabelle3[[#This Row],[Score]])),ISNUMBER(FIND("RET",Tabelle3[[#This Row],[Score]])),ISNUMBER(FIND("Bye,",Tabelle3[[#This Row],[Opponent]]))),"NO","YES")</f>
        <v>YES</v>
      </c>
      <c r="C1396" t="s">
        <v>825</v>
      </c>
      <c r="D1396" s="158">
        <v>43612</v>
      </c>
      <c r="E1396" t="s">
        <v>1112</v>
      </c>
      <c r="F1396">
        <v>1</v>
      </c>
      <c r="G1396" t="s">
        <v>1570</v>
      </c>
      <c r="H1396" t="s">
        <v>1756</v>
      </c>
      <c r="I1396" t="s">
        <v>2125</v>
      </c>
      <c r="J1396">
        <f>IF('ATP Data Set 2019 Singles'!$K1396&gt;1,'ATP Data Set 2019 Singles'!$K1396,"")</f>
        <v>156</v>
      </c>
      <c r="K1396">
        <v>156</v>
      </c>
      <c r="R1396" s="132"/>
      <c r="AC1396"/>
    </row>
    <row r="1397" spans="1:29" x14ac:dyDescent="0.25">
      <c r="A1397" t="s">
        <v>2412</v>
      </c>
      <c r="B1397" t="str">
        <f>IF(OR(ISNUMBER(FIND("W/O",Tabelle3[[#This Row],[Score]])),ISNUMBER(FIND("RET",Tabelle3[[#This Row],[Score]])),ISNUMBER(FIND("Bye,",Tabelle3[[#This Row],[Opponent]]))),"NO","YES")</f>
        <v>YES</v>
      </c>
      <c r="C1397" t="s">
        <v>825</v>
      </c>
      <c r="D1397" s="158">
        <v>43612</v>
      </c>
      <c r="E1397" t="s">
        <v>1112</v>
      </c>
      <c r="F1397">
        <v>1</v>
      </c>
      <c r="G1397" t="s">
        <v>1514</v>
      </c>
      <c r="H1397" t="s">
        <v>1739</v>
      </c>
      <c r="I1397" t="s">
        <v>1993</v>
      </c>
      <c r="J1397">
        <f>IF('ATP Data Set 2019 Singles'!$K1397&gt;1,'ATP Data Set 2019 Singles'!$K1397,"")</f>
        <v>75</v>
      </c>
      <c r="K1397">
        <v>75</v>
      </c>
      <c r="R1397" s="132"/>
      <c r="AC1397"/>
    </row>
    <row r="1398" spans="1:29" x14ac:dyDescent="0.25">
      <c r="A1398" t="s">
        <v>2412</v>
      </c>
      <c r="B1398" t="str">
        <f>IF(OR(ISNUMBER(FIND("W/O",Tabelle3[[#This Row],[Score]])),ISNUMBER(FIND("RET",Tabelle3[[#This Row],[Score]])),ISNUMBER(FIND("Bye,",Tabelle3[[#This Row],[Opponent]]))),"NO","YES")</f>
        <v>YES</v>
      </c>
      <c r="C1398" t="s">
        <v>825</v>
      </c>
      <c r="D1398" s="158">
        <v>43612</v>
      </c>
      <c r="E1398" t="s">
        <v>1112</v>
      </c>
      <c r="F1398">
        <v>1</v>
      </c>
      <c r="G1398" t="s">
        <v>1427</v>
      </c>
      <c r="H1398" t="s">
        <v>1520</v>
      </c>
      <c r="I1398" t="s">
        <v>2124</v>
      </c>
      <c r="J1398">
        <f>IF('ATP Data Set 2019 Singles'!$K1398&gt;1,'ATP Data Set 2019 Singles'!$K1398,"")</f>
        <v>182</v>
      </c>
      <c r="K1398">
        <v>182</v>
      </c>
      <c r="R1398" s="132"/>
      <c r="AC1398"/>
    </row>
    <row r="1399" spans="1:29" x14ac:dyDescent="0.25">
      <c r="A1399" t="s">
        <v>2412</v>
      </c>
      <c r="B1399" t="str">
        <f>IF(OR(ISNUMBER(FIND("W/O",Tabelle3[[#This Row],[Score]])),ISNUMBER(FIND("RET",Tabelle3[[#This Row],[Score]])),ISNUMBER(FIND("Bye,",Tabelle3[[#This Row],[Opponent]]))),"NO","YES")</f>
        <v>YES</v>
      </c>
      <c r="C1399" t="s">
        <v>825</v>
      </c>
      <c r="D1399" s="158">
        <v>43612</v>
      </c>
      <c r="E1399" t="s">
        <v>1112</v>
      </c>
      <c r="F1399">
        <v>1</v>
      </c>
      <c r="G1399" t="s">
        <v>1474</v>
      </c>
      <c r="H1399" t="s">
        <v>1509</v>
      </c>
      <c r="I1399" t="s">
        <v>1776</v>
      </c>
      <c r="J1399">
        <f>IF('ATP Data Set 2019 Singles'!$K1399&gt;1,'ATP Data Set 2019 Singles'!$K1399,"")</f>
        <v>133</v>
      </c>
      <c r="K1399">
        <v>133</v>
      </c>
      <c r="R1399" s="132"/>
      <c r="AC1399"/>
    </row>
    <row r="1400" spans="1:29" x14ac:dyDescent="0.25">
      <c r="A1400" t="s">
        <v>2412</v>
      </c>
      <c r="B1400" t="str">
        <f>IF(OR(ISNUMBER(FIND("W/O",Tabelle3[[#This Row],[Score]])),ISNUMBER(FIND("RET",Tabelle3[[#This Row],[Score]])),ISNUMBER(FIND("Bye,",Tabelle3[[#This Row],[Opponent]]))),"NO","YES")</f>
        <v>YES</v>
      </c>
      <c r="C1400" t="s">
        <v>825</v>
      </c>
      <c r="D1400" s="158">
        <v>43612</v>
      </c>
      <c r="E1400" t="s">
        <v>1112</v>
      </c>
      <c r="F1400">
        <v>1</v>
      </c>
      <c r="G1400" t="s">
        <v>1400</v>
      </c>
      <c r="H1400" t="s">
        <v>1475</v>
      </c>
      <c r="I1400" t="s">
        <v>2123</v>
      </c>
      <c r="J1400">
        <f>IF('ATP Data Set 2019 Singles'!$K1400&gt;1,'ATP Data Set 2019 Singles'!$K1400,"")</f>
        <v>96</v>
      </c>
      <c r="K1400">
        <v>96</v>
      </c>
      <c r="R1400" s="132"/>
      <c r="AC1400"/>
    </row>
    <row r="1401" spans="1:29" x14ac:dyDescent="0.25">
      <c r="A1401" t="s">
        <v>2412</v>
      </c>
      <c r="B1401" t="str">
        <f>IF(OR(ISNUMBER(FIND("W/O",Tabelle3[[#This Row],[Score]])),ISNUMBER(FIND("RET",Tabelle3[[#This Row],[Score]])),ISNUMBER(FIND("Bye,",Tabelle3[[#This Row],[Opponent]]))),"NO","YES")</f>
        <v>YES</v>
      </c>
      <c r="C1401" t="s">
        <v>825</v>
      </c>
      <c r="D1401" s="158">
        <v>43612</v>
      </c>
      <c r="E1401" t="s">
        <v>1112</v>
      </c>
      <c r="F1401">
        <v>1</v>
      </c>
      <c r="G1401" t="s">
        <v>1438</v>
      </c>
      <c r="H1401" t="s">
        <v>1437</v>
      </c>
      <c r="I1401" t="s">
        <v>2122</v>
      </c>
      <c r="J1401">
        <f>IF('ATP Data Set 2019 Singles'!$K1401&gt;1,'ATP Data Set 2019 Singles'!$K1401,"")</f>
        <v>242</v>
      </c>
      <c r="K1401">
        <v>242</v>
      </c>
      <c r="R1401" s="132"/>
      <c r="AC1401"/>
    </row>
    <row r="1402" spans="1:29" x14ac:dyDescent="0.25">
      <c r="A1402" t="s">
        <v>2412</v>
      </c>
      <c r="B1402" t="str">
        <f>IF(OR(ISNUMBER(FIND("W/O",Tabelle3[[#This Row],[Score]])),ISNUMBER(FIND("RET",Tabelle3[[#This Row],[Score]])),ISNUMBER(FIND("Bye,",Tabelle3[[#This Row],[Opponent]]))),"NO","YES")</f>
        <v>YES</v>
      </c>
      <c r="C1402" t="s">
        <v>825</v>
      </c>
      <c r="D1402" s="158">
        <v>43612</v>
      </c>
      <c r="E1402" t="s">
        <v>1112</v>
      </c>
      <c r="F1402">
        <v>1</v>
      </c>
      <c r="G1402" t="s">
        <v>1395</v>
      </c>
      <c r="H1402" t="s">
        <v>1496</v>
      </c>
      <c r="I1402" t="s">
        <v>1732</v>
      </c>
      <c r="J1402">
        <f>IF('ATP Data Set 2019 Singles'!$K1402&gt;1,'ATP Data Set 2019 Singles'!$K1402,"")</f>
        <v>101</v>
      </c>
      <c r="K1402">
        <v>101</v>
      </c>
      <c r="R1402" s="132"/>
      <c r="AC1402"/>
    </row>
    <row r="1403" spans="1:29" x14ac:dyDescent="0.25">
      <c r="A1403" t="s">
        <v>2412</v>
      </c>
      <c r="B1403" t="str">
        <f>IF(OR(ISNUMBER(FIND("W/O",Tabelle3[[#This Row],[Score]])),ISNUMBER(FIND("RET",Tabelle3[[#This Row],[Score]])),ISNUMBER(FIND("Bye,",Tabelle3[[#This Row],[Opponent]]))),"NO","YES")</f>
        <v>YES</v>
      </c>
      <c r="C1403" t="s">
        <v>825</v>
      </c>
      <c r="D1403" s="158">
        <v>43612</v>
      </c>
      <c r="E1403" t="s">
        <v>1112</v>
      </c>
      <c r="F1403">
        <v>1</v>
      </c>
      <c r="G1403" t="s">
        <v>1447</v>
      </c>
      <c r="H1403" t="s">
        <v>1456</v>
      </c>
      <c r="I1403" t="s">
        <v>2121</v>
      </c>
      <c r="J1403">
        <f>IF('ATP Data Set 2019 Singles'!$K1403&gt;1,'ATP Data Set 2019 Singles'!$K1403,"")</f>
        <v>141</v>
      </c>
      <c r="K1403">
        <v>141</v>
      </c>
      <c r="R1403" s="132"/>
      <c r="AC1403"/>
    </row>
    <row r="1404" spans="1:29" x14ac:dyDescent="0.25">
      <c r="A1404" t="s">
        <v>2412</v>
      </c>
      <c r="B1404" t="str">
        <f>IF(OR(ISNUMBER(FIND("W/O",Tabelle3[[#This Row],[Score]])),ISNUMBER(FIND("RET",Tabelle3[[#This Row],[Score]])),ISNUMBER(FIND("Bye,",Tabelle3[[#This Row],[Opponent]]))),"NO","YES")</f>
        <v>YES</v>
      </c>
      <c r="C1404" t="s">
        <v>825</v>
      </c>
      <c r="D1404" s="158">
        <v>43612</v>
      </c>
      <c r="E1404" t="s">
        <v>1112</v>
      </c>
      <c r="F1404">
        <v>1</v>
      </c>
      <c r="G1404" t="s">
        <v>1441</v>
      </c>
      <c r="H1404" t="s">
        <v>1534</v>
      </c>
      <c r="I1404" t="s">
        <v>2120</v>
      </c>
      <c r="J1404">
        <f>IF('ATP Data Set 2019 Singles'!$K1404&gt;1,'ATP Data Set 2019 Singles'!$K1404,"")</f>
        <v>82</v>
      </c>
      <c r="K1404">
        <v>82</v>
      </c>
      <c r="R1404" s="132"/>
      <c r="AC1404"/>
    </row>
    <row r="1405" spans="1:29" x14ac:dyDescent="0.25">
      <c r="A1405" t="s">
        <v>2412</v>
      </c>
      <c r="B1405" t="str">
        <f>IF(OR(ISNUMBER(FIND("W/O",Tabelle3[[#This Row],[Score]])),ISNUMBER(FIND("RET",Tabelle3[[#This Row],[Score]])),ISNUMBER(FIND("Bye,",Tabelle3[[#This Row],[Opponent]]))),"NO","YES")</f>
        <v>YES</v>
      </c>
      <c r="C1405" t="s">
        <v>825</v>
      </c>
      <c r="D1405" s="158">
        <v>43612</v>
      </c>
      <c r="E1405" t="s">
        <v>1112</v>
      </c>
      <c r="F1405">
        <v>1</v>
      </c>
      <c r="G1405" t="s">
        <v>1430</v>
      </c>
      <c r="H1405" t="s">
        <v>1499</v>
      </c>
      <c r="I1405" t="s">
        <v>1945</v>
      </c>
      <c r="J1405">
        <f>IF('ATP Data Set 2019 Singles'!$K1405&gt;1,'ATP Data Set 2019 Singles'!$K1405,"")</f>
        <v>167</v>
      </c>
      <c r="K1405">
        <v>167</v>
      </c>
      <c r="R1405" s="132"/>
      <c r="AC1405"/>
    </row>
    <row r="1406" spans="1:29" x14ac:dyDescent="0.25">
      <c r="A1406" t="s">
        <v>2412</v>
      </c>
      <c r="B1406" t="str">
        <f>IF(OR(ISNUMBER(FIND("W/O",Tabelle3[[#This Row],[Score]])),ISNUMBER(FIND("RET",Tabelle3[[#This Row],[Score]])),ISNUMBER(FIND("Bye,",Tabelle3[[#This Row],[Opponent]]))),"NO","YES")</f>
        <v>YES</v>
      </c>
      <c r="C1406" t="s">
        <v>825</v>
      </c>
      <c r="D1406" s="158">
        <v>43612</v>
      </c>
      <c r="E1406" t="s">
        <v>1112</v>
      </c>
      <c r="F1406">
        <v>1</v>
      </c>
      <c r="G1406" t="s">
        <v>1508</v>
      </c>
      <c r="H1406" t="s">
        <v>1894</v>
      </c>
      <c r="I1406" t="s">
        <v>1073</v>
      </c>
      <c r="J1406">
        <f>IF('ATP Data Set 2019 Singles'!$K1406&gt;1,'ATP Data Set 2019 Singles'!$K1406,"")</f>
        <v>99</v>
      </c>
      <c r="K1406">
        <v>99</v>
      </c>
      <c r="R1406" s="132"/>
      <c r="AC1406"/>
    </row>
    <row r="1407" spans="1:29" x14ac:dyDescent="0.25">
      <c r="A1407" t="s">
        <v>2412</v>
      </c>
      <c r="B1407" t="str">
        <f>IF(OR(ISNUMBER(FIND("W/O",Tabelle3[[#This Row],[Score]])),ISNUMBER(FIND("RET",Tabelle3[[#This Row],[Score]])),ISNUMBER(FIND("Bye,",Tabelle3[[#This Row],[Opponent]]))),"NO","YES")</f>
        <v>YES</v>
      </c>
      <c r="C1407" t="s">
        <v>825</v>
      </c>
      <c r="D1407" s="158">
        <v>43612</v>
      </c>
      <c r="E1407" t="s">
        <v>1112</v>
      </c>
      <c r="F1407">
        <v>1</v>
      </c>
      <c r="G1407" t="s">
        <v>1453</v>
      </c>
      <c r="H1407" t="s">
        <v>1472</v>
      </c>
      <c r="I1407" t="s">
        <v>2119</v>
      </c>
      <c r="J1407">
        <f>IF('ATP Data Set 2019 Singles'!$K1407&gt;1,'ATP Data Set 2019 Singles'!$K1407,"")</f>
        <v>84</v>
      </c>
      <c r="K1407">
        <v>84</v>
      </c>
      <c r="R1407" s="132"/>
      <c r="AC1407"/>
    </row>
    <row r="1408" spans="1:29" x14ac:dyDescent="0.25">
      <c r="A1408" t="s">
        <v>2412</v>
      </c>
      <c r="B1408" t="str">
        <f>IF(OR(ISNUMBER(FIND("W/O",Tabelle3[[#This Row],[Score]])),ISNUMBER(FIND("RET",Tabelle3[[#This Row],[Score]])),ISNUMBER(FIND("Bye,",Tabelle3[[#This Row],[Opponent]]))),"NO","YES")</f>
        <v>YES</v>
      </c>
      <c r="C1408" t="s">
        <v>825</v>
      </c>
      <c r="D1408" s="158">
        <v>43612</v>
      </c>
      <c r="E1408" t="s">
        <v>1112</v>
      </c>
      <c r="F1408">
        <v>1</v>
      </c>
      <c r="G1408" t="s">
        <v>1588</v>
      </c>
      <c r="H1408" t="s">
        <v>1543</v>
      </c>
      <c r="I1408" t="s">
        <v>2118</v>
      </c>
      <c r="J1408">
        <f>IF('ATP Data Set 2019 Singles'!$K1408&gt;1,'ATP Data Set 2019 Singles'!$K1408,"")</f>
        <v>149</v>
      </c>
      <c r="K1408">
        <v>149</v>
      </c>
      <c r="R1408" s="132"/>
      <c r="AC1408"/>
    </row>
    <row r="1409" spans="1:29" x14ac:dyDescent="0.25">
      <c r="A1409" t="s">
        <v>2412</v>
      </c>
      <c r="B1409" t="str">
        <f>IF(OR(ISNUMBER(FIND("W/O",Tabelle3[[#This Row],[Score]])),ISNUMBER(FIND("RET",Tabelle3[[#This Row],[Score]])),ISNUMBER(FIND("Bye,",Tabelle3[[#This Row],[Opponent]]))),"NO","YES")</f>
        <v>YES</v>
      </c>
      <c r="C1409" t="s">
        <v>825</v>
      </c>
      <c r="D1409" s="158">
        <v>43612</v>
      </c>
      <c r="E1409" t="s">
        <v>1112</v>
      </c>
      <c r="F1409">
        <v>1</v>
      </c>
      <c r="G1409" t="s">
        <v>1492</v>
      </c>
      <c r="H1409" t="s">
        <v>1397</v>
      </c>
      <c r="I1409" t="s">
        <v>2117</v>
      </c>
      <c r="J1409">
        <f>IF('ATP Data Set 2019 Singles'!$K1409&gt;1,'ATP Data Set 2019 Singles'!$K1409,"")</f>
        <v>234</v>
      </c>
      <c r="K1409">
        <v>234</v>
      </c>
      <c r="R1409" s="132"/>
      <c r="AC1409"/>
    </row>
    <row r="1410" spans="1:29" x14ac:dyDescent="0.25">
      <c r="A1410" t="s">
        <v>2412</v>
      </c>
      <c r="B1410" t="str">
        <f>IF(OR(ISNUMBER(FIND("W/O",Tabelle3[[#This Row],[Score]])),ISNUMBER(FIND("RET",Tabelle3[[#This Row],[Score]])),ISNUMBER(FIND("Bye,",Tabelle3[[#This Row],[Opponent]]))),"NO","YES")</f>
        <v>YES</v>
      </c>
      <c r="C1410" t="s">
        <v>825</v>
      </c>
      <c r="D1410" s="158">
        <v>43612</v>
      </c>
      <c r="E1410" t="s">
        <v>1112</v>
      </c>
      <c r="F1410">
        <v>1</v>
      </c>
      <c r="G1410" t="s">
        <v>1644</v>
      </c>
      <c r="H1410" t="s">
        <v>1467</v>
      </c>
      <c r="I1410" t="s">
        <v>2116</v>
      </c>
      <c r="J1410">
        <f>IF('ATP Data Set 2019 Singles'!$K1410&gt;1,'ATP Data Set 2019 Singles'!$K1410,"")</f>
        <v>179</v>
      </c>
      <c r="K1410">
        <v>179</v>
      </c>
      <c r="R1410" s="132"/>
      <c r="AC1410"/>
    </row>
    <row r="1411" spans="1:29" x14ac:dyDescent="0.25">
      <c r="A1411" t="s">
        <v>2412</v>
      </c>
      <c r="B1411" t="str">
        <f>IF(OR(ISNUMBER(FIND("W/O",Tabelle3[[#This Row],[Score]])),ISNUMBER(FIND("RET",Tabelle3[[#This Row],[Score]])),ISNUMBER(FIND("Bye,",Tabelle3[[#This Row],[Opponent]]))),"NO","YES")</f>
        <v>YES</v>
      </c>
      <c r="C1411" t="s">
        <v>825</v>
      </c>
      <c r="D1411" s="158">
        <v>43612</v>
      </c>
      <c r="E1411" t="s">
        <v>1112</v>
      </c>
      <c r="F1411">
        <v>1</v>
      </c>
      <c r="G1411" t="s">
        <v>1544</v>
      </c>
      <c r="H1411" t="s">
        <v>1491</v>
      </c>
      <c r="I1411" t="s">
        <v>2115</v>
      </c>
      <c r="J1411">
        <f>IF('ATP Data Set 2019 Singles'!$K1411&gt;1,'ATP Data Set 2019 Singles'!$K1411,"")</f>
        <v>186</v>
      </c>
      <c r="K1411">
        <v>186</v>
      </c>
      <c r="R1411" s="132"/>
      <c r="AC1411"/>
    </row>
    <row r="1412" spans="1:29" x14ac:dyDescent="0.25">
      <c r="A1412" t="s">
        <v>2412</v>
      </c>
      <c r="B1412" t="str">
        <f>IF(OR(ISNUMBER(FIND("W/O",Tabelle3[[#This Row],[Score]])),ISNUMBER(FIND("RET",Tabelle3[[#This Row],[Score]])),ISNUMBER(FIND("Bye,",Tabelle3[[#This Row],[Opponent]]))),"NO","YES")</f>
        <v>YES</v>
      </c>
      <c r="C1412" t="s">
        <v>825</v>
      </c>
      <c r="D1412" s="158">
        <v>43612</v>
      </c>
      <c r="E1412" t="s">
        <v>1112</v>
      </c>
      <c r="F1412">
        <v>1</v>
      </c>
      <c r="G1412" t="s">
        <v>1407</v>
      </c>
      <c r="H1412" t="s">
        <v>1679</v>
      </c>
      <c r="I1412" t="s">
        <v>2114</v>
      </c>
      <c r="J1412">
        <f>IF('ATP Data Set 2019 Singles'!$K1412&gt;1,'ATP Data Set 2019 Singles'!$K1412,"")</f>
        <v>193</v>
      </c>
      <c r="K1412">
        <v>193</v>
      </c>
      <c r="R1412" s="132"/>
      <c r="AC1412"/>
    </row>
    <row r="1413" spans="1:29" x14ac:dyDescent="0.25">
      <c r="A1413" t="s">
        <v>2412</v>
      </c>
      <c r="B1413" t="str">
        <f>IF(OR(ISNUMBER(FIND("W/O",Tabelle3[[#This Row],[Score]])),ISNUMBER(FIND("RET",Tabelle3[[#This Row],[Score]])),ISNUMBER(FIND("Bye,",Tabelle3[[#This Row],[Opponent]]))),"NO","YES")</f>
        <v>YES</v>
      </c>
      <c r="C1413" t="s">
        <v>825</v>
      </c>
      <c r="D1413" s="158">
        <v>43612</v>
      </c>
      <c r="E1413" t="s">
        <v>1112</v>
      </c>
      <c r="F1413">
        <v>1</v>
      </c>
      <c r="G1413" t="s">
        <v>1445</v>
      </c>
      <c r="H1413" t="s">
        <v>1521</v>
      </c>
      <c r="I1413" t="s">
        <v>1724</v>
      </c>
      <c r="J1413">
        <f>IF('ATP Data Set 2019 Singles'!$K1413&gt;1,'ATP Data Set 2019 Singles'!$K1413,"")</f>
        <v>97</v>
      </c>
      <c r="K1413">
        <v>97</v>
      </c>
      <c r="R1413" s="132"/>
      <c r="AC1413"/>
    </row>
    <row r="1414" spans="1:29" x14ac:dyDescent="0.25">
      <c r="A1414" t="s">
        <v>2412</v>
      </c>
      <c r="B1414" t="str">
        <f>IF(OR(ISNUMBER(FIND("W/O",Tabelle3[[#This Row],[Score]])),ISNUMBER(FIND("RET",Tabelle3[[#This Row],[Score]])),ISNUMBER(FIND("Bye,",Tabelle3[[#This Row],[Opponent]]))),"NO","YES")</f>
        <v>YES</v>
      </c>
      <c r="C1414" t="s">
        <v>825</v>
      </c>
      <c r="D1414" s="158">
        <v>43612</v>
      </c>
      <c r="E1414" t="s">
        <v>1112</v>
      </c>
      <c r="F1414">
        <v>1</v>
      </c>
      <c r="G1414" t="s">
        <v>1639</v>
      </c>
      <c r="H1414" t="s">
        <v>1487</v>
      </c>
      <c r="I1414" t="s">
        <v>2113</v>
      </c>
      <c r="J1414">
        <f>IF('ATP Data Set 2019 Singles'!$K1414&gt;1,'ATP Data Set 2019 Singles'!$K1414,"")</f>
        <v>226</v>
      </c>
      <c r="K1414">
        <v>226</v>
      </c>
      <c r="R1414" s="132"/>
      <c r="AC1414"/>
    </row>
    <row r="1415" spans="1:29" x14ac:dyDescent="0.25">
      <c r="A1415" t="s">
        <v>2412</v>
      </c>
      <c r="B1415" t="str">
        <f>IF(OR(ISNUMBER(FIND("W/O",Tabelle3[[#This Row],[Score]])),ISNUMBER(FIND("RET",Tabelle3[[#This Row],[Score]])),ISNUMBER(FIND("Bye,",Tabelle3[[#This Row],[Opponent]]))),"NO","YES")</f>
        <v>YES</v>
      </c>
      <c r="C1415" t="s">
        <v>825</v>
      </c>
      <c r="D1415" s="158">
        <v>43612</v>
      </c>
      <c r="E1415" t="s">
        <v>1112</v>
      </c>
      <c r="F1415">
        <v>1</v>
      </c>
      <c r="G1415" t="s">
        <v>1490</v>
      </c>
      <c r="H1415" t="s">
        <v>1726</v>
      </c>
      <c r="I1415" t="s">
        <v>2112</v>
      </c>
      <c r="J1415">
        <f>IF('ATP Data Set 2019 Singles'!$K1415&gt;1,'ATP Data Set 2019 Singles'!$K1415,"")</f>
        <v>186</v>
      </c>
      <c r="K1415">
        <v>186</v>
      </c>
      <c r="R1415" s="132"/>
      <c r="AC1415"/>
    </row>
    <row r="1416" spans="1:29" x14ac:dyDescent="0.25">
      <c r="A1416" t="s">
        <v>2412</v>
      </c>
      <c r="B1416" t="str">
        <f>IF(OR(ISNUMBER(FIND("W/O",Tabelle3[[#This Row],[Score]])),ISNUMBER(FIND("RET",Tabelle3[[#This Row],[Score]])),ISNUMBER(FIND("Bye,",Tabelle3[[#This Row],[Opponent]]))),"NO","YES")</f>
        <v>YES</v>
      </c>
      <c r="C1416" t="s">
        <v>825</v>
      </c>
      <c r="D1416" s="158">
        <v>43612</v>
      </c>
      <c r="E1416" t="s">
        <v>1112</v>
      </c>
      <c r="F1416">
        <v>1</v>
      </c>
      <c r="G1416" t="s">
        <v>1501</v>
      </c>
      <c r="H1416" t="s">
        <v>1409</v>
      </c>
      <c r="I1416" t="s">
        <v>2111</v>
      </c>
      <c r="J1416">
        <f>IF('ATP Data Set 2019 Singles'!$K1416&gt;1,'ATP Data Set 2019 Singles'!$K1416,"")</f>
        <v>173</v>
      </c>
      <c r="K1416">
        <v>173</v>
      </c>
      <c r="R1416" s="132"/>
      <c r="AC1416"/>
    </row>
    <row r="1417" spans="1:29" x14ac:dyDescent="0.25">
      <c r="A1417" t="s">
        <v>2412</v>
      </c>
      <c r="B1417" t="str">
        <f>IF(OR(ISNUMBER(FIND("W/O",Tabelle3[[#This Row],[Score]])),ISNUMBER(FIND("RET",Tabelle3[[#This Row],[Score]])),ISNUMBER(FIND("Bye,",Tabelle3[[#This Row],[Opponent]]))),"NO","YES")</f>
        <v>YES</v>
      </c>
      <c r="C1417" t="s">
        <v>825</v>
      </c>
      <c r="D1417" s="158">
        <v>43612</v>
      </c>
      <c r="E1417" t="s">
        <v>1112</v>
      </c>
      <c r="F1417">
        <v>1</v>
      </c>
      <c r="G1417" t="s">
        <v>1505</v>
      </c>
      <c r="H1417" t="s">
        <v>2110</v>
      </c>
      <c r="I1417" t="s">
        <v>2109</v>
      </c>
      <c r="J1417">
        <f>IF('ATP Data Set 2019 Singles'!$K1417&gt;1,'ATP Data Set 2019 Singles'!$K1417,"")</f>
        <v>125</v>
      </c>
      <c r="K1417">
        <v>125</v>
      </c>
      <c r="R1417" s="132"/>
      <c r="AC1417"/>
    </row>
    <row r="1418" spans="1:29" x14ac:dyDescent="0.25">
      <c r="A1418" t="s">
        <v>2412</v>
      </c>
      <c r="B1418" t="str">
        <f>IF(OR(ISNUMBER(FIND("W/O",Tabelle3[[#This Row],[Score]])),ISNUMBER(FIND("RET",Tabelle3[[#This Row],[Score]])),ISNUMBER(FIND("Bye,",Tabelle3[[#This Row],[Opponent]]))),"NO","YES")</f>
        <v>YES</v>
      </c>
      <c r="C1418" t="s">
        <v>825</v>
      </c>
      <c r="D1418" s="158">
        <v>43612</v>
      </c>
      <c r="E1418" t="s">
        <v>1112</v>
      </c>
      <c r="F1418">
        <v>1</v>
      </c>
      <c r="G1418" t="s">
        <v>1469</v>
      </c>
      <c r="H1418" t="s">
        <v>1754</v>
      </c>
      <c r="I1418" t="s">
        <v>1721</v>
      </c>
      <c r="J1418">
        <f>IF('ATP Data Set 2019 Singles'!$K1418&gt;1,'ATP Data Set 2019 Singles'!$K1418,"")</f>
        <v>125</v>
      </c>
      <c r="K1418">
        <v>125</v>
      </c>
      <c r="R1418" s="132"/>
      <c r="AC1418"/>
    </row>
    <row r="1419" spans="1:29" x14ac:dyDescent="0.25">
      <c r="A1419" t="s">
        <v>2412</v>
      </c>
      <c r="B1419" t="str">
        <f>IF(OR(ISNUMBER(FIND("W/O",Tabelle3[[#This Row],[Score]])),ISNUMBER(FIND("RET",Tabelle3[[#This Row],[Score]])),ISNUMBER(FIND("Bye,",Tabelle3[[#This Row],[Opponent]]))),"NO","YES")</f>
        <v>YES</v>
      </c>
      <c r="C1419" t="s">
        <v>825</v>
      </c>
      <c r="D1419" s="158">
        <v>43612</v>
      </c>
      <c r="E1419" t="s">
        <v>1112</v>
      </c>
      <c r="F1419">
        <v>1</v>
      </c>
      <c r="G1419" t="s">
        <v>1511</v>
      </c>
      <c r="H1419" t="s">
        <v>1477</v>
      </c>
      <c r="I1419" t="s">
        <v>1673</v>
      </c>
      <c r="J1419">
        <f>IF('ATP Data Set 2019 Singles'!$K1419&gt;1,'ATP Data Set 2019 Singles'!$K1419,"")</f>
        <v>88</v>
      </c>
      <c r="K1419">
        <v>88</v>
      </c>
      <c r="R1419" s="132"/>
      <c r="AC1419"/>
    </row>
    <row r="1420" spans="1:29" x14ac:dyDescent="0.25">
      <c r="A1420" t="s">
        <v>2412</v>
      </c>
      <c r="B1420" t="str">
        <f>IF(OR(ISNUMBER(FIND("W/O",Tabelle3[[#This Row],[Score]])),ISNUMBER(FIND("RET",Tabelle3[[#This Row],[Score]])),ISNUMBER(FIND("Bye,",Tabelle3[[#This Row],[Opponent]]))),"NO","YES")</f>
        <v>YES</v>
      </c>
      <c r="C1420" t="s">
        <v>825</v>
      </c>
      <c r="D1420" s="158">
        <v>43612</v>
      </c>
      <c r="E1420" t="s">
        <v>1112</v>
      </c>
      <c r="F1420">
        <v>1</v>
      </c>
      <c r="G1420" t="s">
        <v>1562</v>
      </c>
      <c r="H1420" t="s">
        <v>1567</v>
      </c>
      <c r="I1420" t="s">
        <v>2108</v>
      </c>
      <c r="J1420">
        <f>IF('ATP Data Set 2019 Singles'!$K1420&gt;1,'ATP Data Set 2019 Singles'!$K1420,"")</f>
        <v>186</v>
      </c>
      <c r="K1420">
        <v>186</v>
      </c>
      <c r="R1420" s="132"/>
      <c r="AC1420"/>
    </row>
    <row r="1421" spans="1:29" x14ac:dyDescent="0.25">
      <c r="A1421" t="s">
        <v>2412</v>
      </c>
      <c r="B1421" t="str">
        <f>IF(OR(ISNUMBER(FIND("W/O",Tabelle3[[#This Row],[Score]])),ISNUMBER(FIND("RET",Tabelle3[[#This Row],[Score]])),ISNUMBER(FIND("Bye,",Tabelle3[[#This Row],[Opponent]]))),"NO","YES")</f>
        <v>YES</v>
      </c>
      <c r="C1421" t="s">
        <v>825</v>
      </c>
      <c r="D1421" s="158">
        <v>43612</v>
      </c>
      <c r="E1421" t="s">
        <v>1112</v>
      </c>
      <c r="F1421">
        <v>1</v>
      </c>
      <c r="G1421" t="s">
        <v>2023</v>
      </c>
      <c r="H1421" t="s">
        <v>1579</v>
      </c>
      <c r="I1421" t="s">
        <v>2107</v>
      </c>
      <c r="J1421">
        <f>IF('ATP Data Set 2019 Singles'!$K1421&gt;1,'ATP Data Set 2019 Singles'!$K1421,"")</f>
        <v>198</v>
      </c>
      <c r="K1421">
        <v>198</v>
      </c>
      <c r="R1421" s="132"/>
      <c r="AC1421"/>
    </row>
    <row r="1422" spans="1:29" x14ac:dyDescent="0.25">
      <c r="A1422" t="s">
        <v>2412</v>
      </c>
      <c r="B1422" t="str">
        <f>IF(OR(ISNUMBER(FIND("W/O",Tabelle3[[#This Row],[Score]])),ISNUMBER(FIND("RET",Tabelle3[[#This Row],[Score]])),ISNUMBER(FIND("Bye,",Tabelle3[[#This Row],[Opponent]]))),"NO","YES")</f>
        <v>YES</v>
      </c>
      <c r="C1422" t="s">
        <v>825</v>
      </c>
      <c r="D1422" s="158">
        <v>43612</v>
      </c>
      <c r="E1422" t="s">
        <v>1112</v>
      </c>
      <c r="F1422">
        <v>1</v>
      </c>
      <c r="G1422" t="s">
        <v>1448</v>
      </c>
      <c r="H1422" t="s">
        <v>1523</v>
      </c>
      <c r="I1422" t="s">
        <v>2106</v>
      </c>
      <c r="J1422">
        <f>IF('ATP Data Set 2019 Singles'!$K1422&gt;1,'ATP Data Set 2019 Singles'!$K1422,"")</f>
        <v>224</v>
      </c>
      <c r="K1422">
        <v>224</v>
      </c>
      <c r="R1422" s="132"/>
      <c r="AC1422"/>
    </row>
    <row r="1423" spans="1:29" x14ac:dyDescent="0.25">
      <c r="A1423" t="s">
        <v>2412</v>
      </c>
      <c r="B1423" t="str">
        <f>IF(OR(ISNUMBER(FIND("W/O",Tabelle3[[#This Row],[Score]])),ISNUMBER(FIND("RET",Tabelle3[[#This Row],[Score]])),ISNUMBER(FIND("Bye,",Tabelle3[[#This Row],[Opponent]]))),"NO","YES")</f>
        <v>YES</v>
      </c>
      <c r="C1423" t="s">
        <v>825</v>
      </c>
      <c r="D1423" s="158">
        <v>43612</v>
      </c>
      <c r="E1423" t="s">
        <v>1112</v>
      </c>
      <c r="F1423">
        <v>1</v>
      </c>
      <c r="G1423" t="s">
        <v>1758</v>
      </c>
      <c r="H1423" t="s">
        <v>1787</v>
      </c>
      <c r="I1423" t="s">
        <v>1774</v>
      </c>
      <c r="J1423">
        <f>IF('ATP Data Set 2019 Singles'!$K1423&gt;1,'ATP Data Set 2019 Singles'!$K1423,"")</f>
        <v>129</v>
      </c>
      <c r="K1423">
        <v>129</v>
      </c>
      <c r="R1423" s="132"/>
      <c r="AC1423"/>
    </row>
    <row r="1424" spans="1:29" x14ac:dyDescent="0.25">
      <c r="A1424" t="s">
        <v>2412</v>
      </c>
      <c r="B1424" t="str">
        <f>IF(OR(ISNUMBER(FIND("W/O",Tabelle3[[#This Row],[Score]])),ISNUMBER(FIND("RET",Tabelle3[[#This Row],[Score]])),ISNUMBER(FIND("Bye,",Tabelle3[[#This Row],[Opponent]]))),"NO","YES")</f>
        <v>YES</v>
      </c>
      <c r="C1424" t="s">
        <v>825</v>
      </c>
      <c r="D1424" s="158">
        <v>43612</v>
      </c>
      <c r="E1424" t="s">
        <v>1112</v>
      </c>
      <c r="F1424">
        <v>1</v>
      </c>
      <c r="G1424" t="s">
        <v>1428</v>
      </c>
      <c r="H1424" t="s">
        <v>1587</v>
      </c>
      <c r="I1424" t="s">
        <v>2105</v>
      </c>
      <c r="J1424">
        <f>IF('ATP Data Set 2019 Singles'!$K1424&gt;1,'ATP Data Set 2019 Singles'!$K1424,"")</f>
        <v>101</v>
      </c>
      <c r="K1424">
        <v>101</v>
      </c>
      <c r="R1424" s="132"/>
      <c r="AC1424"/>
    </row>
    <row r="1425" spans="1:29" x14ac:dyDescent="0.25">
      <c r="A1425" t="s">
        <v>2412</v>
      </c>
      <c r="B1425" t="str">
        <f>IF(OR(ISNUMBER(FIND("W/O",Tabelle3[[#This Row],[Score]])),ISNUMBER(FIND("RET",Tabelle3[[#This Row],[Score]])),ISNUMBER(FIND("Bye,",Tabelle3[[#This Row],[Opponent]]))),"NO","YES")</f>
        <v>YES</v>
      </c>
      <c r="C1425" t="s">
        <v>825</v>
      </c>
      <c r="D1425" s="158">
        <v>43612</v>
      </c>
      <c r="E1425" t="s">
        <v>1112</v>
      </c>
      <c r="F1425">
        <v>1</v>
      </c>
      <c r="G1425" t="s">
        <v>1452</v>
      </c>
      <c r="H1425" t="s">
        <v>1635</v>
      </c>
      <c r="I1425" t="s">
        <v>1925</v>
      </c>
      <c r="J1425">
        <f>IF('ATP Data Set 2019 Singles'!$K1425&gt;1,'ATP Data Set 2019 Singles'!$K1425,"")</f>
        <v>137</v>
      </c>
      <c r="K1425">
        <v>137</v>
      </c>
      <c r="R1425" s="132"/>
      <c r="AC1425"/>
    </row>
    <row r="1426" spans="1:29" x14ac:dyDescent="0.25">
      <c r="A1426" t="s">
        <v>2412</v>
      </c>
      <c r="B1426" t="str">
        <f>IF(OR(ISNUMBER(FIND("W/O",Tabelle3[[#This Row],[Score]])),ISNUMBER(FIND("RET",Tabelle3[[#This Row],[Score]])),ISNUMBER(FIND("Bye,",Tabelle3[[#This Row],[Opponent]]))),"NO","YES")</f>
        <v>YES</v>
      </c>
      <c r="C1426" t="s">
        <v>825</v>
      </c>
      <c r="D1426" s="158">
        <v>43612</v>
      </c>
      <c r="E1426" t="s">
        <v>1112</v>
      </c>
      <c r="F1426">
        <v>1</v>
      </c>
      <c r="G1426" t="s">
        <v>1399</v>
      </c>
      <c r="H1426" t="s">
        <v>1867</v>
      </c>
      <c r="I1426" t="s">
        <v>2104</v>
      </c>
      <c r="J1426">
        <f>IF('ATP Data Set 2019 Singles'!$K1426&gt;1,'ATP Data Set 2019 Singles'!$K1426,"")</f>
        <v>117</v>
      </c>
      <c r="K1426">
        <v>117</v>
      </c>
      <c r="R1426" s="132"/>
      <c r="AC1426"/>
    </row>
    <row r="1427" spans="1:29" x14ac:dyDescent="0.25">
      <c r="A1427" t="s">
        <v>2412</v>
      </c>
      <c r="B1427" t="str">
        <f>IF(OR(ISNUMBER(FIND("W/O",Tabelle3[[#This Row],[Score]])),ISNUMBER(FIND("RET",Tabelle3[[#This Row],[Score]])),ISNUMBER(FIND("Bye,",Tabelle3[[#This Row],[Opponent]]))),"NO","YES")</f>
        <v>YES</v>
      </c>
      <c r="C1427" t="s">
        <v>825</v>
      </c>
      <c r="D1427" s="158">
        <v>43612</v>
      </c>
      <c r="E1427" t="s">
        <v>1112</v>
      </c>
      <c r="F1427">
        <v>1</v>
      </c>
      <c r="G1427" t="s">
        <v>1682</v>
      </c>
      <c r="H1427" t="s">
        <v>2103</v>
      </c>
      <c r="I1427" t="s">
        <v>1984</v>
      </c>
      <c r="J1427">
        <f>IF('ATP Data Set 2019 Singles'!$K1427&gt;1,'ATP Data Set 2019 Singles'!$K1427,"")</f>
        <v>119</v>
      </c>
      <c r="K1427">
        <v>119</v>
      </c>
      <c r="R1427" s="132"/>
      <c r="AC1427"/>
    </row>
    <row r="1428" spans="1:29" x14ac:dyDescent="0.25">
      <c r="A1428" t="s">
        <v>2412</v>
      </c>
      <c r="B1428" t="str">
        <f>IF(OR(ISNUMBER(FIND("W/O",Tabelle3[[#This Row],[Score]])),ISNUMBER(FIND("RET",Tabelle3[[#This Row],[Score]])),ISNUMBER(FIND("Bye,",Tabelle3[[#This Row],[Opponent]]))),"NO","YES")</f>
        <v>YES</v>
      </c>
      <c r="C1428" t="s">
        <v>825</v>
      </c>
      <c r="D1428" s="158">
        <v>43612</v>
      </c>
      <c r="E1428" t="s">
        <v>1112</v>
      </c>
      <c r="F1428">
        <v>1</v>
      </c>
      <c r="G1428" t="s">
        <v>1463</v>
      </c>
      <c r="H1428" t="s">
        <v>2102</v>
      </c>
      <c r="I1428" t="s">
        <v>2101</v>
      </c>
      <c r="J1428">
        <f>IF('ATP Data Set 2019 Singles'!$K1428&gt;1,'ATP Data Set 2019 Singles'!$K1428,"")</f>
        <v>188</v>
      </c>
      <c r="K1428">
        <v>188</v>
      </c>
      <c r="R1428" s="132"/>
      <c r="AC1428"/>
    </row>
    <row r="1429" spans="1:29" x14ac:dyDescent="0.25">
      <c r="A1429" t="s">
        <v>2412</v>
      </c>
      <c r="B1429" t="str">
        <f>IF(OR(ISNUMBER(FIND("W/O",Tabelle3[[#This Row],[Score]])),ISNUMBER(FIND("RET",Tabelle3[[#This Row],[Score]])),ISNUMBER(FIND("Bye,",Tabelle3[[#This Row],[Opponent]]))),"NO","YES")</f>
        <v>YES</v>
      </c>
      <c r="C1429" t="s">
        <v>825</v>
      </c>
      <c r="D1429" s="158">
        <v>43612</v>
      </c>
      <c r="E1429" t="s">
        <v>1112</v>
      </c>
      <c r="F1429">
        <v>1</v>
      </c>
      <c r="G1429" t="s">
        <v>1531</v>
      </c>
      <c r="H1429" t="s">
        <v>1839</v>
      </c>
      <c r="I1429" t="s">
        <v>2100</v>
      </c>
      <c r="J1429">
        <f>IF('ATP Data Set 2019 Singles'!$K1429&gt;1,'ATP Data Set 2019 Singles'!$K1429,"")</f>
        <v>127</v>
      </c>
      <c r="K1429">
        <v>127</v>
      </c>
      <c r="R1429" s="132"/>
      <c r="AC1429"/>
    </row>
    <row r="1430" spans="1:29" x14ac:dyDescent="0.25">
      <c r="A1430" t="s">
        <v>2412</v>
      </c>
      <c r="B1430" t="str">
        <f>IF(OR(ISNUMBER(FIND("W/O",Tabelle3[[#This Row],[Score]])),ISNUMBER(FIND("RET",Tabelle3[[#This Row],[Score]])),ISNUMBER(FIND("Bye,",Tabelle3[[#This Row],[Opponent]]))),"NO","YES")</f>
        <v>YES</v>
      </c>
      <c r="C1430" t="s">
        <v>825</v>
      </c>
      <c r="D1430" s="158">
        <v>43612</v>
      </c>
      <c r="E1430" t="s">
        <v>1112</v>
      </c>
      <c r="F1430">
        <v>1</v>
      </c>
      <c r="G1430" t="s">
        <v>1449</v>
      </c>
      <c r="H1430" t="s">
        <v>1516</v>
      </c>
      <c r="I1430" t="s">
        <v>2099</v>
      </c>
      <c r="J1430">
        <f>IF('ATP Data Set 2019 Singles'!$K1430&gt;1,'ATP Data Set 2019 Singles'!$K1430,"")</f>
        <v>138</v>
      </c>
      <c r="K1430">
        <v>138</v>
      </c>
      <c r="R1430" s="132"/>
      <c r="AC1430"/>
    </row>
    <row r="1431" spans="1:29" x14ac:dyDescent="0.25">
      <c r="A1431" t="s">
        <v>2412</v>
      </c>
      <c r="B1431" t="str">
        <f>IF(OR(ISNUMBER(FIND("W/O",Tabelle3[[#This Row],[Score]])),ISNUMBER(FIND("RET",Tabelle3[[#This Row],[Score]])),ISNUMBER(FIND("Bye,",Tabelle3[[#This Row],[Opponent]]))),"NO","YES")</f>
        <v>YES</v>
      </c>
      <c r="C1431" t="s">
        <v>825</v>
      </c>
      <c r="D1431" s="158">
        <v>43612</v>
      </c>
      <c r="E1431" t="s">
        <v>1112</v>
      </c>
      <c r="F1431">
        <v>1</v>
      </c>
      <c r="G1431" t="s">
        <v>1497</v>
      </c>
      <c r="H1431" t="s">
        <v>1896</v>
      </c>
      <c r="I1431" t="s">
        <v>2098</v>
      </c>
      <c r="J1431">
        <f>IF('ATP Data Set 2019 Singles'!$K1431&gt;1,'ATP Data Set 2019 Singles'!$K1431,"")</f>
        <v>178</v>
      </c>
      <c r="K1431">
        <v>178</v>
      </c>
      <c r="R1431" s="132"/>
      <c r="AC1431"/>
    </row>
    <row r="1432" spans="1:29" x14ac:dyDescent="0.25">
      <c r="A1432" t="s">
        <v>2412</v>
      </c>
      <c r="B1432" t="str">
        <f>IF(OR(ISNUMBER(FIND("W/O",Tabelle3[[#This Row],[Score]])),ISNUMBER(FIND("RET",Tabelle3[[#This Row],[Score]])),ISNUMBER(FIND("Bye,",Tabelle3[[#This Row],[Opponent]]))),"NO","YES")</f>
        <v>YES</v>
      </c>
      <c r="C1432" t="s">
        <v>825</v>
      </c>
      <c r="D1432" s="158">
        <v>43612</v>
      </c>
      <c r="E1432" t="s">
        <v>1112</v>
      </c>
      <c r="F1432">
        <v>1</v>
      </c>
      <c r="G1432" t="s">
        <v>1512</v>
      </c>
      <c r="H1432" t="s">
        <v>1413</v>
      </c>
      <c r="I1432" t="s">
        <v>2097</v>
      </c>
      <c r="J1432">
        <f>IF('ATP Data Set 2019 Singles'!$K1432&gt;1,'ATP Data Set 2019 Singles'!$K1432,"")</f>
        <v>172</v>
      </c>
      <c r="K1432">
        <v>172</v>
      </c>
      <c r="R1432" s="132"/>
      <c r="AC1432"/>
    </row>
    <row r="1433" spans="1:29" x14ac:dyDescent="0.25">
      <c r="A1433" t="s">
        <v>2412</v>
      </c>
      <c r="B1433" t="str">
        <f>IF(OR(ISNUMBER(FIND("W/O",Tabelle3[[#This Row],[Score]])),ISNUMBER(FIND("RET",Tabelle3[[#This Row],[Score]])),ISNUMBER(FIND("Bye,",Tabelle3[[#This Row],[Opponent]]))),"NO","YES")</f>
        <v>YES</v>
      </c>
      <c r="C1433" t="s">
        <v>825</v>
      </c>
      <c r="D1433" s="158">
        <v>43612</v>
      </c>
      <c r="E1433" t="s">
        <v>1112</v>
      </c>
      <c r="F1433">
        <v>1</v>
      </c>
      <c r="G1433" t="s">
        <v>1574</v>
      </c>
      <c r="H1433" t="s">
        <v>2096</v>
      </c>
      <c r="I1433" t="s">
        <v>1788</v>
      </c>
      <c r="J1433">
        <f>IF('ATP Data Set 2019 Singles'!$K1433&gt;1,'ATP Data Set 2019 Singles'!$K1433,"")</f>
        <v>116</v>
      </c>
      <c r="K1433">
        <v>116</v>
      </c>
      <c r="R1433" s="132"/>
      <c r="AC1433"/>
    </row>
    <row r="1434" spans="1:29" x14ac:dyDescent="0.25">
      <c r="A1434" t="s">
        <v>2412</v>
      </c>
      <c r="B1434" t="str">
        <f>IF(OR(ISNUMBER(FIND("W/O",Tabelle3[[#This Row],[Score]])),ISNUMBER(FIND("RET",Tabelle3[[#This Row],[Score]])),ISNUMBER(FIND("Bye,",Tabelle3[[#This Row],[Opponent]]))),"NO","YES")</f>
        <v>YES</v>
      </c>
      <c r="C1434" t="s">
        <v>825</v>
      </c>
      <c r="D1434" s="158">
        <v>43612</v>
      </c>
      <c r="E1434" t="s">
        <v>1112</v>
      </c>
      <c r="F1434">
        <v>1</v>
      </c>
      <c r="G1434" t="s">
        <v>1417</v>
      </c>
      <c r="H1434" t="s">
        <v>1845</v>
      </c>
      <c r="I1434" t="s">
        <v>2095</v>
      </c>
      <c r="J1434">
        <f>IF('ATP Data Set 2019 Singles'!$K1434&gt;1,'ATP Data Set 2019 Singles'!$K1434,"")</f>
        <v>133</v>
      </c>
      <c r="K1434">
        <v>133</v>
      </c>
      <c r="R1434" s="132"/>
      <c r="AC1434"/>
    </row>
    <row r="1435" spans="1:29" x14ac:dyDescent="0.25">
      <c r="A1435" t="s">
        <v>2412</v>
      </c>
      <c r="B1435" t="str">
        <f>IF(OR(ISNUMBER(FIND("W/O",Tabelle3[[#This Row],[Score]])),ISNUMBER(FIND("RET",Tabelle3[[#This Row],[Score]])),ISNUMBER(FIND("Bye,",Tabelle3[[#This Row],[Opponent]]))),"NO","YES")</f>
        <v>YES</v>
      </c>
      <c r="C1435" t="s">
        <v>825</v>
      </c>
      <c r="D1435" s="158">
        <v>43612</v>
      </c>
      <c r="E1435" t="s">
        <v>1112</v>
      </c>
      <c r="F1435">
        <v>1</v>
      </c>
      <c r="G1435" t="s">
        <v>1451</v>
      </c>
      <c r="H1435" t="s">
        <v>1485</v>
      </c>
      <c r="I1435" t="s">
        <v>2094</v>
      </c>
      <c r="J1435">
        <f>IF('ATP Data Set 2019 Singles'!$K1435&gt;1,'ATP Data Set 2019 Singles'!$K1435,"")</f>
        <v>221</v>
      </c>
      <c r="K1435">
        <v>221</v>
      </c>
      <c r="R1435" s="132"/>
      <c r="AC1435"/>
    </row>
    <row r="1436" spans="1:29" x14ac:dyDescent="0.25">
      <c r="A1436" t="s">
        <v>2412</v>
      </c>
      <c r="B1436" t="str">
        <f>IF(OR(ISNUMBER(FIND("W/O",Tabelle3[[#This Row],[Score]])),ISNUMBER(FIND("RET",Tabelle3[[#This Row],[Score]])),ISNUMBER(FIND("Bye,",Tabelle3[[#This Row],[Opponent]]))),"NO","YES")</f>
        <v>YES</v>
      </c>
      <c r="C1436" t="s">
        <v>825</v>
      </c>
      <c r="D1436" s="158">
        <v>43612</v>
      </c>
      <c r="E1436" t="s">
        <v>1112</v>
      </c>
      <c r="F1436">
        <v>1</v>
      </c>
      <c r="G1436" t="s">
        <v>1465</v>
      </c>
      <c r="H1436" t="s">
        <v>1902</v>
      </c>
      <c r="I1436" t="s">
        <v>2073</v>
      </c>
      <c r="J1436">
        <f>IF('ATP Data Set 2019 Singles'!$K1436&gt;1,'ATP Data Set 2019 Singles'!$K1436,"")</f>
        <v>123</v>
      </c>
      <c r="K1436">
        <v>123</v>
      </c>
      <c r="R1436" s="132"/>
      <c r="AC1436"/>
    </row>
    <row r="1437" spans="1:29" x14ac:dyDescent="0.25">
      <c r="A1437" t="s">
        <v>2412</v>
      </c>
      <c r="B1437" t="str">
        <f>IF(OR(ISNUMBER(FIND("W/O",Tabelle3[[#This Row],[Score]])),ISNUMBER(FIND("RET",Tabelle3[[#This Row],[Score]])),ISNUMBER(FIND("Bye,",Tabelle3[[#This Row],[Opponent]]))),"NO","YES")</f>
        <v>YES</v>
      </c>
      <c r="C1437" t="s">
        <v>825</v>
      </c>
      <c r="D1437" s="158">
        <v>43612</v>
      </c>
      <c r="E1437" t="s">
        <v>1112</v>
      </c>
      <c r="F1437">
        <v>1</v>
      </c>
      <c r="G1437" t="s">
        <v>1432</v>
      </c>
      <c r="H1437" t="s">
        <v>1426</v>
      </c>
      <c r="I1437" t="s">
        <v>2093</v>
      </c>
      <c r="J1437">
        <f>IF('ATP Data Set 2019 Singles'!$K1437&gt;1,'ATP Data Set 2019 Singles'!$K1437,"")</f>
        <v>130</v>
      </c>
      <c r="K1437">
        <v>130</v>
      </c>
      <c r="R1437" s="132"/>
      <c r="AC1437"/>
    </row>
    <row r="1438" spans="1:29" x14ac:dyDescent="0.25">
      <c r="A1438" t="s">
        <v>2412</v>
      </c>
      <c r="B1438" t="str">
        <f>IF(OR(ISNUMBER(FIND("W/O",Tabelle3[[#This Row],[Score]])),ISNUMBER(FIND("RET",Tabelle3[[#This Row],[Score]])),ISNUMBER(FIND("Bye,",Tabelle3[[#This Row],[Opponent]]))),"NO","YES")</f>
        <v>YES</v>
      </c>
      <c r="C1438" t="s">
        <v>825</v>
      </c>
      <c r="D1438" s="158">
        <v>43612</v>
      </c>
      <c r="E1438" t="s">
        <v>1112</v>
      </c>
      <c r="F1438">
        <v>1</v>
      </c>
      <c r="G1438" t="s">
        <v>1393</v>
      </c>
      <c r="H1438" t="s">
        <v>1825</v>
      </c>
      <c r="I1438" t="s">
        <v>2092</v>
      </c>
      <c r="J1438">
        <f>IF('ATP Data Set 2019 Singles'!$K1438&gt;1,'ATP Data Set 2019 Singles'!$K1438,"")</f>
        <v>151</v>
      </c>
      <c r="K1438">
        <v>151</v>
      </c>
      <c r="R1438" s="132"/>
      <c r="AC1438"/>
    </row>
    <row r="1439" spans="1:29" x14ac:dyDescent="0.25">
      <c r="A1439" t="s">
        <v>2412</v>
      </c>
      <c r="B1439" t="str">
        <f>IF(OR(ISNUMBER(FIND("W/O",Tabelle3[[#This Row],[Score]])),ISNUMBER(FIND("RET",Tabelle3[[#This Row],[Score]])),ISNUMBER(FIND("Bye,",Tabelle3[[#This Row],[Opponent]]))),"NO","YES")</f>
        <v>YES</v>
      </c>
      <c r="C1439" t="s">
        <v>825</v>
      </c>
      <c r="D1439" s="158">
        <v>43612</v>
      </c>
      <c r="E1439" t="s">
        <v>1112</v>
      </c>
      <c r="F1439">
        <v>1</v>
      </c>
      <c r="G1439" t="s">
        <v>1590</v>
      </c>
      <c r="H1439" t="s">
        <v>1415</v>
      </c>
      <c r="I1439" t="s">
        <v>1776</v>
      </c>
      <c r="J1439">
        <f>IF('ATP Data Set 2019 Singles'!$K1439&gt;1,'ATP Data Set 2019 Singles'!$K1439,"")</f>
        <v>128</v>
      </c>
      <c r="K1439">
        <v>128</v>
      </c>
      <c r="R1439" s="132"/>
      <c r="AC1439"/>
    </row>
    <row r="1440" spans="1:29" x14ac:dyDescent="0.25">
      <c r="A1440" t="s">
        <v>2412</v>
      </c>
      <c r="B1440" t="str">
        <f>IF(OR(ISNUMBER(FIND("W/O",Tabelle3[[#This Row],[Score]])),ISNUMBER(FIND("RET",Tabelle3[[#This Row],[Score]])),ISNUMBER(FIND("Bye,",Tabelle3[[#This Row],[Opponent]]))),"NO","YES")</f>
        <v>YES</v>
      </c>
      <c r="C1440" t="s">
        <v>825</v>
      </c>
      <c r="D1440" s="158">
        <v>43612</v>
      </c>
      <c r="E1440" t="s">
        <v>1112</v>
      </c>
      <c r="F1440">
        <v>1</v>
      </c>
      <c r="G1440" t="s">
        <v>1394</v>
      </c>
      <c r="H1440" t="s">
        <v>2091</v>
      </c>
      <c r="I1440" t="s">
        <v>2090</v>
      </c>
      <c r="J1440">
        <f>IF('ATP Data Set 2019 Singles'!$K1440&gt;1,'ATP Data Set 2019 Singles'!$K1440,"")</f>
        <v>108</v>
      </c>
      <c r="K1440">
        <v>108</v>
      </c>
      <c r="R1440" s="132"/>
      <c r="AC1440"/>
    </row>
    <row r="1441" spans="1:29" x14ac:dyDescent="0.25">
      <c r="A1441" t="s">
        <v>2412</v>
      </c>
      <c r="B1441" t="str">
        <f>IF(OR(ISNUMBER(FIND("W/O",Tabelle3[[#This Row],[Score]])),ISNUMBER(FIND("RET",Tabelle3[[#This Row],[Score]])),ISNUMBER(FIND("Bye,",Tabelle3[[#This Row],[Opponent]]))),"NO","YES")</f>
        <v>YES</v>
      </c>
      <c r="C1441" t="s">
        <v>825</v>
      </c>
      <c r="D1441" s="158">
        <v>43612</v>
      </c>
      <c r="E1441" t="s">
        <v>1112</v>
      </c>
      <c r="F1441">
        <v>1</v>
      </c>
      <c r="G1441" t="s">
        <v>1429</v>
      </c>
      <c r="H1441" t="s">
        <v>1513</v>
      </c>
      <c r="I1441" t="s">
        <v>2089</v>
      </c>
      <c r="J1441">
        <f>IF('ATP Data Set 2019 Singles'!$K1441&gt;1,'ATP Data Set 2019 Singles'!$K1441,"")</f>
        <v>141</v>
      </c>
      <c r="K1441">
        <v>141</v>
      </c>
      <c r="R1441" s="132"/>
      <c r="AC1441"/>
    </row>
    <row r="1442" spans="1:29" x14ac:dyDescent="0.25">
      <c r="A1442" t="s">
        <v>2412</v>
      </c>
      <c r="B1442" t="str">
        <f>IF(OR(ISNUMBER(FIND("W/O",Tabelle3[[#This Row],[Score]])),ISNUMBER(FIND("RET",Tabelle3[[#This Row],[Score]])),ISNUMBER(FIND("Bye,",Tabelle3[[#This Row],[Opponent]]))),"NO","YES")</f>
        <v>YES</v>
      </c>
      <c r="C1442" t="s">
        <v>825</v>
      </c>
      <c r="D1442" s="158">
        <v>43612</v>
      </c>
      <c r="E1442" t="s">
        <v>1112</v>
      </c>
      <c r="F1442">
        <v>1</v>
      </c>
      <c r="G1442" t="s">
        <v>1439</v>
      </c>
      <c r="H1442" t="s">
        <v>1510</v>
      </c>
      <c r="I1442" t="s">
        <v>2088</v>
      </c>
      <c r="J1442">
        <f>IF('ATP Data Set 2019 Singles'!$K1442&gt;1,'ATP Data Set 2019 Singles'!$K1442,"")</f>
        <v>205</v>
      </c>
      <c r="K1442">
        <v>205</v>
      </c>
      <c r="R1442" s="132"/>
      <c r="AC1442"/>
    </row>
    <row r="1443" spans="1:29" x14ac:dyDescent="0.25">
      <c r="A1443" t="s">
        <v>2412</v>
      </c>
      <c r="B1443" t="str">
        <f>IF(OR(ISNUMBER(FIND("W/O",Tabelle3[[#This Row],[Score]])),ISNUMBER(FIND("RET",Tabelle3[[#This Row],[Score]])),ISNUMBER(FIND("Bye,",Tabelle3[[#This Row],[Opponent]]))),"NO","YES")</f>
        <v>YES</v>
      </c>
      <c r="C1443" t="s">
        <v>825</v>
      </c>
      <c r="D1443" s="158">
        <v>43612</v>
      </c>
      <c r="E1443" t="s">
        <v>1112</v>
      </c>
      <c r="F1443">
        <v>1</v>
      </c>
      <c r="G1443" t="s">
        <v>1434</v>
      </c>
      <c r="H1443" t="s">
        <v>1569</v>
      </c>
      <c r="I1443" t="s">
        <v>2087</v>
      </c>
      <c r="J1443">
        <f>IF('ATP Data Set 2019 Singles'!$K1443&gt;1,'ATP Data Set 2019 Singles'!$K1443,"")</f>
        <v>142</v>
      </c>
      <c r="K1443">
        <v>142</v>
      </c>
      <c r="R1443" s="132"/>
      <c r="AC1443"/>
    </row>
    <row r="1444" spans="1:29" x14ac:dyDescent="0.25">
      <c r="A1444" t="s">
        <v>2412</v>
      </c>
      <c r="B1444" t="str">
        <f>IF(OR(ISNUMBER(FIND("W/O",Tabelle3[[#This Row],[Score]])),ISNUMBER(FIND("RET",Tabelle3[[#This Row],[Score]])),ISNUMBER(FIND("Bye,",Tabelle3[[#This Row],[Opponent]]))),"NO","YES")</f>
        <v>YES</v>
      </c>
      <c r="C1444" t="s">
        <v>825</v>
      </c>
      <c r="D1444" s="158">
        <v>43612</v>
      </c>
      <c r="E1444" t="s">
        <v>1112</v>
      </c>
      <c r="F1444">
        <v>1</v>
      </c>
      <c r="G1444" t="s">
        <v>1411</v>
      </c>
      <c r="H1444" t="s">
        <v>2086</v>
      </c>
      <c r="I1444" t="s">
        <v>2085</v>
      </c>
      <c r="J1444">
        <f>IF('ATP Data Set 2019 Singles'!$K1444&gt;1,'ATP Data Set 2019 Singles'!$K1444,"")</f>
        <v>125</v>
      </c>
      <c r="K1444">
        <v>125</v>
      </c>
      <c r="R1444" s="132"/>
      <c r="AC1444"/>
    </row>
    <row r="1445" spans="1:29" x14ac:dyDescent="0.25">
      <c r="A1445" t="s">
        <v>2412</v>
      </c>
      <c r="B1445" t="str">
        <f>IF(OR(ISNUMBER(FIND("W/O",Tabelle3[[#This Row],[Score]])),ISNUMBER(FIND("RET",Tabelle3[[#This Row],[Score]])),ISNUMBER(FIND("Bye,",Tabelle3[[#This Row],[Opponent]]))),"NO","YES")</f>
        <v>YES</v>
      </c>
      <c r="C1445" t="s">
        <v>825</v>
      </c>
      <c r="D1445" s="158">
        <v>43612</v>
      </c>
      <c r="E1445" t="s">
        <v>1112</v>
      </c>
      <c r="F1445">
        <v>1</v>
      </c>
      <c r="G1445" t="s">
        <v>1396</v>
      </c>
      <c r="H1445" t="s">
        <v>1535</v>
      </c>
      <c r="I1445" t="s">
        <v>2084</v>
      </c>
      <c r="J1445">
        <f>IF('ATP Data Set 2019 Singles'!$K1445&gt;1,'ATP Data Set 2019 Singles'!$K1445,"")</f>
        <v>248</v>
      </c>
      <c r="K1445">
        <v>248</v>
      </c>
      <c r="R1445" s="132"/>
      <c r="AC1445"/>
    </row>
    <row r="1446" spans="1:29" x14ac:dyDescent="0.25">
      <c r="A1446" t="s">
        <v>2412</v>
      </c>
      <c r="B1446" t="str">
        <f>IF(OR(ISNUMBER(FIND("W/O",Tabelle3[[#This Row],[Score]])),ISNUMBER(FIND("RET",Tabelle3[[#This Row],[Score]])),ISNUMBER(FIND("Bye,",Tabelle3[[#This Row],[Opponent]]))),"NO","YES")</f>
        <v>YES</v>
      </c>
      <c r="C1446" t="s">
        <v>825</v>
      </c>
      <c r="D1446" s="158">
        <v>43612</v>
      </c>
      <c r="E1446" t="s">
        <v>1112</v>
      </c>
      <c r="F1446">
        <v>2</v>
      </c>
      <c r="G1446" t="s">
        <v>1454</v>
      </c>
      <c r="H1446" t="s">
        <v>1441</v>
      </c>
      <c r="I1446" t="s">
        <v>1062</v>
      </c>
      <c r="J1446">
        <f>IF('ATP Data Set 2019 Singles'!$K1446&gt;1,'ATP Data Set 2019 Singles'!$K1446,"")</f>
        <v>88</v>
      </c>
      <c r="K1446">
        <v>88</v>
      </c>
      <c r="R1446" s="132"/>
      <c r="AC1446"/>
    </row>
    <row r="1447" spans="1:29" x14ac:dyDescent="0.25">
      <c r="A1447" t="s">
        <v>2412</v>
      </c>
      <c r="B1447" t="str">
        <f>IF(OR(ISNUMBER(FIND("W/O",Tabelle3[[#This Row],[Score]])),ISNUMBER(FIND("RET",Tabelle3[[#This Row],[Score]])),ISNUMBER(FIND("Bye,",Tabelle3[[#This Row],[Opponent]]))),"NO","YES")</f>
        <v>YES</v>
      </c>
      <c r="C1447" t="s">
        <v>825</v>
      </c>
      <c r="D1447" s="158">
        <v>43612</v>
      </c>
      <c r="E1447" t="s">
        <v>1112</v>
      </c>
      <c r="F1447">
        <v>2</v>
      </c>
      <c r="G1447" t="s">
        <v>1480</v>
      </c>
      <c r="H1447" t="s">
        <v>1403</v>
      </c>
      <c r="I1447" t="s">
        <v>2083</v>
      </c>
      <c r="J1447">
        <f>IF('ATP Data Set 2019 Singles'!$K1447&gt;1,'ATP Data Set 2019 Singles'!$K1447,"")</f>
        <v>112</v>
      </c>
      <c r="K1447">
        <v>112</v>
      </c>
      <c r="R1447" s="132"/>
      <c r="AC1447"/>
    </row>
    <row r="1448" spans="1:29" x14ac:dyDescent="0.25">
      <c r="A1448" t="s">
        <v>2412</v>
      </c>
      <c r="B1448" t="str">
        <f>IF(OR(ISNUMBER(FIND("W/O",Tabelle3[[#This Row],[Score]])),ISNUMBER(FIND("RET",Tabelle3[[#This Row],[Score]])),ISNUMBER(FIND("Bye,",Tabelle3[[#This Row],[Opponent]]))),"NO","YES")</f>
        <v>YES</v>
      </c>
      <c r="C1448" t="s">
        <v>825</v>
      </c>
      <c r="D1448" s="158">
        <v>43612</v>
      </c>
      <c r="E1448" t="s">
        <v>1112</v>
      </c>
      <c r="F1448">
        <v>2</v>
      </c>
      <c r="G1448" t="s">
        <v>1629</v>
      </c>
      <c r="H1448" t="s">
        <v>1465</v>
      </c>
      <c r="I1448" t="s">
        <v>2068</v>
      </c>
      <c r="J1448">
        <f>IF('ATP Data Set 2019 Singles'!$K1448&gt;1,'ATP Data Set 2019 Singles'!$K1448,"")</f>
        <v>138</v>
      </c>
      <c r="K1448">
        <v>138</v>
      </c>
      <c r="R1448" s="132"/>
      <c r="AC1448"/>
    </row>
    <row r="1449" spans="1:29" x14ac:dyDescent="0.25">
      <c r="A1449" t="s">
        <v>2412</v>
      </c>
      <c r="B1449" t="str">
        <f>IF(OR(ISNUMBER(FIND("W/O",Tabelle3[[#This Row],[Score]])),ISNUMBER(FIND("RET",Tabelle3[[#This Row],[Score]])),ISNUMBER(FIND("Bye,",Tabelle3[[#This Row],[Opponent]]))),"NO","YES")</f>
        <v>YES</v>
      </c>
      <c r="C1449" t="s">
        <v>825</v>
      </c>
      <c r="D1449" s="158">
        <v>43612</v>
      </c>
      <c r="E1449" t="s">
        <v>1112</v>
      </c>
      <c r="F1449">
        <v>2</v>
      </c>
      <c r="G1449" t="s">
        <v>1459</v>
      </c>
      <c r="H1449" t="s">
        <v>1588</v>
      </c>
      <c r="I1449" t="s">
        <v>1014</v>
      </c>
      <c r="J1449">
        <f>IF('ATP Data Set 2019 Singles'!$K1449&gt;1,'ATP Data Set 2019 Singles'!$K1449,"")</f>
        <v>125</v>
      </c>
      <c r="K1449">
        <v>125</v>
      </c>
      <c r="R1449" s="132"/>
      <c r="AC1449"/>
    </row>
    <row r="1450" spans="1:29" x14ac:dyDescent="0.25">
      <c r="A1450" t="s">
        <v>2412</v>
      </c>
      <c r="B1450" t="str">
        <f>IF(OR(ISNUMBER(FIND("W/O",Tabelle3[[#This Row],[Score]])),ISNUMBER(FIND("RET",Tabelle3[[#This Row],[Score]])),ISNUMBER(FIND("Bye,",Tabelle3[[#This Row],[Opponent]]))),"NO","YES")</f>
        <v>NO</v>
      </c>
      <c r="C1450" t="s">
        <v>825</v>
      </c>
      <c r="D1450" s="158">
        <v>43612</v>
      </c>
      <c r="E1450" t="s">
        <v>1112</v>
      </c>
      <c r="F1450">
        <v>2</v>
      </c>
      <c r="G1450" t="s">
        <v>1470</v>
      </c>
      <c r="H1450" t="s">
        <v>1438</v>
      </c>
      <c r="I1450" t="s">
        <v>2082</v>
      </c>
      <c r="J1450">
        <f>IF('ATP Data Set 2019 Singles'!$K1450&gt;1,'ATP Data Set 2019 Singles'!$K1450,"")</f>
        <v>106</v>
      </c>
      <c r="K1450">
        <v>106</v>
      </c>
      <c r="R1450" s="132"/>
      <c r="AC1450"/>
    </row>
    <row r="1451" spans="1:29" x14ac:dyDescent="0.25">
      <c r="A1451" t="s">
        <v>2412</v>
      </c>
      <c r="B1451" t="str">
        <f>IF(OR(ISNUMBER(FIND("W/O",Tabelle3[[#This Row],[Score]])),ISNUMBER(FIND("RET",Tabelle3[[#This Row],[Score]])),ISNUMBER(FIND("Bye,",Tabelle3[[#This Row],[Opponent]]))),"NO","YES")</f>
        <v>YES</v>
      </c>
      <c r="C1451" t="s">
        <v>825</v>
      </c>
      <c r="D1451" s="158">
        <v>43612</v>
      </c>
      <c r="E1451" t="s">
        <v>1112</v>
      </c>
      <c r="F1451">
        <v>2</v>
      </c>
      <c r="G1451" t="s">
        <v>2028</v>
      </c>
      <c r="H1451" t="s">
        <v>1463</v>
      </c>
      <c r="I1451" t="s">
        <v>2081</v>
      </c>
      <c r="J1451">
        <f>IF('ATP Data Set 2019 Singles'!$K1451&gt;1,'ATP Data Set 2019 Singles'!$K1451,"")</f>
        <v>226</v>
      </c>
      <c r="K1451">
        <v>226</v>
      </c>
      <c r="R1451" s="132"/>
      <c r="AC1451"/>
    </row>
    <row r="1452" spans="1:29" x14ac:dyDescent="0.25">
      <c r="A1452" t="s">
        <v>2412</v>
      </c>
      <c r="B1452" t="str">
        <f>IF(OR(ISNUMBER(FIND("W/O",Tabelle3[[#This Row],[Score]])),ISNUMBER(FIND("RET",Tabelle3[[#This Row],[Score]])),ISNUMBER(FIND("Bye,",Tabelle3[[#This Row],[Opponent]]))),"NO","YES")</f>
        <v>YES</v>
      </c>
      <c r="C1452" t="s">
        <v>825</v>
      </c>
      <c r="D1452" s="158">
        <v>43612</v>
      </c>
      <c r="E1452" t="s">
        <v>1112</v>
      </c>
      <c r="F1452">
        <v>2</v>
      </c>
      <c r="G1452" t="s">
        <v>1427</v>
      </c>
      <c r="H1452" t="s">
        <v>1440</v>
      </c>
      <c r="I1452" t="s">
        <v>2080</v>
      </c>
      <c r="J1452">
        <f>IF('ATP Data Set 2019 Singles'!$K1452&gt;1,'ATP Data Set 2019 Singles'!$K1452,"")</f>
        <v>263</v>
      </c>
      <c r="K1452">
        <v>263</v>
      </c>
      <c r="R1452" s="132"/>
      <c r="AC1452"/>
    </row>
    <row r="1453" spans="1:29" x14ac:dyDescent="0.25">
      <c r="A1453" t="s">
        <v>2412</v>
      </c>
      <c r="B1453" t="str">
        <f>IF(OR(ISNUMBER(FIND("W/O",Tabelle3[[#This Row],[Score]])),ISNUMBER(FIND("RET",Tabelle3[[#This Row],[Score]])),ISNUMBER(FIND("Bye,",Tabelle3[[#This Row],[Opponent]]))),"NO","YES")</f>
        <v>YES</v>
      </c>
      <c r="C1453" t="s">
        <v>825</v>
      </c>
      <c r="D1453" s="158">
        <v>43612</v>
      </c>
      <c r="E1453" t="s">
        <v>1112</v>
      </c>
      <c r="F1453">
        <v>2</v>
      </c>
      <c r="G1453" t="s">
        <v>1474</v>
      </c>
      <c r="H1453" t="s">
        <v>1512</v>
      </c>
      <c r="I1453" t="s">
        <v>1925</v>
      </c>
      <c r="J1453">
        <f>IF('ATP Data Set 2019 Singles'!$K1453&gt;1,'ATP Data Set 2019 Singles'!$K1453,"")</f>
        <v>135</v>
      </c>
      <c r="K1453">
        <v>135</v>
      </c>
      <c r="R1453" s="132"/>
      <c r="AC1453"/>
    </row>
    <row r="1454" spans="1:29" x14ac:dyDescent="0.25">
      <c r="A1454" t="s">
        <v>2412</v>
      </c>
      <c r="B1454" t="str">
        <f>IF(OR(ISNUMBER(FIND("W/O",Tabelle3[[#This Row],[Score]])),ISNUMBER(FIND("RET",Tabelle3[[#This Row],[Score]])),ISNUMBER(FIND("Bye,",Tabelle3[[#This Row],[Opponent]]))),"NO","YES")</f>
        <v>YES</v>
      </c>
      <c r="C1454" t="s">
        <v>825</v>
      </c>
      <c r="D1454" s="158">
        <v>43612</v>
      </c>
      <c r="E1454" t="s">
        <v>1112</v>
      </c>
      <c r="F1454">
        <v>2</v>
      </c>
      <c r="G1454" t="s">
        <v>1400</v>
      </c>
      <c r="H1454" t="s">
        <v>1505</v>
      </c>
      <c r="I1454" t="s">
        <v>2057</v>
      </c>
      <c r="J1454">
        <f>IF('ATP Data Set 2019 Singles'!$K1454&gt;1,'ATP Data Set 2019 Singles'!$K1454,"")</f>
        <v>93</v>
      </c>
      <c r="K1454">
        <v>93</v>
      </c>
      <c r="R1454" s="132"/>
      <c r="AC1454"/>
    </row>
    <row r="1455" spans="1:29" x14ac:dyDescent="0.25">
      <c r="A1455" t="s">
        <v>2412</v>
      </c>
      <c r="B1455" t="str">
        <f>IF(OR(ISNUMBER(FIND("W/O",Tabelle3[[#This Row],[Score]])),ISNUMBER(FIND("RET",Tabelle3[[#This Row],[Score]])),ISNUMBER(FIND("Bye,",Tabelle3[[#This Row],[Opponent]]))),"NO","YES")</f>
        <v>YES</v>
      </c>
      <c r="C1455" t="s">
        <v>825</v>
      </c>
      <c r="D1455" s="158">
        <v>43612</v>
      </c>
      <c r="E1455" t="s">
        <v>1112</v>
      </c>
      <c r="F1455">
        <v>2</v>
      </c>
      <c r="G1455" t="s">
        <v>1395</v>
      </c>
      <c r="H1455" t="s">
        <v>1531</v>
      </c>
      <c r="I1455" t="s">
        <v>2079</v>
      </c>
      <c r="J1455">
        <f>IF('ATP Data Set 2019 Singles'!$K1455&gt;1,'ATP Data Set 2019 Singles'!$K1455,"")</f>
        <v>96</v>
      </c>
      <c r="K1455">
        <v>96</v>
      </c>
      <c r="R1455" s="132"/>
      <c r="AC1455"/>
    </row>
    <row r="1456" spans="1:29" x14ac:dyDescent="0.25">
      <c r="A1456" t="s">
        <v>2412</v>
      </c>
      <c r="B1456" t="str">
        <f>IF(OR(ISNUMBER(FIND("W/O",Tabelle3[[#This Row],[Score]])),ISNUMBER(FIND("RET",Tabelle3[[#This Row],[Score]])),ISNUMBER(FIND("Bye,",Tabelle3[[#This Row],[Opponent]]))),"NO","YES")</f>
        <v>YES</v>
      </c>
      <c r="C1456" t="s">
        <v>825</v>
      </c>
      <c r="D1456" s="158">
        <v>43612</v>
      </c>
      <c r="E1456" t="s">
        <v>1112</v>
      </c>
      <c r="F1456">
        <v>2</v>
      </c>
      <c r="G1456" t="s">
        <v>1447</v>
      </c>
      <c r="H1456" t="s">
        <v>1570</v>
      </c>
      <c r="I1456" t="s">
        <v>2078</v>
      </c>
      <c r="J1456">
        <f>IF('ATP Data Set 2019 Singles'!$K1456&gt;1,'ATP Data Set 2019 Singles'!$K1456,"")</f>
        <v>144</v>
      </c>
      <c r="K1456">
        <v>144</v>
      </c>
      <c r="R1456" s="132"/>
      <c r="AC1456"/>
    </row>
    <row r="1457" spans="1:29" x14ac:dyDescent="0.25">
      <c r="A1457" t="s">
        <v>2412</v>
      </c>
      <c r="B1457" t="str">
        <f>IF(OR(ISNUMBER(FIND("W/O",Tabelle3[[#This Row],[Score]])),ISNUMBER(FIND("RET",Tabelle3[[#This Row],[Score]])),ISNUMBER(FIND("Bye,",Tabelle3[[#This Row],[Opponent]]))),"NO","YES")</f>
        <v>YES</v>
      </c>
      <c r="C1457" t="s">
        <v>825</v>
      </c>
      <c r="D1457" s="158">
        <v>43612</v>
      </c>
      <c r="E1457" t="s">
        <v>1112</v>
      </c>
      <c r="F1457">
        <v>2</v>
      </c>
      <c r="G1457" t="s">
        <v>1453</v>
      </c>
      <c r="H1457" t="s">
        <v>1407</v>
      </c>
      <c r="I1457" t="s">
        <v>1959</v>
      </c>
      <c r="J1457">
        <f>IF('ATP Data Set 2019 Singles'!$K1457&gt;1,'ATP Data Set 2019 Singles'!$K1457,"")</f>
        <v>109</v>
      </c>
      <c r="K1457">
        <v>109</v>
      </c>
      <c r="R1457" s="132"/>
      <c r="AC1457"/>
    </row>
    <row r="1458" spans="1:29" x14ac:dyDescent="0.25">
      <c r="A1458" t="s">
        <v>2412</v>
      </c>
      <c r="B1458" t="str">
        <f>IF(OR(ISNUMBER(FIND("W/O",Tabelle3[[#This Row],[Score]])),ISNUMBER(FIND("RET",Tabelle3[[#This Row],[Score]])),ISNUMBER(FIND("Bye,",Tabelle3[[#This Row],[Opponent]]))),"NO","YES")</f>
        <v>YES</v>
      </c>
      <c r="C1458" t="s">
        <v>825</v>
      </c>
      <c r="D1458" s="158">
        <v>43612</v>
      </c>
      <c r="E1458" t="s">
        <v>1112</v>
      </c>
      <c r="F1458">
        <v>2</v>
      </c>
      <c r="G1458" t="s">
        <v>1644</v>
      </c>
      <c r="H1458" t="s">
        <v>1439</v>
      </c>
      <c r="I1458" t="s">
        <v>2077</v>
      </c>
      <c r="J1458">
        <f>IF('ATP Data Set 2019 Singles'!$K1458&gt;1,'ATP Data Set 2019 Singles'!$K1458,"")</f>
        <v>226</v>
      </c>
      <c r="K1458">
        <v>226</v>
      </c>
      <c r="R1458" s="132"/>
      <c r="AC1458"/>
    </row>
    <row r="1459" spans="1:29" x14ac:dyDescent="0.25">
      <c r="A1459" t="s">
        <v>2412</v>
      </c>
      <c r="B1459" t="str">
        <f>IF(OR(ISNUMBER(FIND("W/O",Tabelle3[[#This Row],[Score]])),ISNUMBER(FIND("RET",Tabelle3[[#This Row],[Score]])),ISNUMBER(FIND("Bye,",Tabelle3[[#This Row],[Opponent]]))),"NO","YES")</f>
        <v>YES</v>
      </c>
      <c r="C1459" t="s">
        <v>825</v>
      </c>
      <c r="D1459" s="158">
        <v>43612</v>
      </c>
      <c r="E1459" t="s">
        <v>1112</v>
      </c>
      <c r="F1459">
        <v>2</v>
      </c>
      <c r="G1459" t="s">
        <v>1445</v>
      </c>
      <c r="H1459" t="s">
        <v>1563</v>
      </c>
      <c r="I1459" t="s">
        <v>2076</v>
      </c>
      <c r="J1459">
        <f>IF('ATP Data Set 2019 Singles'!$K1459&gt;1,'ATP Data Set 2019 Singles'!$K1459,"")</f>
        <v>165</v>
      </c>
      <c r="K1459">
        <v>165</v>
      </c>
      <c r="R1459" s="132"/>
      <c r="AC1459"/>
    </row>
    <row r="1460" spans="1:29" x14ac:dyDescent="0.25">
      <c r="A1460" t="s">
        <v>2412</v>
      </c>
      <c r="B1460" t="str">
        <f>IF(OR(ISNUMBER(FIND("W/O",Tabelle3[[#This Row],[Score]])),ISNUMBER(FIND("RET",Tabelle3[[#This Row],[Score]])),ISNUMBER(FIND("Bye,",Tabelle3[[#This Row],[Opponent]]))),"NO","YES")</f>
        <v>YES</v>
      </c>
      <c r="C1460" t="s">
        <v>825</v>
      </c>
      <c r="D1460" s="158">
        <v>43612</v>
      </c>
      <c r="E1460" t="s">
        <v>1112</v>
      </c>
      <c r="F1460">
        <v>2</v>
      </c>
      <c r="G1460" t="s">
        <v>1639</v>
      </c>
      <c r="H1460" t="s">
        <v>1574</v>
      </c>
      <c r="I1460" t="s">
        <v>2075</v>
      </c>
      <c r="J1460">
        <f>IF('ATP Data Set 2019 Singles'!$K1460&gt;1,'ATP Data Set 2019 Singles'!$K1460,"")</f>
        <v>247</v>
      </c>
      <c r="K1460">
        <v>247</v>
      </c>
      <c r="R1460" s="132"/>
      <c r="AC1460"/>
    </row>
    <row r="1461" spans="1:29" x14ac:dyDescent="0.25">
      <c r="A1461" t="s">
        <v>2412</v>
      </c>
      <c r="B1461" t="str">
        <f>IF(OR(ISNUMBER(FIND("W/O",Tabelle3[[#This Row],[Score]])),ISNUMBER(FIND("RET",Tabelle3[[#This Row],[Score]])),ISNUMBER(FIND("Bye,",Tabelle3[[#This Row],[Opponent]]))),"NO","YES")</f>
        <v>YES</v>
      </c>
      <c r="C1461" t="s">
        <v>825</v>
      </c>
      <c r="D1461" s="158">
        <v>43612</v>
      </c>
      <c r="E1461" t="s">
        <v>1112</v>
      </c>
      <c r="F1461">
        <v>2</v>
      </c>
      <c r="G1461" t="s">
        <v>1501</v>
      </c>
      <c r="H1461" t="s">
        <v>1539</v>
      </c>
      <c r="I1461" t="s">
        <v>2074</v>
      </c>
      <c r="J1461">
        <f>IF('ATP Data Set 2019 Singles'!$K1461&gt;1,'ATP Data Set 2019 Singles'!$K1461,"")</f>
        <v>255</v>
      </c>
      <c r="K1461">
        <v>255</v>
      </c>
      <c r="R1461" s="132"/>
      <c r="AC1461"/>
    </row>
    <row r="1462" spans="1:29" x14ac:dyDescent="0.25">
      <c r="A1462" t="s">
        <v>2412</v>
      </c>
      <c r="B1462" t="str">
        <f>IF(OR(ISNUMBER(FIND("W/O",Tabelle3[[#This Row],[Score]])),ISNUMBER(FIND("RET",Tabelle3[[#This Row],[Score]])),ISNUMBER(FIND("Bye,",Tabelle3[[#This Row],[Opponent]]))),"NO","YES")</f>
        <v>YES</v>
      </c>
      <c r="C1462" t="s">
        <v>825</v>
      </c>
      <c r="D1462" s="158">
        <v>43612</v>
      </c>
      <c r="E1462" t="s">
        <v>1112</v>
      </c>
      <c r="F1462">
        <v>2</v>
      </c>
      <c r="G1462" t="s">
        <v>1469</v>
      </c>
      <c r="H1462" t="s">
        <v>1768</v>
      </c>
      <c r="I1462" t="s">
        <v>2073</v>
      </c>
      <c r="J1462">
        <f>IF('ATP Data Set 2019 Singles'!$K1462&gt;1,'ATP Data Set 2019 Singles'!$K1462,"")</f>
        <v>98</v>
      </c>
      <c r="K1462">
        <v>98</v>
      </c>
      <c r="R1462" s="132"/>
      <c r="AC1462"/>
    </row>
    <row r="1463" spans="1:29" x14ac:dyDescent="0.25">
      <c r="A1463" t="s">
        <v>2412</v>
      </c>
      <c r="B1463" t="str">
        <f>IF(OR(ISNUMBER(FIND("W/O",Tabelle3[[#This Row],[Score]])),ISNUMBER(FIND("RET",Tabelle3[[#This Row],[Score]])),ISNUMBER(FIND("Bye,",Tabelle3[[#This Row],[Opponent]]))),"NO","YES")</f>
        <v>YES</v>
      </c>
      <c r="C1463" t="s">
        <v>825</v>
      </c>
      <c r="D1463" s="158">
        <v>43612</v>
      </c>
      <c r="E1463" t="s">
        <v>1112</v>
      </c>
      <c r="F1463">
        <v>2</v>
      </c>
      <c r="G1463" t="s">
        <v>1511</v>
      </c>
      <c r="H1463" t="s">
        <v>1508</v>
      </c>
      <c r="I1463" t="s">
        <v>2072</v>
      </c>
      <c r="J1463">
        <f>IF('ATP Data Set 2019 Singles'!$K1463&gt;1,'ATP Data Set 2019 Singles'!$K1463,"")</f>
        <v>134</v>
      </c>
      <c r="K1463">
        <v>134</v>
      </c>
      <c r="R1463" s="132"/>
      <c r="AC1463"/>
    </row>
    <row r="1464" spans="1:29" x14ac:dyDescent="0.25">
      <c r="A1464" t="s">
        <v>2412</v>
      </c>
      <c r="B1464" t="str">
        <f>IF(OR(ISNUMBER(FIND("W/O",Tabelle3[[#This Row],[Score]])),ISNUMBER(FIND("RET",Tabelle3[[#This Row],[Score]])),ISNUMBER(FIND("Bye,",Tabelle3[[#This Row],[Opponent]]))),"NO","YES")</f>
        <v>YES</v>
      </c>
      <c r="C1464" t="s">
        <v>825</v>
      </c>
      <c r="D1464" s="158">
        <v>43612</v>
      </c>
      <c r="E1464" t="s">
        <v>1112</v>
      </c>
      <c r="F1464">
        <v>2</v>
      </c>
      <c r="G1464" t="s">
        <v>2023</v>
      </c>
      <c r="H1464" t="s">
        <v>1490</v>
      </c>
      <c r="I1464" t="s">
        <v>2071</v>
      </c>
      <c r="J1464">
        <f>IF('ATP Data Set 2019 Singles'!$K1464&gt;1,'ATP Data Set 2019 Singles'!$K1464,"")</f>
        <v>121</v>
      </c>
      <c r="K1464">
        <v>121</v>
      </c>
      <c r="R1464" s="132"/>
      <c r="AC1464"/>
    </row>
    <row r="1465" spans="1:29" x14ac:dyDescent="0.25">
      <c r="A1465" t="s">
        <v>2412</v>
      </c>
      <c r="B1465" t="str">
        <f>IF(OR(ISNUMBER(FIND("W/O",Tabelle3[[#This Row],[Score]])),ISNUMBER(FIND("RET",Tabelle3[[#This Row],[Score]])),ISNUMBER(FIND("Bye,",Tabelle3[[#This Row],[Opponent]]))),"NO","YES")</f>
        <v>YES</v>
      </c>
      <c r="C1465" t="s">
        <v>825</v>
      </c>
      <c r="D1465" s="158">
        <v>43612</v>
      </c>
      <c r="E1465" t="s">
        <v>1112</v>
      </c>
      <c r="F1465">
        <v>2</v>
      </c>
      <c r="G1465" t="s">
        <v>1758</v>
      </c>
      <c r="H1465" t="s">
        <v>1451</v>
      </c>
      <c r="I1465" t="s">
        <v>2070</v>
      </c>
      <c r="J1465">
        <f>IF('ATP Data Set 2019 Singles'!$K1465&gt;1,'ATP Data Set 2019 Singles'!$K1465,"")</f>
        <v>187</v>
      </c>
      <c r="K1465">
        <v>187</v>
      </c>
      <c r="R1465" s="132"/>
      <c r="AC1465"/>
    </row>
    <row r="1466" spans="1:29" x14ac:dyDescent="0.25">
      <c r="A1466" t="s">
        <v>2412</v>
      </c>
      <c r="B1466" t="str">
        <f>IF(OR(ISNUMBER(FIND("W/O",Tabelle3[[#This Row],[Score]])),ISNUMBER(FIND("RET",Tabelle3[[#This Row],[Score]])),ISNUMBER(FIND("Bye,",Tabelle3[[#This Row],[Opponent]]))),"NO","YES")</f>
        <v>YES</v>
      </c>
      <c r="C1466" t="s">
        <v>825</v>
      </c>
      <c r="D1466" s="158">
        <v>43612</v>
      </c>
      <c r="E1466" t="s">
        <v>1112</v>
      </c>
      <c r="F1466">
        <v>2</v>
      </c>
      <c r="G1466" t="s">
        <v>1428</v>
      </c>
      <c r="H1466" t="s">
        <v>1448</v>
      </c>
      <c r="I1466" t="s">
        <v>1721</v>
      </c>
      <c r="J1466">
        <f>IF('ATP Data Set 2019 Singles'!$K1466&gt;1,'ATP Data Set 2019 Singles'!$K1466,"")</f>
        <v>103</v>
      </c>
      <c r="K1466">
        <v>103</v>
      </c>
      <c r="R1466" s="132"/>
      <c r="AC1466"/>
    </row>
    <row r="1467" spans="1:29" x14ac:dyDescent="0.25">
      <c r="A1467" t="s">
        <v>2412</v>
      </c>
      <c r="B1467" t="str">
        <f>IF(OR(ISNUMBER(FIND("W/O",Tabelle3[[#This Row],[Score]])),ISNUMBER(FIND("RET",Tabelle3[[#This Row],[Score]])),ISNUMBER(FIND("Bye,",Tabelle3[[#This Row],[Opponent]]))),"NO","YES")</f>
        <v>YES</v>
      </c>
      <c r="C1467" t="s">
        <v>825</v>
      </c>
      <c r="D1467" s="158">
        <v>43612</v>
      </c>
      <c r="E1467" t="s">
        <v>1112</v>
      </c>
      <c r="F1467">
        <v>2</v>
      </c>
      <c r="G1467" t="s">
        <v>1452</v>
      </c>
      <c r="H1467" t="s">
        <v>1497</v>
      </c>
      <c r="I1467" t="s">
        <v>2069</v>
      </c>
      <c r="J1467">
        <f>IF('ATP Data Set 2019 Singles'!$K1467&gt;1,'ATP Data Set 2019 Singles'!$K1467,"")</f>
        <v>151</v>
      </c>
      <c r="K1467">
        <v>151</v>
      </c>
      <c r="R1467" s="132"/>
      <c r="AC1467"/>
    </row>
    <row r="1468" spans="1:29" x14ac:dyDescent="0.25">
      <c r="A1468" t="s">
        <v>2412</v>
      </c>
      <c r="B1468" t="str">
        <f>IF(OR(ISNUMBER(FIND("W/O",Tabelle3[[#This Row],[Score]])),ISNUMBER(FIND("RET",Tabelle3[[#This Row],[Score]])),ISNUMBER(FIND("Bye,",Tabelle3[[#This Row],[Opponent]]))),"NO","YES")</f>
        <v>YES</v>
      </c>
      <c r="C1468" t="s">
        <v>825</v>
      </c>
      <c r="D1468" s="158">
        <v>43612</v>
      </c>
      <c r="E1468" t="s">
        <v>1112</v>
      </c>
      <c r="F1468">
        <v>2</v>
      </c>
      <c r="G1468" t="s">
        <v>1399</v>
      </c>
      <c r="H1468" t="s">
        <v>1562</v>
      </c>
      <c r="I1468" t="s">
        <v>2068</v>
      </c>
      <c r="J1468">
        <f>IF('ATP Data Set 2019 Singles'!$K1468&gt;1,'ATP Data Set 2019 Singles'!$K1468,"")</f>
        <v>129</v>
      </c>
      <c r="K1468">
        <v>129</v>
      </c>
      <c r="R1468" s="132"/>
      <c r="AC1468"/>
    </row>
    <row r="1469" spans="1:29" x14ac:dyDescent="0.25">
      <c r="A1469" t="s">
        <v>2412</v>
      </c>
      <c r="B1469" t="str">
        <f>IF(OR(ISNUMBER(FIND("W/O",Tabelle3[[#This Row],[Score]])),ISNUMBER(FIND("RET",Tabelle3[[#This Row],[Score]])),ISNUMBER(FIND("Bye,",Tabelle3[[#This Row],[Opponent]]))),"NO","YES")</f>
        <v>YES</v>
      </c>
      <c r="C1469" t="s">
        <v>825</v>
      </c>
      <c r="D1469" s="158">
        <v>43612</v>
      </c>
      <c r="E1469" t="s">
        <v>1112</v>
      </c>
      <c r="F1469">
        <v>2</v>
      </c>
      <c r="G1469" t="s">
        <v>1682</v>
      </c>
      <c r="H1469" t="s">
        <v>1429</v>
      </c>
      <c r="I1469" t="s">
        <v>2067</v>
      </c>
      <c r="J1469">
        <f>IF('ATP Data Set 2019 Singles'!$K1469&gt;1,'ATP Data Set 2019 Singles'!$K1469,"")</f>
        <v>182</v>
      </c>
      <c r="K1469">
        <v>182</v>
      </c>
      <c r="R1469" s="132"/>
      <c r="AC1469"/>
    </row>
    <row r="1470" spans="1:29" x14ac:dyDescent="0.25">
      <c r="A1470" t="s">
        <v>2412</v>
      </c>
      <c r="B1470" t="str">
        <f>IF(OR(ISNUMBER(FIND("W/O",Tabelle3[[#This Row],[Score]])),ISNUMBER(FIND("RET",Tabelle3[[#This Row],[Score]])),ISNUMBER(FIND("Bye,",Tabelle3[[#This Row],[Opponent]]))),"NO","YES")</f>
        <v>YES</v>
      </c>
      <c r="C1470" t="s">
        <v>825</v>
      </c>
      <c r="D1470" s="158">
        <v>43612</v>
      </c>
      <c r="E1470" t="s">
        <v>1112</v>
      </c>
      <c r="F1470">
        <v>2</v>
      </c>
      <c r="G1470" t="s">
        <v>1449</v>
      </c>
      <c r="H1470" t="s">
        <v>1492</v>
      </c>
      <c r="I1470" t="s">
        <v>2066</v>
      </c>
      <c r="J1470">
        <f>IF('ATP Data Set 2019 Singles'!$K1470&gt;1,'ATP Data Set 2019 Singles'!$K1470,"")</f>
        <v>273</v>
      </c>
      <c r="K1470">
        <v>273</v>
      </c>
      <c r="R1470" s="132"/>
      <c r="AC1470"/>
    </row>
    <row r="1471" spans="1:29" x14ac:dyDescent="0.25">
      <c r="A1471" t="s">
        <v>2412</v>
      </c>
      <c r="B1471" t="str">
        <f>IF(OR(ISNUMBER(FIND("W/O",Tabelle3[[#This Row],[Score]])),ISNUMBER(FIND("RET",Tabelle3[[#This Row],[Score]])),ISNUMBER(FIND("Bye,",Tabelle3[[#This Row],[Opponent]]))),"NO","YES")</f>
        <v>YES</v>
      </c>
      <c r="C1471" t="s">
        <v>825</v>
      </c>
      <c r="D1471" s="158">
        <v>43612</v>
      </c>
      <c r="E1471" t="s">
        <v>1112</v>
      </c>
      <c r="F1471">
        <v>2</v>
      </c>
      <c r="G1471" t="s">
        <v>1417</v>
      </c>
      <c r="H1471" t="s">
        <v>1401</v>
      </c>
      <c r="I1471" t="s">
        <v>1933</v>
      </c>
      <c r="J1471">
        <f>IF('ATP Data Set 2019 Singles'!$K1471&gt;1,'ATP Data Set 2019 Singles'!$K1471,"")</f>
        <v>141</v>
      </c>
      <c r="K1471">
        <v>141</v>
      </c>
      <c r="R1471" s="132"/>
      <c r="AC1471"/>
    </row>
    <row r="1472" spans="1:29" x14ac:dyDescent="0.25">
      <c r="A1472" t="s">
        <v>2412</v>
      </c>
      <c r="B1472" t="str">
        <f>IF(OR(ISNUMBER(FIND("W/O",Tabelle3[[#This Row],[Score]])),ISNUMBER(FIND("RET",Tabelle3[[#This Row],[Score]])),ISNUMBER(FIND("Bye,",Tabelle3[[#This Row],[Opponent]]))),"NO","YES")</f>
        <v>YES</v>
      </c>
      <c r="C1472" t="s">
        <v>825</v>
      </c>
      <c r="D1472" s="158">
        <v>43612</v>
      </c>
      <c r="E1472" t="s">
        <v>1112</v>
      </c>
      <c r="F1472">
        <v>2</v>
      </c>
      <c r="G1472" t="s">
        <v>1432</v>
      </c>
      <c r="H1472" t="s">
        <v>1435</v>
      </c>
      <c r="I1472" t="s">
        <v>2065</v>
      </c>
      <c r="J1472">
        <f>IF('ATP Data Set 2019 Singles'!$K1472&gt;1,'ATP Data Set 2019 Singles'!$K1472,"")</f>
        <v>194</v>
      </c>
      <c r="K1472">
        <v>194</v>
      </c>
      <c r="R1472" s="132"/>
      <c r="AC1472"/>
    </row>
    <row r="1473" spans="1:29" x14ac:dyDescent="0.25">
      <c r="A1473" t="s">
        <v>2412</v>
      </c>
      <c r="B1473" t="str">
        <f>IF(OR(ISNUMBER(FIND("W/O",Tabelle3[[#This Row],[Score]])),ISNUMBER(FIND("RET",Tabelle3[[#This Row],[Score]])),ISNUMBER(FIND("Bye,",Tabelle3[[#This Row],[Opponent]]))),"NO","YES")</f>
        <v>YES</v>
      </c>
      <c r="C1473" t="s">
        <v>825</v>
      </c>
      <c r="D1473" s="158">
        <v>43612</v>
      </c>
      <c r="E1473" t="s">
        <v>1112</v>
      </c>
      <c r="F1473">
        <v>2</v>
      </c>
      <c r="G1473" t="s">
        <v>1393</v>
      </c>
      <c r="H1473" t="s">
        <v>1493</v>
      </c>
      <c r="I1473" t="s">
        <v>2064</v>
      </c>
      <c r="J1473">
        <f>IF('ATP Data Set 2019 Singles'!$K1473&gt;1,'ATP Data Set 2019 Singles'!$K1473,"")</f>
        <v>150</v>
      </c>
      <c r="K1473">
        <v>150</v>
      </c>
      <c r="R1473" s="132"/>
      <c r="AC1473"/>
    </row>
    <row r="1474" spans="1:29" x14ac:dyDescent="0.25">
      <c r="A1474" t="s">
        <v>2412</v>
      </c>
      <c r="B1474" t="str">
        <f>IF(OR(ISNUMBER(FIND("W/O",Tabelle3[[#This Row],[Score]])),ISNUMBER(FIND("RET",Tabelle3[[#This Row],[Score]])),ISNUMBER(FIND("Bye,",Tabelle3[[#This Row],[Opponent]]))),"NO","YES")</f>
        <v>YES</v>
      </c>
      <c r="C1474" t="s">
        <v>825</v>
      </c>
      <c r="D1474" s="158">
        <v>43612</v>
      </c>
      <c r="E1474" t="s">
        <v>1112</v>
      </c>
      <c r="F1474">
        <v>2</v>
      </c>
      <c r="G1474" t="s">
        <v>1590</v>
      </c>
      <c r="H1474" t="s">
        <v>1544</v>
      </c>
      <c r="I1474" t="s">
        <v>1733</v>
      </c>
      <c r="J1474">
        <f>IF('ATP Data Set 2019 Singles'!$K1474&gt;1,'ATP Data Set 2019 Singles'!$K1474,"")</f>
        <v>151</v>
      </c>
      <c r="K1474">
        <v>151</v>
      </c>
      <c r="R1474" s="132"/>
      <c r="AC1474"/>
    </row>
    <row r="1475" spans="1:29" x14ac:dyDescent="0.25">
      <c r="A1475" t="s">
        <v>2412</v>
      </c>
      <c r="B1475" t="str">
        <f>IF(OR(ISNUMBER(FIND("W/O",Tabelle3[[#This Row],[Score]])),ISNUMBER(FIND("RET",Tabelle3[[#This Row],[Score]])),ISNUMBER(FIND("Bye,",Tabelle3[[#This Row],[Opponent]]))),"NO","YES")</f>
        <v>YES</v>
      </c>
      <c r="C1475" t="s">
        <v>825</v>
      </c>
      <c r="D1475" s="158">
        <v>43612</v>
      </c>
      <c r="E1475" t="s">
        <v>1112</v>
      </c>
      <c r="F1475">
        <v>2</v>
      </c>
      <c r="G1475" t="s">
        <v>1394</v>
      </c>
      <c r="H1475" t="s">
        <v>1514</v>
      </c>
      <c r="I1475" t="s">
        <v>2063</v>
      </c>
      <c r="J1475">
        <f>IF('ATP Data Set 2019 Singles'!$K1475&gt;1,'ATP Data Set 2019 Singles'!$K1475,"")</f>
        <v>169</v>
      </c>
      <c r="K1475">
        <v>169</v>
      </c>
      <c r="R1475" s="132"/>
      <c r="AC1475"/>
    </row>
    <row r="1476" spans="1:29" x14ac:dyDescent="0.25">
      <c r="A1476" t="s">
        <v>2412</v>
      </c>
      <c r="B1476" t="str">
        <f>IF(OR(ISNUMBER(FIND("W/O",Tabelle3[[#This Row],[Score]])),ISNUMBER(FIND("RET",Tabelle3[[#This Row],[Score]])),ISNUMBER(FIND("Bye,",Tabelle3[[#This Row],[Opponent]]))),"NO","YES")</f>
        <v>YES</v>
      </c>
      <c r="C1476" t="s">
        <v>825</v>
      </c>
      <c r="D1476" s="158">
        <v>43612</v>
      </c>
      <c r="E1476" t="s">
        <v>1112</v>
      </c>
      <c r="F1476">
        <v>2</v>
      </c>
      <c r="G1476" t="s">
        <v>1434</v>
      </c>
      <c r="H1476" t="s">
        <v>1430</v>
      </c>
      <c r="I1476" t="s">
        <v>2062</v>
      </c>
      <c r="J1476">
        <f>IF('ATP Data Set 2019 Singles'!$K1476&gt;1,'ATP Data Set 2019 Singles'!$K1476,"")</f>
        <v>100</v>
      </c>
      <c r="K1476">
        <v>100</v>
      </c>
      <c r="R1476" s="132"/>
      <c r="AC1476"/>
    </row>
    <row r="1477" spans="1:29" x14ac:dyDescent="0.25">
      <c r="A1477" t="s">
        <v>2412</v>
      </c>
      <c r="B1477" t="str">
        <f>IF(OR(ISNUMBER(FIND("W/O",Tabelle3[[#This Row],[Score]])),ISNUMBER(FIND("RET",Tabelle3[[#This Row],[Score]])),ISNUMBER(FIND("Bye,",Tabelle3[[#This Row],[Opponent]]))),"NO","YES")</f>
        <v>YES</v>
      </c>
      <c r="C1477" t="s">
        <v>825</v>
      </c>
      <c r="D1477" s="158">
        <v>43612</v>
      </c>
      <c r="E1477" t="s">
        <v>1112</v>
      </c>
      <c r="F1477">
        <v>2</v>
      </c>
      <c r="G1477" t="s">
        <v>1396</v>
      </c>
      <c r="H1477" t="s">
        <v>1411</v>
      </c>
      <c r="I1477" t="s">
        <v>2061</v>
      </c>
      <c r="J1477">
        <f>IF('ATP Data Set 2019 Singles'!$K1477&gt;1,'ATP Data Set 2019 Singles'!$K1477,"")</f>
        <v>119</v>
      </c>
      <c r="K1477">
        <v>119</v>
      </c>
      <c r="R1477" s="132"/>
      <c r="AC1477"/>
    </row>
    <row r="1478" spans="1:29" x14ac:dyDescent="0.25">
      <c r="A1478" t="s">
        <v>2412</v>
      </c>
      <c r="B1478" t="str">
        <f>IF(OR(ISNUMBER(FIND("W/O",Tabelle3[[#This Row],[Score]])),ISNUMBER(FIND("RET",Tabelle3[[#This Row],[Score]])),ISNUMBER(FIND("Bye,",Tabelle3[[#This Row],[Opponent]]))),"NO","YES")</f>
        <v>YES</v>
      </c>
      <c r="C1478" t="s">
        <v>825</v>
      </c>
      <c r="D1478" s="158">
        <v>43612</v>
      </c>
      <c r="E1478" t="s">
        <v>1112</v>
      </c>
      <c r="F1478">
        <v>3</v>
      </c>
      <c r="G1478" t="s">
        <v>2028</v>
      </c>
      <c r="H1478" t="s">
        <v>1590</v>
      </c>
      <c r="I1478" t="s">
        <v>1950</v>
      </c>
      <c r="J1478">
        <f>IF('ATP Data Set 2019 Singles'!$K1478&gt;1,'ATP Data Set 2019 Singles'!$K1478,"")</f>
        <v>121</v>
      </c>
      <c r="K1478">
        <v>121</v>
      </c>
      <c r="R1478" s="132"/>
      <c r="AC1478"/>
    </row>
    <row r="1479" spans="1:29" x14ac:dyDescent="0.25">
      <c r="A1479" t="s">
        <v>2412</v>
      </c>
      <c r="B1479" t="str">
        <f>IF(OR(ISNUMBER(FIND("W/O",Tabelle3[[#This Row],[Score]])),ISNUMBER(FIND("RET",Tabelle3[[#This Row],[Score]])),ISNUMBER(FIND("Bye,",Tabelle3[[#This Row],[Opponent]]))),"NO","YES")</f>
        <v>YES</v>
      </c>
      <c r="C1479" t="s">
        <v>825</v>
      </c>
      <c r="D1479" s="158">
        <v>43612</v>
      </c>
      <c r="E1479" t="s">
        <v>1112</v>
      </c>
      <c r="F1479">
        <v>3</v>
      </c>
      <c r="G1479" t="s">
        <v>1400</v>
      </c>
      <c r="H1479" t="s">
        <v>1629</v>
      </c>
      <c r="I1479" t="s">
        <v>2060</v>
      </c>
      <c r="J1479">
        <f>IF('ATP Data Set 2019 Singles'!$K1479&gt;1,'ATP Data Set 2019 Singles'!$K1479,"")</f>
        <v>124</v>
      </c>
      <c r="K1479">
        <v>124</v>
      </c>
      <c r="R1479" s="132"/>
      <c r="AC1479"/>
    </row>
    <row r="1480" spans="1:29" x14ac:dyDescent="0.25">
      <c r="A1480" t="s">
        <v>2412</v>
      </c>
      <c r="B1480" t="str">
        <f>IF(OR(ISNUMBER(FIND("W/O",Tabelle3[[#This Row],[Score]])),ISNUMBER(FIND("RET",Tabelle3[[#This Row],[Score]])),ISNUMBER(FIND("Bye,",Tabelle3[[#This Row],[Opponent]]))),"NO","YES")</f>
        <v>YES</v>
      </c>
      <c r="C1480" t="s">
        <v>825</v>
      </c>
      <c r="D1480" s="158">
        <v>43612</v>
      </c>
      <c r="E1480" t="s">
        <v>1112</v>
      </c>
      <c r="F1480">
        <v>3</v>
      </c>
      <c r="G1480" t="s">
        <v>1395</v>
      </c>
      <c r="H1480" t="s">
        <v>1417</v>
      </c>
      <c r="I1480" t="s">
        <v>2059</v>
      </c>
      <c r="J1480">
        <f>IF('ATP Data Set 2019 Singles'!$K1480&gt;1,'ATP Data Set 2019 Singles'!$K1480,"")</f>
        <v>131</v>
      </c>
      <c r="K1480">
        <v>131</v>
      </c>
      <c r="R1480" s="132"/>
      <c r="AC1480"/>
    </row>
    <row r="1481" spans="1:29" x14ac:dyDescent="0.25">
      <c r="A1481" t="s">
        <v>2412</v>
      </c>
      <c r="B1481" t="str">
        <f>IF(OR(ISNUMBER(FIND("W/O",Tabelle3[[#This Row],[Score]])),ISNUMBER(FIND("RET",Tabelle3[[#This Row],[Score]])),ISNUMBER(FIND("Bye,",Tabelle3[[#This Row],[Opponent]]))),"NO","YES")</f>
        <v>YES</v>
      </c>
      <c r="C1481" t="s">
        <v>825</v>
      </c>
      <c r="D1481" s="158">
        <v>43612</v>
      </c>
      <c r="E1481" t="s">
        <v>1112</v>
      </c>
      <c r="F1481">
        <v>3</v>
      </c>
      <c r="G1481" t="s">
        <v>1447</v>
      </c>
      <c r="H1481" t="s">
        <v>1454</v>
      </c>
      <c r="I1481" t="s">
        <v>2058</v>
      </c>
      <c r="J1481">
        <f>IF('ATP Data Set 2019 Singles'!$K1481&gt;1,'ATP Data Set 2019 Singles'!$K1481,"")</f>
        <v>190</v>
      </c>
      <c r="K1481">
        <v>190</v>
      </c>
      <c r="R1481" s="132"/>
      <c r="AC1481"/>
    </row>
    <row r="1482" spans="1:29" x14ac:dyDescent="0.25">
      <c r="A1482" t="s">
        <v>2412</v>
      </c>
      <c r="B1482" t="str">
        <f>IF(OR(ISNUMBER(FIND("W/O",Tabelle3[[#This Row],[Score]])),ISNUMBER(FIND("RET",Tabelle3[[#This Row],[Score]])),ISNUMBER(FIND("Bye,",Tabelle3[[#This Row],[Opponent]]))),"NO","YES")</f>
        <v>YES</v>
      </c>
      <c r="C1482" t="s">
        <v>825</v>
      </c>
      <c r="D1482" s="158">
        <v>43612</v>
      </c>
      <c r="E1482" t="s">
        <v>1112</v>
      </c>
      <c r="F1482">
        <v>3</v>
      </c>
      <c r="G1482" t="s">
        <v>1445</v>
      </c>
      <c r="H1482" t="s">
        <v>1639</v>
      </c>
      <c r="I1482" t="s">
        <v>2057</v>
      </c>
      <c r="J1482">
        <f>IF('ATP Data Set 2019 Singles'!$K1482&gt;1,'ATP Data Set 2019 Singles'!$K1482,"")</f>
        <v>101</v>
      </c>
      <c r="K1482">
        <v>101</v>
      </c>
      <c r="R1482" s="132"/>
      <c r="AC1482"/>
    </row>
    <row r="1483" spans="1:29" x14ac:dyDescent="0.25">
      <c r="A1483" t="s">
        <v>2412</v>
      </c>
      <c r="B1483" t="str">
        <f>IF(OR(ISNUMBER(FIND("W/O",Tabelle3[[#This Row],[Score]])),ISNUMBER(FIND("RET",Tabelle3[[#This Row],[Score]])),ISNUMBER(FIND("Bye,",Tabelle3[[#This Row],[Opponent]]))),"NO","YES")</f>
        <v>YES</v>
      </c>
      <c r="C1483" t="s">
        <v>825</v>
      </c>
      <c r="D1483" s="158">
        <v>43612</v>
      </c>
      <c r="E1483" t="s">
        <v>1112</v>
      </c>
      <c r="F1483">
        <v>3</v>
      </c>
      <c r="G1483" t="s">
        <v>1511</v>
      </c>
      <c r="H1483" t="s">
        <v>1452</v>
      </c>
      <c r="I1483" t="s">
        <v>2056</v>
      </c>
      <c r="J1483">
        <f>IF('ATP Data Set 2019 Singles'!$K1483&gt;1,'ATP Data Set 2019 Singles'!$K1483,"")</f>
        <v>208</v>
      </c>
      <c r="K1483">
        <v>208</v>
      </c>
      <c r="R1483" s="132"/>
      <c r="AC1483"/>
    </row>
    <row r="1484" spans="1:29" x14ac:dyDescent="0.25">
      <c r="A1484" t="s">
        <v>2412</v>
      </c>
      <c r="B1484" t="str">
        <f>IF(OR(ISNUMBER(FIND("W/O",Tabelle3[[#This Row],[Score]])),ISNUMBER(FIND("RET",Tabelle3[[#This Row],[Score]])),ISNUMBER(FIND("Bye,",Tabelle3[[#This Row],[Opponent]]))),"NO","YES")</f>
        <v>YES</v>
      </c>
      <c r="C1484" t="s">
        <v>825</v>
      </c>
      <c r="D1484" s="158">
        <v>43612</v>
      </c>
      <c r="E1484" t="s">
        <v>1112</v>
      </c>
      <c r="F1484">
        <v>3</v>
      </c>
      <c r="G1484" t="s">
        <v>1758</v>
      </c>
      <c r="H1484" t="s">
        <v>2023</v>
      </c>
      <c r="I1484" t="s">
        <v>2055</v>
      </c>
      <c r="J1484">
        <f>IF('ATP Data Set 2019 Singles'!$K1484&gt;1,'ATP Data Set 2019 Singles'!$K1484,"")</f>
        <v>207</v>
      </c>
      <c r="K1484">
        <v>207</v>
      </c>
      <c r="R1484" s="132"/>
      <c r="AC1484"/>
    </row>
    <row r="1485" spans="1:29" x14ac:dyDescent="0.25">
      <c r="A1485" t="s">
        <v>2412</v>
      </c>
      <c r="B1485" t="str">
        <f>IF(OR(ISNUMBER(FIND("W/O",Tabelle3[[#This Row],[Score]])),ISNUMBER(FIND("RET",Tabelle3[[#This Row],[Score]])),ISNUMBER(FIND("Bye,",Tabelle3[[#This Row],[Opponent]]))),"NO","YES")</f>
        <v>YES</v>
      </c>
      <c r="C1485" t="s">
        <v>825</v>
      </c>
      <c r="D1485" s="158">
        <v>43612</v>
      </c>
      <c r="E1485" t="s">
        <v>1112</v>
      </c>
      <c r="F1485">
        <v>3</v>
      </c>
      <c r="G1485" t="s">
        <v>1428</v>
      </c>
      <c r="H1485" t="s">
        <v>1644</v>
      </c>
      <c r="I1485" t="s">
        <v>1753</v>
      </c>
      <c r="J1485">
        <f>IF('ATP Data Set 2019 Singles'!$K1485&gt;1,'ATP Data Set 2019 Singles'!$K1485,"")</f>
        <v>120</v>
      </c>
      <c r="K1485">
        <v>120</v>
      </c>
      <c r="R1485" s="132"/>
      <c r="AC1485"/>
    </row>
    <row r="1486" spans="1:29" x14ac:dyDescent="0.25">
      <c r="A1486" t="s">
        <v>2412</v>
      </c>
      <c r="B1486" t="str">
        <f>IF(OR(ISNUMBER(FIND("W/O",Tabelle3[[#This Row],[Score]])),ISNUMBER(FIND("RET",Tabelle3[[#This Row],[Score]])),ISNUMBER(FIND("Bye,",Tabelle3[[#This Row],[Opponent]]))),"NO","YES")</f>
        <v>YES</v>
      </c>
      <c r="C1486" t="s">
        <v>825</v>
      </c>
      <c r="D1486" s="158">
        <v>43612</v>
      </c>
      <c r="E1486" t="s">
        <v>1112</v>
      </c>
      <c r="F1486">
        <v>3</v>
      </c>
      <c r="G1486" t="s">
        <v>1399</v>
      </c>
      <c r="H1486" t="s">
        <v>1453</v>
      </c>
      <c r="I1486" t="s">
        <v>2054</v>
      </c>
      <c r="J1486">
        <f>IF('ATP Data Set 2019 Singles'!$K1486&gt;1,'ATP Data Set 2019 Singles'!$K1486,"")</f>
        <v>169</v>
      </c>
      <c r="K1486">
        <v>169</v>
      </c>
      <c r="R1486" s="132"/>
      <c r="AC1486"/>
    </row>
    <row r="1487" spans="1:29" x14ac:dyDescent="0.25">
      <c r="A1487" t="s">
        <v>2412</v>
      </c>
      <c r="B1487" t="str">
        <f>IF(OR(ISNUMBER(FIND("W/O",Tabelle3[[#This Row],[Score]])),ISNUMBER(FIND("RET",Tabelle3[[#This Row],[Score]])),ISNUMBER(FIND("Bye,",Tabelle3[[#This Row],[Opponent]]))),"NO","YES")</f>
        <v>YES</v>
      </c>
      <c r="C1487" t="s">
        <v>825</v>
      </c>
      <c r="D1487" s="158">
        <v>43612</v>
      </c>
      <c r="E1487" t="s">
        <v>1112</v>
      </c>
      <c r="F1487">
        <v>3</v>
      </c>
      <c r="G1487" t="s">
        <v>1682</v>
      </c>
      <c r="H1487" t="s">
        <v>1474</v>
      </c>
      <c r="I1487" t="s">
        <v>2053</v>
      </c>
      <c r="J1487">
        <f>IF('ATP Data Set 2019 Singles'!$K1487&gt;1,'ATP Data Set 2019 Singles'!$K1487,"")</f>
        <v>266</v>
      </c>
      <c r="K1487">
        <v>266</v>
      </c>
      <c r="R1487" s="132"/>
      <c r="AC1487"/>
    </row>
    <row r="1488" spans="1:29" x14ac:dyDescent="0.25">
      <c r="A1488" t="s">
        <v>2412</v>
      </c>
      <c r="B1488" t="str">
        <f>IF(OR(ISNUMBER(FIND("W/O",Tabelle3[[#This Row],[Score]])),ISNUMBER(FIND("RET",Tabelle3[[#This Row],[Score]])),ISNUMBER(FIND("Bye,",Tabelle3[[#This Row],[Opponent]]))),"NO","YES")</f>
        <v>NO</v>
      </c>
      <c r="C1488" t="s">
        <v>825</v>
      </c>
      <c r="D1488" s="158">
        <v>43612</v>
      </c>
      <c r="E1488" t="s">
        <v>1112</v>
      </c>
      <c r="F1488">
        <v>3</v>
      </c>
      <c r="G1488" t="s">
        <v>1449</v>
      </c>
      <c r="H1488" t="s">
        <v>1480</v>
      </c>
      <c r="I1488" t="s">
        <v>2052</v>
      </c>
      <c r="J1488">
        <f>IF('ATP Data Set 2019 Singles'!$K1488&gt;1,'ATP Data Set 2019 Singles'!$K1488,"")</f>
        <v>123</v>
      </c>
      <c r="K1488">
        <v>123</v>
      </c>
      <c r="R1488" s="132"/>
      <c r="AC1488"/>
    </row>
    <row r="1489" spans="1:29" x14ac:dyDescent="0.25">
      <c r="A1489" t="s">
        <v>2412</v>
      </c>
      <c r="B1489" t="str">
        <f>IF(OR(ISNUMBER(FIND("W/O",Tabelle3[[#This Row],[Score]])),ISNUMBER(FIND("RET",Tabelle3[[#This Row],[Score]])),ISNUMBER(FIND("Bye,",Tabelle3[[#This Row],[Opponent]]))),"NO","YES")</f>
        <v>YES</v>
      </c>
      <c r="C1489" t="s">
        <v>825</v>
      </c>
      <c r="D1489" s="158">
        <v>43612</v>
      </c>
      <c r="E1489" t="s">
        <v>1112</v>
      </c>
      <c r="F1489">
        <v>3</v>
      </c>
      <c r="G1489" t="s">
        <v>1432</v>
      </c>
      <c r="H1489" t="s">
        <v>1459</v>
      </c>
      <c r="I1489" t="s">
        <v>2051</v>
      </c>
      <c r="J1489">
        <f>IF('ATP Data Set 2019 Singles'!$K1489&gt;1,'ATP Data Set 2019 Singles'!$K1489,"")</f>
        <v>262</v>
      </c>
      <c r="K1489">
        <v>262</v>
      </c>
      <c r="R1489" s="132"/>
      <c r="AC1489"/>
    </row>
    <row r="1490" spans="1:29" x14ac:dyDescent="0.25">
      <c r="A1490" t="s">
        <v>2412</v>
      </c>
      <c r="B1490" t="str">
        <f>IF(OR(ISNUMBER(FIND("W/O",Tabelle3[[#This Row],[Score]])),ISNUMBER(FIND("RET",Tabelle3[[#This Row],[Score]])),ISNUMBER(FIND("Bye,",Tabelle3[[#This Row],[Opponent]]))),"NO","YES")</f>
        <v>YES</v>
      </c>
      <c r="C1490" t="s">
        <v>825</v>
      </c>
      <c r="D1490" s="158">
        <v>43612</v>
      </c>
      <c r="E1490" t="s">
        <v>1112</v>
      </c>
      <c r="F1490">
        <v>3</v>
      </c>
      <c r="G1490" t="s">
        <v>1393</v>
      </c>
      <c r="H1490" t="s">
        <v>1470</v>
      </c>
      <c r="I1490" t="s">
        <v>2050</v>
      </c>
      <c r="J1490">
        <f>IF('ATP Data Set 2019 Singles'!$K1490&gt;1,'ATP Data Set 2019 Singles'!$K1490,"")</f>
        <v>156</v>
      </c>
      <c r="K1490">
        <v>156</v>
      </c>
      <c r="R1490" s="132"/>
      <c r="AC1490"/>
    </row>
    <row r="1491" spans="1:29" x14ac:dyDescent="0.25">
      <c r="A1491" t="s">
        <v>2412</v>
      </c>
      <c r="B1491" t="str">
        <f>IF(OR(ISNUMBER(FIND("W/O",Tabelle3[[#This Row],[Score]])),ISNUMBER(FIND("RET",Tabelle3[[#This Row],[Score]])),ISNUMBER(FIND("Bye,",Tabelle3[[#This Row],[Opponent]]))),"NO","YES")</f>
        <v>YES</v>
      </c>
      <c r="C1491" t="s">
        <v>825</v>
      </c>
      <c r="D1491" s="158">
        <v>43612</v>
      </c>
      <c r="E1491" t="s">
        <v>1112</v>
      </c>
      <c r="F1491">
        <v>3</v>
      </c>
      <c r="G1491" t="s">
        <v>1394</v>
      </c>
      <c r="H1491" t="s">
        <v>1501</v>
      </c>
      <c r="I1491" t="s">
        <v>2049</v>
      </c>
      <c r="J1491">
        <f>IF('ATP Data Set 2019 Singles'!$K1491&gt;1,'ATP Data Set 2019 Singles'!$K1491,"")</f>
        <v>214</v>
      </c>
      <c r="K1491">
        <v>214</v>
      </c>
      <c r="R1491" s="132"/>
      <c r="AC1491"/>
    </row>
    <row r="1492" spans="1:29" x14ac:dyDescent="0.25">
      <c r="A1492" t="s">
        <v>2412</v>
      </c>
      <c r="B1492" t="str">
        <f>IF(OR(ISNUMBER(FIND("W/O",Tabelle3[[#This Row],[Score]])),ISNUMBER(FIND("RET",Tabelle3[[#This Row],[Score]])),ISNUMBER(FIND("Bye,",Tabelle3[[#This Row],[Opponent]]))),"NO","YES")</f>
        <v>YES</v>
      </c>
      <c r="C1492" t="s">
        <v>825</v>
      </c>
      <c r="D1492" s="158">
        <v>43612</v>
      </c>
      <c r="E1492" t="s">
        <v>1112</v>
      </c>
      <c r="F1492">
        <v>3</v>
      </c>
      <c r="G1492" t="s">
        <v>1434</v>
      </c>
      <c r="H1492" t="s">
        <v>1427</v>
      </c>
      <c r="I1492" t="s">
        <v>1024</v>
      </c>
      <c r="J1492">
        <f>IF('ATP Data Set 2019 Singles'!$K1492&gt;1,'ATP Data Set 2019 Singles'!$K1492,"")</f>
        <v>196</v>
      </c>
      <c r="K1492">
        <v>196</v>
      </c>
      <c r="R1492" s="132"/>
      <c r="AC1492"/>
    </row>
    <row r="1493" spans="1:29" x14ac:dyDescent="0.25">
      <c r="A1493" t="s">
        <v>2412</v>
      </c>
      <c r="B1493" t="str">
        <f>IF(OR(ISNUMBER(FIND("W/O",Tabelle3[[#This Row],[Score]])),ISNUMBER(FIND("RET",Tabelle3[[#This Row],[Score]])),ISNUMBER(FIND("Bye,",Tabelle3[[#This Row],[Opponent]]))),"NO","YES")</f>
        <v>YES</v>
      </c>
      <c r="C1493" t="s">
        <v>825</v>
      </c>
      <c r="D1493" s="158">
        <v>43612</v>
      </c>
      <c r="E1493" t="s">
        <v>1112</v>
      </c>
      <c r="F1493">
        <v>3</v>
      </c>
      <c r="G1493" t="s">
        <v>1396</v>
      </c>
      <c r="H1493" t="s">
        <v>1469</v>
      </c>
      <c r="I1493" t="s">
        <v>2048</v>
      </c>
      <c r="J1493">
        <f>IF('ATP Data Set 2019 Singles'!$K1493&gt;1,'ATP Data Set 2019 Singles'!$K1493,"")</f>
        <v>183</v>
      </c>
      <c r="K1493">
        <v>183</v>
      </c>
      <c r="R1493" s="132"/>
      <c r="AC1493"/>
    </row>
    <row r="1494" spans="1:29" x14ac:dyDescent="0.25">
      <c r="A1494" t="s">
        <v>2412</v>
      </c>
      <c r="B1494" t="str">
        <f>IF(OR(ISNUMBER(FIND("W/O",Tabelle3[[#This Row],[Score]])),ISNUMBER(FIND("RET",Tabelle3[[#This Row],[Score]])),ISNUMBER(FIND("Bye,",Tabelle3[[#This Row],[Opponent]]))),"NO","YES")</f>
        <v>YES</v>
      </c>
      <c r="C1494" t="s">
        <v>825</v>
      </c>
      <c r="D1494" s="158">
        <v>43612</v>
      </c>
      <c r="E1494" t="s">
        <v>1112</v>
      </c>
      <c r="F1494">
        <v>4</v>
      </c>
      <c r="G1494" t="s">
        <v>1400</v>
      </c>
      <c r="H1494" t="s">
        <v>1432</v>
      </c>
      <c r="I1494" t="s">
        <v>1055</v>
      </c>
      <c r="J1494">
        <f>IF('ATP Data Set 2019 Singles'!$K1494&gt;1,'ATP Data Set 2019 Singles'!$K1494,"")</f>
        <v>93</v>
      </c>
      <c r="K1494">
        <v>93</v>
      </c>
      <c r="R1494" s="132"/>
      <c r="AC1494"/>
    </row>
    <row r="1495" spans="1:29" x14ac:dyDescent="0.25">
      <c r="A1495" t="s">
        <v>2412</v>
      </c>
      <c r="B1495" t="str">
        <f>IF(OR(ISNUMBER(FIND("W/O",Tabelle3[[#This Row],[Score]])),ISNUMBER(FIND("RET",Tabelle3[[#This Row],[Score]])),ISNUMBER(FIND("Bye,",Tabelle3[[#This Row],[Opponent]]))),"NO","YES")</f>
        <v>YES</v>
      </c>
      <c r="C1495" t="s">
        <v>825</v>
      </c>
      <c r="D1495" s="158">
        <v>43612</v>
      </c>
      <c r="E1495" t="s">
        <v>1112</v>
      </c>
      <c r="F1495">
        <v>4</v>
      </c>
      <c r="G1495" t="s">
        <v>1395</v>
      </c>
      <c r="H1495" t="s">
        <v>1758</v>
      </c>
      <c r="I1495" t="s">
        <v>2046</v>
      </c>
      <c r="J1495">
        <f>IF('ATP Data Set 2019 Singles'!$K1495&gt;1,'ATP Data Set 2019 Singles'!$K1495,"")</f>
        <v>102</v>
      </c>
      <c r="K1495">
        <v>102</v>
      </c>
      <c r="R1495" s="132"/>
      <c r="AC1495"/>
    </row>
    <row r="1496" spans="1:29" x14ac:dyDescent="0.25">
      <c r="A1496" t="s">
        <v>2412</v>
      </c>
      <c r="B1496" t="str">
        <f>IF(OR(ISNUMBER(FIND("W/O",Tabelle3[[#This Row],[Score]])),ISNUMBER(FIND("RET",Tabelle3[[#This Row],[Score]])),ISNUMBER(FIND("Bye,",Tabelle3[[#This Row],[Opponent]]))),"NO","YES")</f>
        <v>YES</v>
      </c>
      <c r="C1496" t="s">
        <v>825</v>
      </c>
      <c r="D1496" s="158">
        <v>43612</v>
      </c>
      <c r="E1496" t="s">
        <v>1112</v>
      </c>
      <c r="F1496">
        <v>4</v>
      </c>
      <c r="G1496" t="s">
        <v>1445</v>
      </c>
      <c r="H1496" t="s">
        <v>2028</v>
      </c>
      <c r="I1496" t="s">
        <v>2047</v>
      </c>
      <c r="J1496">
        <f>IF('ATP Data Set 2019 Singles'!$K1496&gt;1,'ATP Data Set 2019 Singles'!$K1496,"")</f>
        <v>189</v>
      </c>
      <c r="K1496">
        <v>189</v>
      </c>
      <c r="R1496" s="132"/>
      <c r="AC1496"/>
    </row>
    <row r="1497" spans="1:29" x14ac:dyDescent="0.25">
      <c r="A1497" t="s">
        <v>2412</v>
      </c>
      <c r="B1497" t="str">
        <f>IF(OR(ISNUMBER(FIND("W/O",Tabelle3[[#This Row],[Score]])),ISNUMBER(FIND("RET",Tabelle3[[#This Row],[Score]])),ISNUMBER(FIND("Bye,",Tabelle3[[#This Row],[Opponent]]))),"NO","YES")</f>
        <v>YES</v>
      </c>
      <c r="C1497" t="s">
        <v>825</v>
      </c>
      <c r="D1497" s="158">
        <v>43612</v>
      </c>
      <c r="E1497" t="s">
        <v>1112</v>
      </c>
      <c r="F1497">
        <v>4</v>
      </c>
      <c r="G1497" t="s">
        <v>1399</v>
      </c>
      <c r="H1497" t="s">
        <v>1511</v>
      </c>
      <c r="I1497" t="s">
        <v>2046</v>
      </c>
      <c r="J1497">
        <f>IF('ATP Data Set 2019 Singles'!$K1497&gt;1,'ATP Data Set 2019 Singles'!$K1497,"")</f>
        <v>133</v>
      </c>
      <c r="K1497">
        <v>133</v>
      </c>
      <c r="R1497" s="132"/>
      <c r="AC1497"/>
    </row>
    <row r="1498" spans="1:29" x14ac:dyDescent="0.25">
      <c r="A1498" t="s">
        <v>2412</v>
      </c>
      <c r="B1498" t="str">
        <f>IF(OR(ISNUMBER(FIND("W/O",Tabelle3[[#This Row],[Score]])),ISNUMBER(FIND("RET",Tabelle3[[#This Row],[Score]])),ISNUMBER(FIND("Bye,",Tabelle3[[#This Row],[Opponent]]))),"NO","YES")</f>
        <v>YES</v>
      </c>
      <c r="C1498" t="s">
        <v>825</v>
      </c>
      <c r="D1498" s="158">
        <v>43612</v>
      </c>
      <c r="E1498" t="s">
        <v>1112</v>
      </c>
      <c r="F1498">
        <v>4</v>
      </c>
      <c r="G1498" t="s">
        <v>1682</v>
      </c>
      <c r="H1498" t="s">
        <v>1449</v>
      </c>
      <c r="I1498" t="s">
        <v>2045</v>
      </c>
      <c r="J1498">
        <f>IF('ATP Data Set 2019 Singles'!$K1498&gt;1,'ATP Data Set 2019 Singles'!$K1498,"")</f>
        <v>235</v>
      </c>
      <c r="K1498">
        <v>235</v>
      </c>
      <c r="R1498" s="132"/>
      <c r="AC1498"/>
    </row>
    <row r="1499" spans="1:29" x14ac:dyDescent="0.25">
      <c r="A1499" t="s">
        <v>2412</v>
      </c>
      <c r="B1499" t="str">
        <f>IF(OR(ISNUMBER(FIND("W/O",Tabelle3[[#This Row],[Score]])),ISNUMBER(FIND("RET",Tabelle3[[#This Row],[Score]])),ISNUMBER(FIND("Bye,",Tabelle3[[#This Row],[Opponent]]))),"NO","YES")</f>
        <v>YES</v>
      </c>
      <c r="C1499" t="s">
        <v>825</v>
      </c>
      <c r="D1499" s="158">
        <v>43612</v>
      </c>
      <c r="E1499" t="s">
        <v>1112</v>
      </c>
      <c r="F1499">
        <v>4</v>
      </c>
      <c r="G1499" t="s">
        <v>1393</v>
      </c>
      <c r="H1499" t="s">
        <v>1428</v>
      </c>
      <c r="I1499" t="s">
        <v>1719</v>
      </c>
      <c r="J1499">
        <f>IF('ATP Data Set 2019 Singles'!$K1499&gt;1,'ATP Data Set 2019 Singles'!$K1499,"")</f>
        <v>108</v>
      </c>
      <c r="K1499">
        <v>108</v>
      </c>
      <c r="R1499" s="132"/>
      <c r="AC1499"/>
    </row>
    <row r="1500" spans="1:29" x14ac:dyDescent="0.25">
      <c r="A1500" t="s">
        <v>2412</v>
      </c>
      <c r="B1500" t="str">
        <f>IF(OR(ISNUMBER(FIND("W/O",Tabelle3[[#This Row],[Score]])),ISNUMBER(FIND("RET",Tabelle3[[#This Row],[Score]])),ISNUMBER(FIND("Bye,",Tabelle3[[#This Row],[Opponent]]))),"NO","YES")</f>
        <v>YES</v>
      </c>
      <c r="C1500" t="s">
        <v>825</v>
      </c>
      <c r="D1500" s="158">
        <v>43612</v>
      </c>
      <c r="E1500" t="s">
        <v>1112</v>
      </c>
      <c r="F1500">
        <v>4</v>
      </c>
      <c r="G1500" t="s">
        <v>1434</v>
      </c>
      <c r="H1500" t="s">
        <v>1394</v>
      </c>
      <c r="I1500" t="s">
        <v>2044</v>
      </c>
      <c r="J1500">
        <f>IF('ATP Data Set 2019 Singles'!$K1500&gt;1,'ATP Data Set 2019 Singles'!$K1500,"")</f>
        <v>309</v>
      </c>
      <c r="K1500">
        <v>309</v>
      </c>
      <c r="R1500" s="132"/>
      <c r="AC1500"/>
    </row>
    <row r="1501" spans="1:29" x14ac:dyDescent="0.25">
      <c r="A1501" t="s">
        <v>2412</v>
      </c>
      <c r="B1501" t="str">
        <f>IF(OR(ISNUMBER(FIND("W/O",Tabelle3[[#This Row],[Score]])),ISNUMBER(FIND("RET",Tabelle3[[#This Row],[Score]])),ISNUMBER(FIND("Bye,",Tabelle3[[#This Row],[Opponent]]))),"NO","YES")</f>
        <v>YES</v>
      </c>
      <c r="C1501" t="s">
        <v>825</v>
      </c>
      <c r="D1501" s="158">
        <v>43612</v>
      </c>
      <c r="E1501" t="s">
        <v>1112</v>
      </c>
      <c r="F1501">
        <v>4</v>
      </c>
      <c r="G1501" t="s">
        <v>1396</v>
      </c>
      <c r="H1501" t="s">
        <v>1447</v>
      </c>
      <c r="I1501" t="s">
        <v>2043</v>
      </c>
      <c r="J1501">
        <f>IF('ATP Data Set 2019 Singles'!$K1501&gt;1,'ATP Data Set 2019 Singles'!$K1501,"")</f>
        <v>175</v>
      </c>
      <c r="K1501">
        <v>175</v>
      </c>
      <c r="R1501" s="132"/>
      <c r="AC1501"/>
    </row>
    <row r="1502" spans="1:29" x14ac:dyDescent="0.25">
      <c r="A1502" t="s">
        <v>2412</v>
      </c>
      <c r="B1502" t="str">
        <f>IF(OR(ISNUMBER(FIND("W/O",Tabelle3[[#This Row],[Score]])),ISNUMBER(FIND("RET",Tabelle3[[#This Row],[Score]])),ISNUMBER(FIND("Bye,",Tabelle3[[#This Row],[Opponent]]))),"NO","YES")</f>
        <v>YES</v>
      </c>
      <c r="C1502" t="s">
        <v>825</v>
      </c>
      <c r="D1502" s="158">
        <v>43612</v>
      </c>
      <c r="E1502" t="s">
        <v>1112</v>
      </c>
      <c r="F1502">
        <v>5</v>
      </c>
      <c r="G1502" t="s">
        <v>1400</v>
      </c>
      <c r="H1502" t="s">
        <v>1396</v>
      </c>
      <c r="I1502" t="s">
        <v>1916</v>
      </c>
      <c r="J1502">
        <f>IF('ATP Data Set 2019 Singles'!$K1502&gt;1,'ATP Data Set 2019 Singles'!$K1502,"")</f>
        <v>129</v>
      </c>
      <c r="K1502">
        <v>129</v>
      </c>
      <c r="R1502" s="132"/>
      <c r="AC1502"/>
    </row>
    <row r="1503" spans="1:29" x14ac:dyDescent="0.25">
      <c r="A1503" t="s">
        <v>2412</v>
      </c>
      <c r="B1503" t="str">
        <f>IF(OR(ISNUMBER(FIND("W/O",Tabelle3[[#This Row],[Score]])),ISNUMBER(FIND("RET",Tabelle3[[#This Row],[Score]])),ISNUMBER(FIND("Bye,",Tabelle3[[#This Row],[Opponent]]))),"NO","YES")</f>
        <v>YES</v>
      </c>
      <c r="C1503" t="s">
        <v>825</v>
      </c>
      <c r="D1503" s="158">
        <v>43612</v>
      </c>
      <c r="E1503" t="s">
        <v>1112</v>
      </c>
      <c r="F1503">
        <v>5</v>
      </c>
      <c r="G1503" t="s">
        <v>1395</v>
      </c>
      <c r="H1503" t="s">
        <v>1434</v>
      </c>
      <c r="I1503" t="s">
        <v>1676</v>
      </c>
      <c r="J1503">
        <f>IF('ATP Data Set 2019 Singles'!$K1503&gt;1,'ATP Data Set 2019 Singles'!$K1503,"")</f>
        <v>215</v>
      </c>
      <c r="K1503">
        <v>215</v>
      </c>
      <c r="R1503" s="132"/>
      <c r="AC1503"/>
    </row>
    <row r="1504" spans="1:29" x14ac:dyDescent="0.25">
      <c r="A1504" t="s">
        <v>2412</v>
      </c>
      <c r="B1504" t="str">
        <f>IF(OR(ISNUMBER(FIND("W/O",Tabelle3[[#This Row],[Score]])),ISNUMBER(FIND("RET",Tabelle3[[#This Row],[Score]])),ISNUMBER(FIND("Bye,",Tabelle3[[#This Row],[Opponent]]))),"NO","YES")</f>
        <v>YES</v>
      </c>
      <c r="C1504" t="s">
        <v>825</v>
      </c>
      <c r="D1504" s="158">
        <v>43612</v>
      </c>
      <c r="E1504" t="s">
        <v>1112</v>
      </c>
      <c r="F1504">
        <v>5</v>
      </c>
      <c r="G1504" t="s">
        <v>1399</v>
      </c>
      <c r="H1504" t="s">
        <v>1682</v>
      </c>
      <c r="I1504" t="s">
        <v>2042</v>
      </c>
      <c r="J1504">
        <f>IF('ATP Data Set 2019 Singles'!$K1504&gt;1,'ATP Data Set 2019 Singles'!$K1504,"")</f>
        <v>111</v>
      </c>
      <c r="K1504">
        <v>111</v>
      </c>
      <c r="R1504" s="132"/>
      <c r="AC1504"/>
    </row>
    <row r="1505" spans="1:29" x14ac:dyDescent="0.25">
      <c r="A1505" t="s">
        <v>2412</v>
      </c>
      <c r="B1505" t="str">
        <f>IF(OR(ISNUMBER(FIND("W/O",Tabelle3[[#This Row],[Score]])),ISNUMBER(FIND("RET",Tabelle3[[#This Row],[Score]])),ISNUMBER(FIND("Bye,",Tabelle3[[#This Row],[Opponent]]))),"NO","YES")</f>
        <v>YES</v>
      </c>
      <c r="C1505" t="s">
        <v>825</v>
      </c>
      <c r="D1505" s="158">
        <v>43612</v>
      </c>
      <c r="E1505" t="s">
        <v>1112</v>
      </c>
      <c r="F1505">
        <v>5</v>
      </c>
      <c r="G1505" t="s">
        <v>1393</v>
      </c>
      <c r="H1505" t="s">
        <v>1445</v>
      </c>
      <c r="I1505" t="s">
        <v>1065</v>
      </c>
      <c r="J1505">
        <f>IF('ATP Data Set 2019 Singles'!$K1505&gt;1,'ATP Data Set 2019 Singles'!$K1505,"")</f>
        <v>107</v>
      </c>
      <c r="K1505">
        <v>107</v>
      </c>
      <c r="R1505" s="132"/>
      <c r="AC1505"/>
    </row>
    <row r="1506" spans="1:29" x14ac:dyDescent="0.25">
      <c r="A1506" t="s">
        <v>2412</v>
      </c>
      <c r="B1506" t="str">
        <f>IF(OR(ISNUMBER(FIND("W/O",Tabelle3[[#This Row],[Score]])),ISNUMBER(FIND("RET",Tabelle3[[#This Row],[Score]])),ISNUMBER(FIND("Bye,",Tabelle3[[#This Row],[Opponent]]))),"NO","YES")</f>
        <v>YES</v>
      </c>
      <c r="C1506" t="s">
        <v>825</v>
      </c>
      <c r="D1506" s="158">
        <v>43612</v>
      </c>
      <c r="E1506" t="s">
        <v>1112</v>
      </c>
      <c r="F1506">
        <v>6</v>
      </c>
      <c r="G1506" t="s">
        <v>1399</v>
      </c>
      <c r="H1506" t="s">
        <v>1395</v>
      </c>
      <c r="I1506" t="s">
        <v>1045</v>
      </c>
      <c r="J1506">
        <f>IF('ATP Data Set 2019 Singles'!$K1506&gt;1,'ATP Data Set 2019 Singles'!$K1506,"")</f>
        <v>145</v>
      </c>
      <c r="K1506">
        <v>145</v>
      </c>
      <c r="R1506" s="132"/>
      <c r="AC1506"/>
    </row>
    <row r="1507" spans="1:29" x14ac:dyDescent="0.25">
      <c r="A1507" t="s">
        <v>2412</v>
      </c>
      <c r="B1507" t="str">
        <f>IF(OR(ISNUMBER(FIND("W/O",Tabelle3[[#This Row],[Score]])),ISNUMBER(FIND("RET",Tabelle3[[#This Row],[Score]])),ISNUMBER(FIND("Bye,",Tabelle3[[#This Row],[Opponent]]))),"NO","YES")</f>
        <v>YES</v>
      </c>
      <c r="C1507" t="s">
        <v>825</v>
      </c>
      <c r="D1507" s="158">
        <v>43612</v>
      </c>
      <c r="E1507" t="s">
        <v>1112</v>
      </c>
      <c r="F1507">
        <v>6</v>
      </c>
      <c r="G1507" t="s">
        <v>1393</v>
      </c>
      <c r="H1507" t="s">
        <v>1400</v>
      </c>
      <c r="I1507" t="s">
        <v>2041</v>
      </c>
      <c r="J1507">
        <f>IF('ATP Data Set 2019 Singles'!$K1507&gt;1,'ATP Data Set 2019 Singles'!$K1507,"")</f>
        <v>253</v>
      </c>
      <c r="K1507">
        <v>253</v>
      </c>
      <c r="R1507" s="132"/>
      <c r="AC1507"/>
    </row>
    <row r="1508" spans="1:29" x14ac:dyDescent="0.25">
      <c r="A1508" t="s">
        <v>2412</v>
      </c>
      <c r="B1508" t="str">
        <f>IF(OR(ISNUMBER(FIND("W/O",Tabelle3[[#This Row],[Score]])),ISNUMBER(FIND("RET",Tabelle3[[#This Row],[Score]])),ISNUMBER(FIND("Bye,",Tabelle3[[#This Row],[Opponent]]))),"NO","YES")</f>
        <v>YES</v>
      </c>
      <c r="C1508" t="s">
        <v>825</v>
      </c>
      <c r="D1508" s="158">
        <v>43612</v>
      </c>
      <c r="E1508" t="s">
        <v>1112</v>
      </c>
      <c r="F1508">
        <v>7</v>
      </c>
      <c r="G1508" t="s">
        <v>1399</v>
      </c>
      <c r="H1508" t="s">
        <v>1393</v>
      </c>
      <c r="I1508" t="s">
        <v>2040</v>
      </c>
      <c r="J1508">
        <f>IF('ATP Data Set 2019 Singles'!$K1508&gt;1,'ATP Data Set 2019 Singles'!$K1508,"")</f>
        <v>181</v>
      </c>
      <c r="K1508">
        <v>181</v>
      </c>
      <c r="R1508" s="132"/>
      <c r="AC1508"/>
    </row>
    <row r="1509" spans="1:29" x14ac:dyDescent="0.25">
      <c r="A1509" t="s">
        <v>2412</v>
      </c>
      <c r="B1509" t="str">
        <f>IF(OR(ISNUMBER(FIND("W/O",Tabelle3[[#This Row],[Score]])),ISNUMBER(FIND("RET",Tabelle3[[#This Row],[Score]])),ISNUMBER(FIND("Bye,",Tabelle3[[#This Row],[Opponent]]))),"NO","YES")</f>
        <v>NO</v>
      </c>
      <c r="C1509" t="s">
        <v>518</v>
      </c>
      <c r="D1509" s="158">
        <v>43626</v>
      </c>
      <c r="E1509" t="s">
        <v>1105</v>
      </c>
      <c r="F1509">
        <v>3</v>
      </c>
      <c r="G1509" t="s">
        <v>1459</v>
      </c>
      <c r="H1509" t="s">
        <v>1458</v>
      </c>
      <c r="I1509" t="s">
        <v>1457</v>
      </c>
      <c r="J1509" t="str">
        <f>IF('ATP Data Set 2019 Singles'!$K1509&gt;1,'ATP Data Set 2019 Singles'!$K1509,"")</f>
        <v/>
      </c>
      <c r="K1509">
        <v>0</v>
      </c>
      <c r="R1509" s="132"/>
      <c r="AC1509"/>
    </row>
    <row r="1510" spans="1:29" x14ac:dyDescent="0.25">
      <c r="A1510" t="s">
        <v>2412</v>
      </c>
      <c r="B1510" t="str">
        <f>IF(OR(ISNUMBER(FIND("W/O",Tabelle3[[#This Row],[Score]])),ISNUMBER(FIND("RET",Tabelle3[[#This Row],[Score]])),ISNUMBER(FIND("Bye,",Tabelle3[[#This Row],[Opponent]]))),"NO","YES")</f>
        <v>NO</v>
      </c>
      <c r="C1510" t="s">
        <v>518</v>
      </c>
      <c r="D1510" s="158">
        <v>43626</v>
      </c>
      <c r="E1510" t="s">
        <v>1105</v>
      </c>
      <c r="F1510">
        <v>3</v>
      </c>
      <c r="G1510" t="s">
        <v>1403</v>
      </c>
      <c r="H1510" t="s">
        <v>1458</v>
      </c>
      <c r="I1510" t="s">
        <v>1457</v>
      </c>
      <c r="J1510" t="str">
        <f>IF('ATP Data Set 2019 Singles'!$K1510&gt;1,'ATP Data Set 2019 Singles'!$K1510,"")</f>
        <v/>
      </c>
      <c r="K1510">
        <v>0</v>
      </c>
      <c r="R1510" s="132"/>
      <c r="AC1510"/>
    </row>
    <row r="1511" spans="1:29" x14ac:dyDescent="0.25">
      <c r="A1511" t="s">
        <v>2412</v>
      </c>
      <c r="B1511" t="str">
        <f>IF(OR(ISNUMBER(FIND("W/O",Tabelle3[[#This Row],[Score]])),ISNUMBER(FIND("RET",Tabelle3[[#This Row],[Score]])),ISNUMBER(FIND("Bye,",Tabelle3[[#This Row],[Opponent]]))),"NO","YES")</f>
        <v>YES</v>
      </c>
      <c r="C1511" t="s">
        <v>518</v>
      </c>
      <c r="D1511" s="158">
        <v>43626</v>
      </c>
      <c r="E1511" t="s">
        <v>1105</v>
      </c>
      <c r="F1511">
        <v>3</v>
      </c>
      <c r="G1511" t="s">
        <v>1441</v>
      </c>
      <c r="H1511" t="s">
        <v>1858</v>
      </c>
      <c r="I1511" t="s">
        <v>533</v>
      </c>
      <c r="J1511">
        <f>IF('ATP Data Set 2019 Singles'!$K1511&gt;1,'ATP Data Set 2019 Singles'!$K1511,"")</f>
        <v>79</v>
      </c>
      <c r="K1511">
        <v>79</v>
      </c>
      <c r="R1511" s="132"/>
      <c r="AC1511"/>
    </row>
    <row r="1512" spans="1:29" x14ac:dyDescent="0.25">
      <c r="A1512" t="s">
        <v>2412</v>
      </c>
      <c r="B1512" t="str">
        <f>IF(OR(ISNUMBER(FIND("W/O",Tabelle3[[#This Row],[Score]])),ISNUMBER(FIND("RET",Tabelle3[[#This Row],[Score]])),ISNUMBER(FIND("Bye,",Tabelle3[[#This Row],[Opponent]]))),"NO","YES")</f>
        <v>YES</v>
      </c>
      <c r="C1512" t="s">
        <v>518</v>
      </c>
      <c r="D1512" s="158">
        <v>43626</v>
      </c>
      <c r="E1512" t="s">
        <v>1105</v>
      </c>
      <c r="F1512">
        <v>3</v>
      </c>
      <c r="G1512" t="s">
        <v>1430</v>
      </c>
      <c r="H1512" t="s">
        <v>1629</v>
      </c>
      <c r="I1512" t="s">
        <v>626</v>
      </c>
      <c r="J1512">
        <f>IF('ATP Data Set 2019 Singles'!$K1512&gt;1,'ATP Data Set 2019 Singles'!$K1512,"")</f>
        <v>67</v>
      </c>
      <c r="K1512">
        <v>67</v>
      </c>
      <c r="R1512" s="132"/>
      <c r="AC1512"/>
    </row>
    <row r="1513" spans="1:29" x14ac:dyDescent="0.25">
      <c r="A1513" t="s">
        <v>2412</v>
      </c>
      <c r="B1513" t="str">
        <f>IF(OR(ISNUMBER(FIND("W/O",Tabelle3[[#This Row],[Score]])),ISNUMBER(FIND("RET",Tabelle3[[#This Row],[Score]])),ISNUMBER(FIND("Bye,",Tabelle3[[#This Row],[Opponent]]))),"NO","YES")</f>
        <v>YES</v>
      </c>
      <c r="C1513" t="s">
        <v>518</v>
      </c>
      <c r="D1513" s="158">
        <v>43626</v>
      </c>
      <c r="E1513" t="s">
        <v>1105</v>
      </c>
      <c r="F1513">
        <v>3</v>
      </c>
      <c r="G1513" t="s">
        <v>1508</v>
      </c>
      <c r="H1513" t="s">
        <v>1481</v>
      </c>
      <c r="I1513" t="s">
        <v>2039</v>
      </c>
      <c r="J1513">
        <f>IF('ATP Data Set 2019 Singles'!$K1513&gt;1,'ATP Data Set 2019 Singles'!$K1513,"")</f>
        <v>146</v>
      </c>
      <c r="K1513">
        <v>146</v>
      </c>
      <c r="R1513" s="132"/>
      <c r="AC1513"/>
    </row>
    <row r="1514" spans="1:29" x14ac:dyDescent="0.25">
      <c r="A1514" t="s">
        <v>2412</v>
      </c>
      <c r="B1514" t="str">
        <f>IF(OR(ISNUMBER(FIND("W/O",Tabelle3[[#This Row],[Score]])),ISNUMBER(FIND("RET",Tabelle3[[#This Row],[Score]])),ISNUMBER(FIND("Bye,",Tabelle3[[#This Row],[Opponent]]))),"NO","YES")</f>
        <v>YES</v>
      </c>
      <c r="C1514" t="s">
        <v>518</v>
      </c>
      <c r="D1514" s="158">
        <v>43626</v>
      </c>
      <c r="E1514" t="s">
        <v>1105</v>
      </c>
      <c r="F1514">
        <v>3</v>
      </c>
      <c r="G1514" t="s">
        <v>1453</v>
      </c>
      <c r="H1514" t="s">
        <v>1415</v>
      </c>
      <c r="I1514" t="s">
        <v>2038</v>
      </c>
      <c r="J1514">
        <f>IF('ATP Data Set 2019 Singles'!$K1514&gt;1,'ATP Data Set 2019 Singles'!$K1514,"")</f>
        <v>48</v>
      </c>
      <c r="K1514">
        <v>48</v>
      </c>
      <c r="R1514" s="132"/>
      <c r="AC1514"/>
    </row>
    <row r="1515" spans="1:29" x14ac:dyDescent="0.25">
      <c r="A1515" t="s">
        <v>2412</v>
      </c>
      <c r="B1515" t="str">
        <f>IF(OR(ISNUMBER(FIND("W/O",Tabelle3[[#This Row],[Score]])),ISNUMBER(FIND("RET",Tabelle3[[#This Row],[Score]])),ISNUMBER(FIND("Bye,",Tabelle3[[#This Row],[Opponent]]))),"NO","YES")</f>
        <v>YES</v>
      </c>
      <c r="C1515" t="s">
        <v>518</v>
      </c>
      <c r="D1515" s="158">
        <v>43626</v>
      </c>
      <c r="E1515" t="s">
        <v>1105</v>
      </c>
      <c r="F1515">
        <v>3</v>
      </c>
      <c r="G1515" t="s">
        <v>1726</v>
      </c>
      <c r="H1515" t="s">
        <v>1413</v>
      </c>
      <c r="I1515" t="s">
        <v>1618</v>
      </c>
      <c r="J1515">
        <f>IF('ATP Data Set 2019 Singles'!$K1515&gt;1,'ATP Data Set 2019 Singles'!$K1515,"")</f>
        <v>146</v>
      </c>
      <c r="K1515">
        <v>146</v>
      </c>
      <c r="R1515" s="132"/>
      <c r="AC1515"/>
    </row>
    <row r="1516" spans="1:29" x14ac:dyDescent="0.25">
      <c r="A1516" t="s">
        <v>2412</v>
      </c>
      <c r="B1516" t="str">
        <f>IF(OR(ISNUMBER(FIND("W/O",Tabelle3[[#This Row],[Score]])),ISNUMBER(FIND("RET",Tabelle3[[#This Row],[Score]])),ISNUMBER(FIND("Bye,",Tabelle3[[#This Row],[Opponent]]))),"NO","YES")</f>
        <v>YES</v>
      </c>
      <c r="C1516" t="s">
        <v>518</v>
      </c>
      <c r="D1516" s="158">
        <v>43626</v>
      </c>
      <c r="E1516" t="s">
        <v>1105</v>
      </c>
      <c r="F1516">
        <v>3</v>
      </c>
      <c r="G1516" t="s">
        <v>1492</v>
      </c>
      <c r="H1516" t="s">
        <v>1838</v>
      </c>
      <c r="I1516" t="s">
        <v>566</v>
      </c>
      <c r="J1516">
        <f>IF('ATP Data Set 2019 Singles'!$K1516&gt;1,'ATP Data Set 2019 Singles'!$K1516,"")</f>
        <v>82</v>
      </c>
      <c r="K1516">
        <v>82</v>
      </c>
      <c r="R1516" s="132"/>
      <c r="AC1516"/>
    </row>
    <row r="1517" spans="1:29" x14ac:dyDescent="0.25">
      <c r="A1517" t="s">
        <v>2412</v>
      </c>
      <c r="B1517" t="str">
        <f>IF(OR(ISNUMBER(FIND("W/O",Tabelle3[[#This Row],[Score]])),ISNUMBER(FIND("RET",Tabelle3[[#This Row],[Score]])),ISNUMBER(FIND("Bye,",Tabelle3[[#This Row],[Opponent]]))),"NO","YES")</f>
        <v>YES</v>
      </c>
      <c r="C1517" t="s">
        <v>518</v>
      </c>
      <c r="D1517" s="158">
        <v>43626</v>
      </c>
      <c r="E1517" t="s">
        <v>1105</v>
      </c>
      <c r="F1517">
        <v>3</v>
      </c>
      <c r="G1517" t="s">
        <v>1552</v>
      </c>
      <c r="H1517" t="s">
        <v>1404</v>
      </c>
      <c r="I1517" t="s">
        <v>585</v>
      </c>
      <c r="J1517">
        <f>IF('ATP Data Set 2019 Singles'!$K1517&gt;1,'ATP Data Set 2019 Singles'!$K1517,"")</f>
        <v>81</v>
      </c>
      <c r="K1517">
        <v>81</v>
      </c>
      <c r="R1517" s="132"/>
      <c r="AC1517"/>
    </row>
    <row r="1518" spans="1:29" x14ac:dyDescent="0.25">
      <c r="A1518" t="s">
        <v>2412</v>
      </c>
      <c r="B1518" t="str">
        <f>IF(OR(ISNUMBER(FIND("W/O",Tabelle3[[#This Row],[Score]])),ISNUMBER(FIND("RET",Tabelle3[[#This Row],[Score]])),ISNUMBER(FIND("Bye,",Tabelle3[[#This Row],[Opponent]]))),"NO","YES")</f>
        <v>YES</v>
      </c>
      <c r="C1518" t="s">
        <v>518</v>
      </c>
      <c r="D1518" s="158">
        <v>43626</v>
      </c>
      <c r="E1518" t="s">
        <v>1105</v>
      </c>
      <c r="F1518">
        <v>3</v>
      </c>
      <c r="G1518" t="s">
        <v>1487</v>
      </c>
      <c r="H1518" t="s">
        <v>1496</v>
      </c>
      <c r="I1518" t="s">
        <v>1559</v>
      </c>
      <c r="J1518">
        <f>IF('ATP Data Set 2019 Singles'!$K1518&gt;1,'ATP Data Set 2019 Singles'!$K1518,"")</f>
        <v>128</v>
      </c>
      <c r="K1518">
        <v>128</v>
      </c>
      <c r="R1518" s="132"/>
      <c r="AC1518"/>
    </row>
    <row r="1519" spans="1:29" x14ac:dyDescent="0.25">
      <c r="A1519" t="s">
        <v>2412</v>
      </c>
      <c r="B1519" t="str">
        <f>IF(OR(ISNUMBER(FIND("W/O",Tabelle3[[#This Row],[Score]])),ISNUMBER(FIND("RET",Tabelle3[[#This Row],[Score]])),ISNUMBER(FIND("Bye,",Tabelle3[[#This Row],[Opponent]]))),"NO","YES")</f>
        <v>YES</v>
      </c>
      <c r="C1519" t="s">
        <v>518</v>
      </c>
      <c r="D1519" s="158">
        <v>43626</v>
      </c>
      <c r="E1519" t="s">
        <v>1105</v>
      </c>
      <c r="F1519">
        <v>3</v>
      </c>
      <c r="G1519" t="s">
        <v>1448</v>
      </c>
      <c r="H1519" t="s">
        <v>2037</v>
      </c>
      <c r="I1519" t="s">
        <v>771</v>
      </c>
      <c r="J1519">
        <f>IF('ATP Data Set 2019 Singles'!$K1519&gt;1,'ATP Data Set 2019 Singles'!$K1519,"")</f>
        <v>60</v>
      </c>
      <c r="K1519">
        <v>60</v>
      </c>
      <c r="R1519" s="132"/>
      <c r="AC1519"/>
    </row>
    <row r="1520" spans="1:29" x14ac:dyDescent="0.25">
      <c r="A1520" t="s">
        <v>2412</v>
      </c>
      <c r="B1520" t="str">
        <f>IF(OR(ISNUMBER(FIND("W/O",Tabelle3[[#This Row],[Score]])),ISNUMBER(FIND("RET",Tabelle3[[#This Row],[Score]])),ISNUMBER(FIND("Bye,",Tabelle3[[#This Row],[Opponent]]))),"NO","YES")</f>
        <v>YES</v>
      </c>
      <c r="C1520" t="s">
        <v>518</v>
      </c>
      <c r="D1520" s="158">
        <v>43626</v>
      </c>
      <c r="E1520" t="s">
        <v>1105</v>
      </c>
      <c r="F1520">
        <v>3</v>
      </c>
      <c r="G1520" t="s">
        <v>1456</v>
      </c>
      <c r="H1520" t="s">
        <v>1551</v>
      </c>
      <c r="I1520" t="s">
        <v>643</v>
      </c>
      <c r="J1520">
        <f>IF('ATP Data Set 2019 Singles'!$K1520&gt;1,'ATP Data Set 2019 Singles'!$K1520,"")</f>
        <v>118</v>
      </c>
      <c r="K1520">
        <v>118</v>
      </c>
      <c r="R1520" s="132"/>
      <c r="AC1520"/>
    </row>
    <row r="1521" spans="1:29" x14ac:dyDescent="0.25">
      <c r="A1521" t="s">
        <v>2412</v>
      </c>
      <c r="B1521" t="str">
        <f>IF(OR(ISNUMBER(FIND("W/O",Tabelle3[[#This Row],[Score]])),ISNUMBER(FIND("RET",Tabelle3[[#This Row],[Score]])),ISNUMBER(FIND("Bye,",Tabelle3[[#This Row],[Opponent]]))),"NO","YES")</f>
        <v>YES</v>
      </c>
      <c r="C1521" t="s">
        <v>518</v>
      </c>
      <c r="D1521" s="158">
        <v>43626</v>
      </c>
      <c r="E1521" t="s">
        <v>1105</v>
      </c>
      <c r="F1521">
        <v>3</v>
      </c>
      <c r="G1521" t="s">
        <v>1590</v>
      </c>
      <c r="H1521" t="s">
        <v>1825</v>
      </c>
      <c r="I1521" t="s">
        <v>1349</v>
      </c>
      <c r="J1521">
        <f>IF('ATP Data Set 2019 Singles'!$K1521&gt;1,'ATP Data Set 2019 Singles'!$K1521,"")</f>
        <v>102</v>
      </c>
      <c r="K1521">
        <v>102</v>
      </c>
      <c r="R1521" s="132"/>
      <c r="AC1521"/>
    </row>
    <row r="1522" spans="1:29" x14ac:dyDescent="0.25">
      <c r="A1522" t="s">
        <v>2412</v>
      </c>
      <c r="B1522" t="str">
        <f>IF(OR(ISNUMBER(FIND("W/O",Tabelle3[[#This Row],[Score]])),ISNUMBER(FIND("RET",Tabelle3[[#This Row],[Score]])),ISNUMBER(FIND("Bye,",Tabelle3[[#This Row],[Opponent]]))),"NO","YES")</f>
        <v>YES</v>
      </c>
      <c r="C1522" t="s">
        <v>518</v>
      </c>
      <c r="D1522" s="158">
        <v>43626</v>
      </c>
      <c r="E1522" t="s">
        <v>1105</v>
      </c>
      <c r="F1522">
        <v>3</v>
      </c>
      <c r="G1522" t="s">
        <v>1409</v>
      </c>
      <c r="H1522" t="s">
        <v>1526</v>
      </c>
      <c r="I1522" t="s">
        <v>854</v>
      </c>
      <c r="J1522">
        <f>IF('ATP Data Set 2019 Singles'!$K1522&gt;1,'ATP Data Set 2019 Singles'!$K1522,"")</f>
        <v>74</v>
      </c>
      <c r="K1522">
        <v>74</v>
      </c>
      <c r="R1522" s="132"/>
      <c r="AC1522"/>
    </row>
    <row r="1523" spans="1:29" x14ac:dyDescent="0.25">
      <c r="A1523" t="s">
        <v>2412</v>
      </c>
      <c r="B1523" t="str">
        <f>IF(OR(ISNUMBER(FIND("W/O",Tabelle3[[#This Row],[Score]])),ISNUMBER(FIND("RET",Tabelle3[[#This Row],[Score]])),ISNUMBER(FIND("Bye,",Tabelle3[[#This Row],[Opponent]]))),"NO","YES")</f>
        <v>NO</v>
      </c>
      <c r="C1523" t="s">
        <v>518</v>
      </c>
      <c r="D1523" s="158">
        <v>43626</v>
      </c>
      <c r="E1523" t="s">
        <v>1105</v>
      </c>
      <c r="F1523">
        <v>3</v>
      </c>
      <c r="G1523" t="s">
        <v>1394</v>
      </c>
      <c r="H1523" t="s">
        <v>1458</v>
      </c>
      <c r="I1523" t="s">
        <v>1457</v>
      </c>
      <c r="J1523" t="str">
        <f>IF('ATP Data Set 2019 Singles'!$K1523&gt;1,'ATP Data Set 2019 Singles'!$K1523,"")</f>
        <v/>
      </c>
      <c r="K1523">
        <v>0</v>
      </c>
      <c r="R1523" s="132"/>
      <c r="AC1523"/>
    </row>
    <row r="1524" spans="1:29" x14ac:dyDescent="0.25">
      <c r="A1524" t="s">
        <v>2412</v>
      </c>
      <c r="B1524" t="str">
        <f>IF(OR(ISNUMBER(FIND("W/O",Tabelle3[[#This Row],[Score]])),ISNUMBER(FIND("RET",Tabelle3[[#This Row],[Score]])),ISNUMBER(FIND("Bye,",Tabelle3[[#This Row],[Opponent]]))),"NO","YES")</f>
        <v>NO</v>
      </c>
      <c r="C1524" t="s">
        <v>518</v>
      </c>
      <c r="D1524" s="158">
        <v>43626</v>
      </c>
      <c r="E1524" t="s">
        <v>1105</v>
      </c>
      <c r="F1524">
        <v>3</v>
      </c>
      <c r="G1524" t="s">
        <v>1439</v>
      </c>
      <c r="H1524" t="s">
        <v>1458</v>
      </c>
      <c r="I1524" t="s">
        <v>1457</v>
      </c>
      <c r="J1524" t="str">
        <f>IF('ATP Data Set 2019 Singles'!$K1524&gt;1,'ATP Data Set 2019 Singles'!$K1524,"")</f>
        <v/>
      </c>
      <c r="K1524">
        <v>0</v>
      </c>
      <c r="R1524" s="132"/>
      <c r="AC1524"/>
    </row>
    <row r="1525" spans="1:29" x14ac:dyDescent="0.25">
      <c r="A1525" t="s">
        <v>2412</v>
      </c>
      <c r="B1525" t="str">
        <f>IF(OR(ISNUMBER(FIND("W/O",Tabelle3[[#This Row],[Score]])),ISNUMBER(FIND("RET",Tabelle3[[#This Row],[Score]])),ISNUMBER(FIND("Bye,",Tabelle3[[#This Row],[Opponent]]))),"NO","YES")</f>
        <v>YES</v>
      </c>
      <c r="C1525" t="s">
        <v>518</v>
      </c>
      <c r="D1525" s="158">
        <v>43626</v>
      </c>
      <c r="E1525" t="s">
        <v>1105</v>
      </c>
      <c r="F1525">
        <v>4</v>
      </c>
      <c r="G1525" t="s">
        <v>1459</v>
      </c>
      <c r="H1525" t="s">
        <v>1441</v>
      </c>
      <c r="I1525" t="s">
        <v>1359</v>
      </c>
      <c r="J1525">
        <f>IF('ATP Data Set 2019 Singles'!$K1525&gt;1,'ATP Data Set 2019 Singles'!$K1525,"")</f>
        <v>102</v>
      </c>
      <c r="K1525">
        <v>102</v>
      </c>
      <c r="R1525" s="132"/>
      <c r="AC1525"/>
    </row>
    <row r="1526" spans="1:29" x14ac:dyDescent="0.25">
      <c r="A1526" t="s">
        <v>2412</v>
      </c>
      <c r="B1526" t="str">
        <f>IF(OR(ISNUMBER(FIND("W/O",Tabelle3[[#This Row],[Score]])),ISNUMBER(FIND("RET",Tabelle3[[#This Row],[Score]])),ISNUMBER(FIND("Bye,",Tabelle3[[#This Row],[Opponent]]))),"NO","YES")</f>
        <v>YES</v>
      </c>
      <c r="C1526" t="s">
        <v>518</v>
      </c>
      <c r="D1526" s="158">
        <v>43626</v>
      </c>
      <c r="E1526" t="s">
        <v>1105</v>
      </c>
      <c r="F1526">
        <v>4</v>
      </c>
      <c r="G1526" t="s">
        <v>1403</v>
      </c>
      <c r="H1526" t="s">
        <v>1456</v>
      </c>
      <c r="I1526" t="s">
        <v>637</v>
      </c>
      <c r="J1526">
        <f>IF('ATP Data Set 2019 Singles'!$K1526&gt;1,'ATP Data Set 2019 Singles'!$K1526,"")</f>
        <v>88</v>
      </c>
      <c r="K1526">
        <v>88</v>
      </c>
      <c r="R1526" s="132"/>
      <c r="AC1526"/>
    </row>
    <row r="1527" spans="1:29" x14ac:dyDescent="0.25">
      <c r="A1527" t="s">
        <v>2412</v>
      </c>
      <c r="B1527" t="str">
        <f>IF(OR(ISNUMBER(FIND("W/O",Tabelle3[[#This Row],[Score]])),ISNUMBER(FIND("RET",Tabelle3[[#This Row],[Score]])),ISNUMBER(FIND("Bye,",Tabelle3[[#This Row],[Opponent]]))),"NO","YES")</f>
        <v>YES</v>
      </c>
      <c r="C1527" t="s">
        <v>518</v>
      </c>
      <c r="D1527" s="158">
        <v>43626</v>
      </c>
      <c r="E1527" t="s">
        <v>1105</v>
      </c>
      <c r="F1527">
        <v>4</v>
      </c>
      <c r="G1527" t="s">
        <v>1430</v>
      </c>
      <c r="H1527" t="s">
        <v>1726</v>
      </c>
      <c r="I1527" t="s">
        <v>753</v>
      </c>
      <c r="J1527">
        <f>IF('ATP Data Set 2019 Singles'!$K1527&gt;1,'ATP Data Set 2019 Singles'!$K1527,"")</f>
        <v>105</v>
      </c>
      <c r="K1527">
        <v>105</v>
      </c>
      <c r="R1527" s="132"/>
      <c r="AC1527"/>
    </row>
    <row r="1528" spans="1:29" x14ac:dyDescent="0.25">
      <c r="A1528" t="s">
        <v>2412</v>
      </c>
      <c r="B1528" t="str">
        <f>IF(OR(ISNUMBER(FIND("W/O",Tabelle3[[#This Row],[Score]])),ISNUMBER(FIND("RET",Tabelle3[[#This Row],[Score]])),ISNUMBER(FIND("Bye,",Tabelle3[[#This Row],[Opponent]]))),"NO","YES")</f>
        <v>YES</v>
      </c>
      <c r="C1528" t="s">
        <v>518</v>
      </c>
      <c r="D1528" s="158">
        <v>43626</v>
      </c>
      <c r="E1528" t="s">
        <v>1105</v>
      </c>
      <c r="F1528">
        <v>4</v>
      </c>
      <c r="G1528" t="s">
        <v>1508</v>
      </c>
      <c r="H1528" t="s">
        <v>1487</v>
      </c>
      <c r="I1528" t="s">
        <v>678</v>
      </c>
      <c r="J1528">
        <f>IF('ATP Data Set 2019 Singles'!$K1528&gt;1,'ATP Data Set 2019 Singles'!$K1528,"")</f>
        <v>84</v>
      </c>
      <c r="K1528">
        <v>84</v>
      </c>
      <c r="R1528" s="132"/>
      <c r="AC1528"/>
    </row>
    <row r="1529" spans="1:29" x14ac:dyDescent="0.25">
      <c r="A1529" t="s">
        <v>2412</v>
      </c>
      <c r="B1529" t="str">
        <f>IF(OR(ISNUMBER(FIND("W/O",Tabelle3[[#This Row],[Score]])),ISNUMBER(FIND("RET",Tabelle3[[#This Row],[Score]])),ISNUMBER(FIND("Bye,",Tabelle3[[#This Row],[Opponent]]))),"NO","YES")</f>
        <v>YES</v>
      </c>
      <c r="C1529" t="s">
        <v>518</v>
      </c>
      <c r="D1529" s="158">
        <v>43626</v>
      </c>
      <c r="E1529" t="s">
        <v>1105</v>
      </c>
      <c r="F1529">
        <v>4</v>
      </c>
      <c r="G1529" t="s">
        <v>1453</v>
      </c>
      <c r="H1529" t="s">
        <v>1492</v>
      </c>
      <c r="I1529" t="s">
        <v>539</v>
      </c>
      <c r="J1529">
        <f>IF('ATP Data Set 2019 Singles'!$K1529&gt;1,'ATP Data Set 2019 Singles'!$K1529,"")</f>
        <v>91</v>
      </c>
      <c r="K1529">
        <v>91</v>
      </c>
      <c r="R1529" s="132"/>
      <c r="AC1529"/>
    </row>
    <row r="1530" spans="1:29" x14ac:dyDescent="0.25">
      <c r="A1530" t="s">
        <v>2412</v>
      </c>
      <c r="B1530" t="str">
        <f>IF(OR(ISNUMBER(FIND("W/O",Tabelle3[[#This Row],[Score]])),ISNUMBER(FIND("RET",Tabelle3[[#This Row],[Score]])),ISNUMBER(FIND("Bye,",Tabelle3[[#This Row],[Opponent]]))),"NO","YES")</f>
        <v>YES</v>
      </c>
      <c r="C1530" t="s">
        <v>518</v>
      </c>
      <c r="D1530" s="158">
        <v>43626</v>
      </c>
      <c r="E1530" t="s">
        <v>1105</v>
      </c>
      <c r="F1530">
        <v>4</v>
      </c>
      <c r="G1530" t="s">
        <v>1552</v>
      </c>
      <c r="H1530" t="s">
        <v>1394</v>
      </c>
      <c r="I1530" t="s">
        <v>1837</v>
      </c>
      <c r="J1530">
        <f>IF('ATP Data Set 2019 Singles'!$K1530&gt;1,'ATP Data Set 2019 Singles'!$K1530,"")</f>
        <v>120</v>
      </c>
      <c r="K1530">
        <v>120</v>
      </c>
      <c r="R1530" s="132"/>
      <c r="AC1530"/>
    </row>
    <row r="1531" spans="1:29" x14ac:dyDescent="0.25">
      <c r="A1531" t="s">
        <v>2412</v>
      </c>
      <c r="B1531" t="str">
        <f>IF(OR(ISNUMBER(FIND("W/O",Tabelle3[[#This Row],[Score]])),ISNUMBER(FIND("RET",Tabelle3[[#This Row],[Score]])),ISNUMBER(FIND("Bye,",Tabelle3[[#This Row],[Opponent]]))),"NO","YES")</f>
        <v>YES</v>
      </c>
      <c r="C1531" t="s">
        <v>518</v>
      </c>
      <c r="D1531" s="158">
        <v>43626</v>
      </c>
      <c r="E1531" t="s">
        <v>1105</v>
      </c>
      <c r="F1531">
        <v>4</v>
      </c>
      <c r="G1531" t="s">
        <v>1448</v>
      </c>
      <c r="H1531" t="s">
        <v>1439</v>
      </c>
      <c r="I1531" t="s">
        <v>1568</v>
      </c>
      <c r="J1531">
        <f>IF('ATP Data Set 2019 Singles'!$K1531&gt;1,'ATP Data Set 2019 Singles'!$K1531,"")</f>
        <v>103</v>
      </c>
      <c r="K1531">
        <v>103</v>
      </c>
      <c r="R1531" s="132"/>
      <c r="AC1531"/>
    </row>
    <row r="1532" spans="1:29" x14ac:dyDescent="0.25">
      <c r="A1532" t="s">
        <v>2412</v>
      </c>
      <c r="B1532" t="str">
        <f>IF(OR(ISNUMBER(FIND("W/O",Tabelle3[[#This Row],[Score]])),ISNUMBER(FIND("RET",Tabelle3[[#This Row],[Score]])),ISNUMBER(FIND("Bye,",Tabelle3[[#This Row],[Opponent]]))),"NO","YES")</f>
        <v>YES</v>
      </c>
      <c r="C1532" t="s">
        <v>518</v>
      </c>
      <c r="D1532" s="158">
        <v>43626</v>
      </c>
      <c r="E1532" t="s">
        <v>1105</v>
      </c>
      <c r="F1532">
        <v>4</v>
      </c>
      <c r="G1532" t="s">
        <v>1590</v>
      </c>
      <c r="H1532" t="s">
        <v>1409</v>
      </c>
      <c r="I1532" t="s">
        <v>621</v>
      </c>
      <c r="J1532">
        <f>IF('ATP Data Set 2019 Singles'!$K1532&gt;1,'ATP Data Set 2019 Singles'!$K1532,"")</f>
        <v>66</v>
      </c>
      <c r="K1532">
        <v>66</v>
      </c>
      <c r="R1532" s="132"/>
      <c r="AC1532"/>
    </row>
    <row r="1533" spans="1:29" x14ac:dyDescent="0.25">
      <c r="A1533" t="s">
        <v>2412</v>
      </c>
      <c r="B1533" t="str">
        <f>IF(OR(ISNUMBER(FIND("W/O",Tabelle3[[#This Row],[Score]])),ISNUMBER(FIND("RET",Tabelle3[[#This Row],[Score]])),ISNUMBER(FIND("Bye,",Tabelle3[[#This Row],[Opponent]]))),"NO","YES")</f>
        <v>YES</v>
      </c>
      <c r="C1533" t="s">
        <v>518</v>
      </c>
      <c r="D1533" s="158">
        <v>43626</v>
      </c>
      <c r="E1533" t="s">
        <v>1105</v>
      </c>
      <c r="F1533">
        <v>5</v>
      </c>
      <c r="G1533" t="s">
        <v>1459</v>
      </c>
      <c r="H1533" t="s">
        <v>1430</v>
      </c>
      <c r="I1533" t="s">
        <v>1342</v>
      </c>
      <c r="J1533">
        <f>IF('ATP Data Set 2019 Singles'!$K1533&gt;1,'ATP Data Set 2019 Singles'!$K1533,"")</f>
        <v>150</v>
      </c>
      <c r="K1533">
        <v>150</v>
      </c>
      <c r="R1533" s="132"/>
      <c r="AC1533"/>
    </row>
    <row r="1534" spans="1:29" x14ac:dyDescent="0.25">
      <c r="A1534" t="s">
        <v>2412</v>
      </c>
      <c r="B1534" t="str">
        <f>IF(OR(ISNUMBER(FIND("W/O",Tabelle3[[#This Row],[Score]])),ISNUMBER(FIND("RET",Tabelle3[[#This Row],[Score]])),ISNUMBER(FIND("Bye,",Tabelle3[[#This Row],[Opponent]]))),"NO","YES")</f>
        <v>YES</v>
      </c>
      <c r="C1534" t="s">
        <v>518</v>
      </c>
      <c r="D1534" s="158">
        <v>43626</v>
      </c>
      <c r="E1534" t="s">
        <v>1105</v>
      </c>
      <c r="F1534">
        <v>5</v>
      </c>
      <c r="G1534" t="s">
        <v>1508</v>
      </c>
      <c r="H1534" t="s">
        <v>1552</v>
      </c>
      <c r="I1534" t="s">
        <v>533</v>
      </c>
      <c r="J1534">
        <f>IF('ATP Data Set 2019 Singles'!$K1534&gt;1,'ATP Data Set 2019 Singles'!$K1534,"")</f>
        <v>104</v>
      </c>
      <c r="K1534">
        <v>104</v>
      </c>
      <c r="R1534" s="132"/>
      <c r="AC1534"/>
    </row>
    <row r="1535" spans="1:29" x14ac:dyDescent="0.25">
      <c r="A1535" t="s">
        <v>2412</v>
      </c>
      <c r="B1535" t="str">
        <f>IF(OR(ISNUMBER(FIND("W/O",Tabelle3[[#This Row],[Score]])),ISNUMBER(FIND("RET",Tabelle3[[#This Row],[Score]])),ISNUMBER(FIND("Bye,",Tabelle3[[#This Row],[Opponent]]))),"NO","YES")</f>
        <v>YES</v>
      </c>
      <c r="C1535" t="s">
        <v>518</v>
      </c>
      <c r="D1535" s="158">
        <v>43626</v>
      </c>
      <c r="E1535" t="s">
        <v>1105</v>
      </c>
      <c r="F1535">
        <v>5</v>
      </c>
      <c r="G1535" t="s">
        <v>1448</v>
      </c>
      <c r="H1535" t="s">
        <v>1453</v>
      </c>
      <c r="I1535" t="s">
        <v>846</v>
      </c>
      <c r="J1535">
        <f>IF('ATP Data Set 2019 Singles'!$K1535&gt;1,'ATP Data Set 2019 Singles'!$K1535,"")</f>
        <v>146</v>
      </c>
      <c r="K1535">
        <v>146</v>
      </c>
      <c r="R1535" s="132"/>
      <c r="AC1535"/>
    </row>
    <row r="1536" spans="1:29" x14ac:dyDescent="0.25">
      <c r="A1536" t="s">
        <v>2412</v>
      </c>
      <c r="B1536" t="str">
        <f>IF(OR(ISNUMBER(FIND("W/O",Tabelle3[[#This Row],[Score]])),ISNUMBER(FIND("RET",Tabelle3[[#This Row],[Score]])),ISNUMBER(FIND("Bye,",Tabelle3[[#This Row],[Opponent]]))),"NO","YES")</f>
        <v>YES</v>
      </c>
      <c r="C1536" t="s">
        <v>518</v>
      </c>
      <c r="D1536" s="158">
        <v>43626</v>
      </c>
      <c r="E1536" t="s">
        <v>1105</v>
      </c>
      <c r="F1536">
        <v>5</v>
      </c>
      <c r="G1536" t="s">
        <v>1590</v>
      </c>
      <c r="H1536" t="s">
        <v>1403</v>
      </c>
      <c r="I1536" t="s">
        <v>1624</v>
      </c>
      <c r="J1536">
        <f>IF('ATP Data Set 2019 Singles'!$K1536&gt;1,'ATP Data Set 2019 Singles'!$K1536,"")</f>
        <v>118</v>
      </c>
      <c r="K1536">
        <v>118</v>
      </c>
      <c r="R1536" s="132"/>
      <c r="AC1536"/>
    </row>
    <row r="1537" spans="1:29" x14ac:dyDescent="0.25">
      <c r="A1537" t="s">
        <v>2412</v>
      </c>
      <c r="B1537" t="str">
        <f>IF(OR(ISNUMBER(FIND("W/O",Tabelle3[[#This Row],[Score]])),ISNUMBER(FIND("RET",Tabelle3[[#This Row],[Score]])),ISNUMBER(FIND("Bye,",Tabelle3[[#This Row],[Opponent]]))),"NO","YES")</f>
        <v>YES</v>
      </c>
      <c r="C1537" t="s">
        <v>518</v>
      </c>
      <c r="D1537" s="158">
        <v>43626</v>
      </c>
      <c r="E1537" t="s">
        <v>1105</v>
      </c>
      <c r="F1537">
        <v>6</v>
      </c>
      <c r="G1537" t="s">
        <v>1448</v>
      </c>
      <c r="H1537" t="s">
        <v>1459</v>
      </c>
      <c r="I1537" t="s">
        <v>1622</v>
      </c>
      <c r="J1537">
        <f>IF('ATP Data Set 2019 Singles'!$K1537&gt;1,'ATP Data Set 2019 Singles'!$K1537,"")</f>
        <v>158</v>
      </c>
      <c r="K1537">
        <v>158</v>
      </c>
      <c r="R1537" s="132"/>
      <c r="AC1537"/>
    </row>
    <row r="1538" spans="1:29" x14ac:dyDescent="0.25">
      <c r="A1538" t="s">
        <v>2412</v>
      </c>
      <c r="B1538" t="str">
        <f>IF(OR(ISNUMBER(FIND("W/O",Tabelle3[[#This Row],[Score]])),ISNUMBER(FIND("RET",Tabelle3[[#This Row],[Score]])),ISNUMBER(FIND("Bye,",Tabelle3[[#This Row],[Opponent]]))),"NO","YES")</f>
        <v>YES</v>
      </c>
      <c r="C1538" t="s">
        <v>518</v>
      </c>
      <c r="D1538" s="158">
        <v>43626</v>
      </c>
      <c r="E1538" t="s">
        <v>1105</v>
      </c>
      <c r="F1538">
        <v>6</v>
      </c>
      <c r="G1538" t="s">
        <v>1590</v>
      </c>
      <c r="H1538" t="s">
        <v>1508</v>
      </c>
      <c r="I1538" t="s">
        <v>637</v>
      </c>
      <c r="J1538">
        <f>IF('ATP Data Set 2019 Singles'!$K1538&gt;1,'ATP Data Set 2019 Singles'!$K1538,"")</f>
        <v>102</v>
      </c>
      <c r="K1538">
        <v>102</v>
      </c>
      <c r="R1538" s="132"/>
      <c r="AC1538"/>
    </row>
    <row r="1539" spans="1:29" x14ac:dyDescent="0.25">
      <c r="A1539" t="s">
        <v>2412</v>
      </c>
      <c r="B1539" t="str">
        <f>IF(OR(ISNUMBER(FIND("W/O",Tabelle3[[#This Row],[Score]])),ISNUMBER(FIND("RET",Tabelle3[[#This Row],[Score]])),ISNUMBER(FIND("Bye,",Tabelle3[[#This Row],[Opponent]]))),"NO","YES")</f>
        <v>YES</v>
      </c>
      <c r="C1539" t="s">
        <v>518</v>
      </c>
      <c r="D1539" s="158">
        <v>43626</v>
      </c>
      <c r="E1539" t="s">
        <v>1105</v>
      </c>
      <c r="F1539">
        <v>7</v>
      </c>
      <c r="G1539" t="s">
        <v>1448</v>
      </c>
      <c r="H1539" t="s">
        <v>1590</v>
      </c>
      <c r="I1539" t="s">
        <v>585</v>
      </c>
      <c r="J1539">
        <f>IF('ATP Data Set 2019 Singles'!$K1539&gt;1,'ATP Data Set 2019 Singles'!$K1539,"")</f>
        <v>121</v>
      </c>
      <c r="K1539">
        <v>121</v>
      </c>
      <c r="R1539" s="132"/>
      <c r="AC1539"/>
    </row>
    <row r="1540" spans="1:29" x14ac:dyDescent="0.25">
      <c r="A1540" t="s">
        <v>2412</v>
      </c>
      <c r="B1540" t="str">
        <f>IF(OR(ISNUMBER(FIND("W/O",Tabelle3[[#This Row],[Score]])),ISNUMBER(FIND("RET",Tabelle3[[#This Row],[Score]])),ISNUMBER(FIND("Bye,",Tabelle3[[#This Row],[Opponent]]))),"NO","YES")</f>
        <v>YES</v>
      </c>
      <c r="C1540" t="s">
        <v>518</v>
      </c>
      <c r="D1540" s="158">
        <v>43626</v>
      </c>
      <c r="E1540" t="s">
        <v>1097</v>
      </c>
      <c r="F1540">
        <v>3</v>
      </c>
      <c r="G1540" t="s">
        <v>1573</v>
      </c>
      <c r="H1540" t="s">
        <v>1845</v>
      </c>
      <c r="I1540" t="s">
        <v>637</v>
      </c>
      <c r="J1540">
        <f>IF('ATP Data Set 2019 Singles'!$K1540&gt;1,'ATP Data Set 2019 Singles'!$K1540,"")</f>
        <v>86</v>
      </c>
      <c r="K1540">
        <v>86</v>
      </c>
      <c r="R1540" s="132"/>
      <c r="AC1540"/>
    </row>
    <row r="1541" spans="1:29" x14ac:dyDescent="0.25">
      <c r="A1541" t="s">
        <v>2412</v>
      </c>
      <c r="B1541" t="str">
        <f>IF(OR(ISNUMBER(FIND("W/O",Tabelle3[[#This Row],[Score]])),ISNUMBER(FIND("RET",Tabelle3[[#This Row],[Score]])),ISNUMBER(FIND("Bye,",Tabelle3[[#This Row],[Opponent]]))),"NO","YES")</f>
        <v>NO</v>
      </c>
      <c r="C1541" t="s">
        <v>518</v>
      </c>
      <c r="D1541" s="158">
        <v>43626</v>
      </c>
      <c r="E1541" t="s">
        <v>1097</v>
      </c>
      <c r="F1541">
        <v>3</v>
      </c>
      <c r="G1541" t="s">
        <v>1477</v>
      </c>
      <c r="H1541" t="s">
        <v>1458</v>
      </c>
      <c r="I1541" t="s">
        <v>1457</v>
      </c>
      <c r="J1541" t="str">
        <f>IF('ATP Data Set 2019 Singles'!$K1541&gt;1,'ATP Data Set 2019 Singles'!$K1541,"")</f>
        <v/>
      </c>
      <c r="K1541">
        <v>0</v>
      </c>
      <c r="R1541" s="132"/>
      <c r="AC1541"/>
    </row>
    <row r="1542" spans="1:29" x14ac:dyDescent="0.25">
      <c r="A1542" t="s">
        <v>2412</v>
      </c>
      <c r="B1542" t="str">
        <f>IF(OR(ISNUMBER(FIND("W/O",Tabelle3[[#This Row],[Score]])),ISNUMBER(FIND("RET",Tabelle3[[#This Row],[Score]])),ISNUMBER(FIND("Bye,",Tabelle3[[#This Row],[Opponent]]))),"NO","YES")</f>
        <v>YES</v>
      </c>
      <c r="C1542" t="s">
        <v>518</v>
      </c>
      <c r="D1542" s="158">
        <v>43626</v>
      </c>
      <c r="E1542" t="s">
        <v>1097</v>
      </c>
      <c r="F1542">
        <v>3</v>
      </c>
      <c r="G1542" t="s">
        <v>1401</v>
      </c>
      <c r="H1542" t="s">
        <v>1611</v>
      </c>
      <c r="I1542" t="s">
        <v>512</v>
      </c>
      <c r="J1542">
        <f>IF('ATP Data Set 2019 Singles'!$K1542&gt;1,'ATP Data Set 2019 Singles'!$K1542,"")</f>
        <v>53</v>
      </c>
      <c r="K1542">
        <v>53</v>
      </c>
      <c r="R1542" s="132"/>
      <c r="AC1542"/>
    </row>
    <row r="1543" spans="1:29" x14ac:dyDescent="0.25">
      <c r="A1543" t="s">
        <v>2412</v>
      </c>
      <c r="B1543" t="str">
        <f>IF(OR(ISNUMBER(FIND("W/O",Tabelle3[[#This Row],[Score]])),ISNUMBER(FIND("RET",Tabelle3[[#This Row],[Score]])),ISNUMBER(FIND("Bye,",Tabelle3[[#This Row],[Opponent]]))),"NO","YES")</f>
        <v>YES</v>
      </c>
      <c r="C1543" t="s">
        <v>518</v>
      </c>
      <c r="D1543" s="158">
        <v>43626</v>
      </c>
      <c r="E1543" t="s">
        <v>1097</v>
      </c>
      <c r="F1543">
        <v>3</v>
      </c>
      <c r="G1543" t="s">
        <v>2033</v>
      </c>
      <c r="H1543" t="s">
        <v>1535</v>
      </c>
      <c r="I1543" t="s">
        <v>610</v>
      </c>
      <c r="J1543">
        <f>IF('ATP Data Set 2019 Singles'!$K1543&gt;1,'ATP Data Set 2019 Singles'!$K1543,"")</f>
        <v>72</v>
      </c>
      <c r="K1543">
        <v>72</v>
      </c>
      <c r="R1543" s="132"/>
      <c r="AC1543"/>
    </row>
    <row r="1544" spans="1:29" x14ac:dyDescent="0.25">
      <c r="A1544" t="s">
        <v>2412</v>
      </c>
      <c r="B1544" t="str">
        <f>IF(OR(ISNUMBER(FIND("W/O",Tabelle3[[#This Row],[Score]])),ISNUMBER(FIND("RET",Tabelle3[[#This Row],[Score]])),ISNUMBER(FIND("Bye,",Tabelle3[[#This Row],[Opponent]]))),"NO","YES")</f>
        <v>YES</v>
      </c>
      <c r="C1544" t="s">
        <v>518</v>
      </c>
      <c r="D1544" s="158">
        <v>43626</v>
      </c>
      <c r="E1544" t="s">
        <v>1097</v>
      </c>
      <c r="F1544">
        <v>3</v>
      </c>
      <c r="G1544" t="s">
        <v>1485</v>
      </c>
      <c r="H1544" t="s">
        <v>1752</v>
      </c>
      <c r="I1544" t="s">
        <v>533</v>
      </c>
      <c r="J1544">
        <f>IF('ATP Data Set 2019 Singles'!$K1544&gt;1,'ATP Data Set 2019 Singles'!$K1544,"")</f>
        <v>92</v>
      </c>
      <c r="K1544">
        <v>92</v>
      </c>
      <c r="R1544" s="132"/>
      <c r="AC1544"/>
    </row>
    <row r="1545" spans="1:29" x14ac:dyDescent="0.25">
      <c r="A1545" t="s">
        <v>2412</v>
      </c>
      <c r="B1545" t="str">
        <f>IF(OR(ISNUMBER(FIND("W/O",Tabelle3[[#This Row],[Score]])),ISNUMBER(FIND("RET",Tabelle3[[#This Row],[Score]])),ISNUMBER(FIND("Bye,",Tabelle3[[#This Row],[Opponent]]))),"NO","YES")</f>
        <v>YES</v>
      </c>
      <c r="C1545" t="s">
        <v>518</v>
      </c>
      <c r="D1545" s="158">
        <v>43626</v>
      </c>
      <c r="E1545" t="s">
        <v>1097</v>
      </c>
      <c r="F1545">
        <v>3</v>
      </c>
      <c r="G1545" t="s">
        <v>1407</v>
      </c>
      <c r="H1545" t="s">
        <v>1490</v>
      </c>
      <c r="I1545" t="s">
        <v>846</v>
      </c>
      <c r="J1545">
        <f>IF('ATP Data Set 2019 Singles'!$K1545&gt;1,'ATP Data Set 2019 Singles'!$K1545,"")</f>
        <v>117</v>
      </c>
      <c r="K1545">
        <v>117</v>
      </c>
      <c r="R1545" s="132"/>
      <c r="AC1545"/>
    </row>
    <row r="1546" spans="1:29" x14ac:dyDescent="0.25">
      <c r="A1546" t="s">
        <v>2412</v>
      </c>
      <c r="B1546" t="str">
        <f>IF(OR(ISNUMBER(FIND("W/O",Tabelle3[[#This Row],[Score]])),ISNUMBER(FIND("RET",Tabelle3[[#This Row],[Score]])),ISNUMBER(FIND("Bye,",Tabelle3[[#This Row],[Opponent]]))),"NO","YES")</f>
        <v>NO</v>
      </c>
      <c r="C1546" t="s">
        <v>518</v>
      </c>
      <c r="D1546" s="158">
        <v>43626</v>
      </c>
      <c r="E1546" t="s">
        <v>1097</v>
      </c>
      <c r="F1546">
        <v>3</v>
      </c>
      <c r="G1546" t="s">
        <v>1445</v>
      </c>
      <c r="H1546" t="s">
        <v>1458</v>
      </c>
      <c r="I1546" t="s">
        <v>1457</v>
      </c>
      <c r="J1546" t="str">
        <f>IF('ATP Data Set 2019 Singles'!$K1546&gt;1,'ATP Data Set 2019 Singles'!$K1546,"")</f>
        <v/>
      </c>
      <c r="K1546">
        <v>0</v>
      </c>
      <c r="R1546" s="132"/>
      <c r="AC1546"/>
    </row>
    <row r="1547" spans="1:29" x14ac:dyDescent="0.25">
      <c r="A1547" t="s">
        <v>2412</v>
      </c>
      <c r="B1547" t="str">
        <f>IF(OR(ISNUMBER(FIND("W/O",Tabelle3[[#This Row],[Score]])),ISNUMBER(FIND("RET",Tabelle3[[#This Row],[Score]])),ISNUMBER(FIND("Bye,",Tabelle3[[#This Row],[Opponent]]))),"NO","YES")</f>
        <v>YES</v>
      </c>
      <c r="C1547" t="s">
        <v>518</v>
      </c>
      <c r="D1547" s="158">
        <v>43626</v>
      </c>
      <c r="E1547" t="s">
        <v>1097</v>
      </c>
      <c r="F1547">
        <v>3</v>
      </c>
      <c r="G1547" t="s">
        <v>1679</v>
      </c>
      <c r="H1547" t="s">
        <v>1892</v>
      </c>
      <c r="I1547" t="s">
        <v>621</v>
      </c>
      <c r="J1547">
        <f>IF('ATP Data Set 2019 Singles'!$K1547&gt;1,'ATP Data Set 2019 Singles'!$K1547,"")</f>
        <v>60</v>
      </c>
      <c r="K1547">
        <v>60</v>
      </c>
      <c r="R1547" s="132"/>
      <c r="AC1547"/>
    </row>
    <row r="1548" spans="1:29" x14ac:dyDescent="0.25">
      <c r="A1548" t="s">
        <v>2412</v>
      </c>
      <c r="B1548" t="str">
        <f>IF(OR(ISNUMBER(FIND("W/O",Tabelle3[[#This Row],[Score]])),ISNUMBER(FIND("RET",Tabelle3[[#This Row],[Score]])),ISNUMBER(FIND("Bye,",Tabelle3[[#This Row],[Opponent]]))),"NO","YES")</f>
        <v>NO</v>
      </c>
      <c r="C1548" t="s">
        <v>518</v>
      </c>
      <c r="D1548" s="158">
        <v>43626</v>
      </c>
      <c r="E1548" t="s">
        <v>1097</v>
      </c>
      <c r="F1548">
        <v>3</v>
      </c>
      <c r="G1548" t="s">
        <v>1397</v>
      </c>
      <c r="H1548" t="s">
        <v>1458</v>
      </c>
      <c r="I1548" t="s">
        <v>1457</v>
      </c>
      <c r="J1548" t="str">
        <f>IF('ATP Data Set 2019 Singles'!$K1548&gt;1,'ATP Data Set 2019 Singles'!$K1548,"")</f>
        <v/>
      </c>
      <c r="K1548">
        <v>0</v>
      </c>
      <c r="R1548" s="132"/>
      <c r="AC1548"/>
    </row>
    <row r="1549" spans="1:29" x14ac:dyDescent="0.25">
      <c r="A1549" t="s">
        <v>2412</v>
      </c>
      <c r="B1549" t="str">
        <f>IF(OR(ISNUMBER(FIND("W/O",Tabelle3[[#This Row],[Score]])),ISNUMBER(FIND("RET",Tabelle3[[#This Row],[Score]])),ISNUMBER(FIND("Bye,",Tabelle3[[#This Row],[Opponent]]))),"NO","YES")</f>
        <v>YES</v>
      </c>
      <c r="C1549" t="s">
        <v>518</v>
      </c>
      <c r="D1549" s="158">
        <v>43626</v>
      </c>
      <c r="E1549" t="s">
        <v>1097</v>
      </c>
      <c r="F1549">
        <v>3</v>
      </c>
      <c r="G1549" t="s">
        <v>1428</v>
      </c>
      <c r="H1549" t="s">
        <v>1617</v>
      </c>
      <c r="I1549" t="s">
        <v>1821</v>
      </c>
      <c r="J1549">
        <f>IF('ATP Data Set 2019 Singles'!$K1549&gt;1,'ATP Data Set 2019 Singles'!$K1549,"")</f>
        <v>149</v>
      </c>
      <c r="K1549">
        <v>149</v>
      </c>
      <c r="R1549" s="132"/>
      <c r="AC1549"/>
    </row>
    <row r="1550" spans="1:29" x14ac:dyDescent="0.25">
      <c r="A1550" t="s">
        <v>2412</v>
      </c>
      <c r="B1550" t="str">
        <f>IF(OR(ISNUMBER(FIND("W/O",Tabelle3[[#This Row],[Score]])),ISNUMBER(FIND("RET",Tabelle3[[#This Row],[Score]])),ISNUMBER(FIND("Bye,",Tabelle3[[#This Row],[Opponent]]))),"NO","YES")</f>
        <v>YES</v>
      </c>
      <c r="C1550" t="s">
        <v>518</v>
      </c>
      <c r="D1550" s="158">
        <v>43626</v>
      </c>
      <c r="E1550" t="s">
        <v>1097</v>
      </c>
      <c r="F1550">
        <v>3</v>
      </c>
      <c r="G1550" t="s">
        <v>1574</v>
      </c>
      <c r="H1550" t="s">
        <v>1491</v>
      </c>
      <c r="I1550" t="s">
        <v>2036</v>
      </c>
      <c r="J1550">
        <f>IF('ATP Data Set 2019 Singles'!$K1550&gt;1,'ATP Data Set 2019 Singles'!$K1550,"")</f>
        <v>109</v>
      </c>
      <c r="K1550">
        <v>109</v>
      </c>
      <c r="R1550" s="132"/>
      <c r="AC1550"/>
    </row>
    <row r="1551" spans="1:29" x14ac:dyDescent="0.25">
      <c r="A1551" t="s">
        <v>2412</v>
      </c>
      <c r="B1551" t="str">
        <f>IF(OR(ISNUMBER(FIND("W/O",Tabelle3[[#This Row],[Score]])),ISNUMBER(FIND("RET",Tabelle3[[#This Row],[Score]])),ISNUMBER(FIND("Bye,",Tabelle3[[#This Row],[Opponent]]))),"NO","YES")</f>
        <v>YES</v>
      </c>
      <c r="C1551" t="s">
        <v>518</v>
      </c>
      <c r="D1551" s="158">
        <v>43626</v>
      </c>
      <c r="E1551" t="s">
        <v>1097</v>
      </c>
      <c r="F1551">
        <v>3</v>
      </c>
      <c r="G1551" t="s">
        <v>1443</v>
      </c>
      <c r="H1551" t="s">
        <v>1512</v>
      </c>
      <c r="I1551" t="s">
        <v>1436</v>
      </c>
      <c r="J1551">
        <f>IF('ATP Data Set 2019 Singles'!$K1551&gt;1,'ATP Data Set 2019 Singles'!$K1551,"")</f>
        <v>132</v>
      </c>
      <c r="K1551">
        <v>132</v>
      </c>
      <c r="R1551" s="132"/>
      <c r="AC1551"/>
    </row>
    <row r="1552" spans="1:29" x14ac:dyDescent="0.25">
      <c r="A1552" t="s">
        <v>2412</v>
      </c>
      <c r="B1552" t="str">
        <f>IF(OR(ISNUMBER(FIND("W/O",Tabelle3[[#This Row],[Score]])),ISNUMBER(FIND("RET",Tabelle3[[#This Row],[Score]])),ISNUMBER(FIND("Bye,",Tabelle3[[#This Row],[Opponent]]))),"NO","YES")</f>
        <v>YES</v>
      </c>
      <c r="C1552" t="s">
        <v>518</v>
      </c>
      <c r="D1552" s="158">
        <v>43626</v>
      </c>
      <c r="E1552" t="s">
        <v>1097</v>
      </c>
      <c r="F1552">
        <v>3</v>
      </c>
      <c r="G1552" t="s">
        <v>1465</v>
      </c>
      <c r="H1552" t="s">
        <v>1513</v>
      </c>
      <c r="I1552" t="s">
        <v>1624</v>
      </c>
      <c r="J1552">
        <f>IF('ATP Data Set 2019 Singles'!$K1552&gt;1,'ATP Data Set 2019 Singles'!$K1552,"")</f>
        <v>108</v>
      </c>
      <c r="K1552">
        <v>108</v>
      </c>
      <c r="R1552" s="132"/>
      <c r="AC1552"/>
    </row>
    <row r="1553" spans="1:29" x14ac:dyDescent="0.25">
      <c r="A1553" t="s">
        <v>2412</v>
      </c>
      <c r="B1553" t="str">
        <f>IF(OR(ISNUMBER(FIND("W/O",Tabelle3[[#This Row],[Score]])),ISNUMBER(FIND("RET",Tabelle3[[#This Row],[Score]])),ISNUMBER(FIND("Bye,",Tabelle3[[#This Row],[Opponent]]))),"NO","YES")</f>
        <v>YES</v>
      </c>
      <c r="C1553" t="s">
        <v>518</v>
      </c>
      <c r="D1553" s="158">
        <v>43626</v>
      </c>
      <c r="E1553" t="s">
        <v>1097</v>
      </c>
      <c r="F1553">
        <v>3</v>
      </c>
      <c r="G1553" t="s">
        <v>1432</v>
      </c>
      <c r="H1553" t="s">
        <v>1426</v>
      </c>
      <c r="I1553" t="s">
        <v>598</v>
      </c>
      <c r="J1553">
        <f>IF('ATP Data Set 2019 Singles'!$K1553&gt;1,'ATP Data Set 2019 Singles'!$K1553,"")</f>
        <v>86</v>
      </c>
      <c r="K1553">
        <v>86</v>
      </c>
      <c r="R1553" s="132"/>
      <c r="AC1553"/>
    </row>
    <row r="1554" spans="1:29" x14ac:dyDescent="0.25">
      <c r="A1554" t="s">
        <v>2412</v>
      </c>
      <c r="B1554" t="str">
        <f>IF(OR(ISNUMBER(FIND("W/O",Tabelle3[[#This Row],[Score]])),ISNUMBER(FIND("RET",Tabelle3[[#This Row],[Score]])),ISNUMBER(FIND("Bye,",Tabelle3[[#This Row],[Opponent]]))),"NO","YES")</f>
        <v>YES</v>
      </c>
      <c r="C1554" t="s">
        <v>518</v>
      </c>
      <c r="D1554" s="158">
        <v>43626</v>
      </c>
      <c r="E1554" t="s">
        <v>1097</v>
      </c>
      <c r="F1554">
        <v>3</v>
      </c>
      <c r="G1554" t="s">
        <v>1429</v>
      </c>
      <c r="H1554" t="s">
        <v>1894</v>
      </c>
      <c r="I1554" t="s">
        <v>1640</v>
      </c>
      <c r="J1554">
        <f>IF('ATP Data Set 2019 Singles'!$K1554&gt;1,'ATP Data Set 2019 Singles'!$K1554,"")</f>
        <v>57</v>
      </c>
      <c r="K1554">
        <v>57</v>
      </c>
      <c r="R1554" s="132"/>
      <c r="AC1554"/>
    </row>
    <row r="1555" spans="1:29" x14ac:dyDescent="0.25">
      <c r="A1555" t="s">
        <v>2412</v>
      </c>
      <c r="B1555" t="str">
        <f>IF(OR(ISNUMBER(FIND("W/O",Tabelle3[[#This Row],[Score]])),ISNUMBER(FIND("RET",Tabelle3[[#This Row],[Score]])),ISNUMBER(FIND("Bye,",Tabelle3[[#This Row],[Opponent]]))),"NO","YES")</f>
        <v>NO</v>
      </c>
      <c r="C1555" t="s">
        <v>518</v>
      </c>
      <c r="D1555" s="158">
        <v>43626</v>
      </c>
      <c r="E1555" t="s">
        <v>1097</v>
      </c>
      <c r="F1555">
        <v>3</v>
      </c>
      <c r="G1555" t="s">
        <v>1396</v>
      </c>
      <c r="H1555" t="s">
        <v>1458</v>
      </c>
      <c r="I1555" t="s">
        <v>1457</v>
      </c>
      <c r="J1555" t="str">
        <f>IF('ATP Data Set 2019 Singles'!$K1555&gt;1,'ATP Data Set 2019 Singles'!$K1555,"")</f>
        <v/>
      </c>
      <c r="K1555">
        <v>0</v>
      </c>
      <c r="R1555" s="132"/>
      <c r="AC1555"/>
    </row>
    <row r="1556" spans="1:29" x14ac:dyDescent="0.25">
      <c r="A1556" t="s">
        <v>2412</v>
      </c>
      <c r="B1556" t="str">
        <f>IF(OR(ISNUMBER(FIND("W/O",Tabelle3[[#This Row],[Score]])),ISNUMBER(FIND("RET",Tabelle3[[#This Row],[Score]])),ISNUMBER(FIND("Bye,",Tabelle3[[#This Row],[Opponent]]))),"NO","YES")</f>
        <v>YES</v>
      </c>
      <c r="C1556" t="s">
        <v>518</v>
      </c>
      <c r="D1556" s="158">
        <v>43626</v>
      </c>
      <c r="E1556" t="s">
        <v>1097</v>
      </c>
      <c r="F1556">
        <v>4</v>
      </c>
      <c r="G1556" t="s">
        <v>1573</v>
      </c>
      <c r="H1556" t="s">
        <v>1465</v>
      </c>
      <c r="I1556" t="s">
        <v>598</v>
      </c>
      <c r="J1556">
        <f>IF('ATP Data Set 2019 Singles'!$K1556&gt;1,'ATP Data Set 2019 Singles'!$K1556,"")</f>
        <v>90</v>
      </c>
      <c r="K1556">
        <v>90</v>
      </c>
      <c r="R1556" s="132"/>
      <c r="AC1556"/>
    </row>
    <row r="1557" spans="1:29" x14ac:dyDescent="0.25">
      <c r="A1557" t="s">
        <v>2412</v>
      </c>
      <c r="B1557" t="str">
        <f>IF(OR(ISNUMBER(FIND("W/O",Tabelle3[[#This Row],[Score]])),ISNUMBER(FIND("RET",Tabelle3[[#This Row],[Score]])),ISNUMBER(FIND("Bye,",Tabelle3[[#This Row],[Opponent]]))),"NO","YES")</f>
        <v>YES</v>
      </c>
      <c r="C1557" t="s">
        <v>518</v>
      </c>
      <c r="D1557" s="158">
        <v>43626</v>
      </c>
      <c r="E1557" t="s">
        <v>1097</v>
      </c>
      <c r="F1557">
        <v>4</v>
      </c>
      <c r="G1557" t="s">
        <v>1401</v>
      </c>
      <c r="H1557" t="s">
        <v>1445</v>
      </c>
      <c r="I1557" t="s">
        <v>653</v>
      </c>
      <c r="J1557">
        <f>IF('ATP Data Set 2019 Singles'!$K1557&gt;1,'ATP Data Set 2019 Singles'!$K1557,"")</f>
        <v>69</v>
      </c>
      <c r="K1557">
        <v>69</v>
      </c>
      <c r="R1557" s="132"/>
      <c r="AC1557"/>
    </row>
    <row r="1558" spans="1:29" x14ac:dyDescent="0.25">
      <c r="A1558" t="s">
        <v>2412</v>
      </c>
      <c r="B1558" t="str">
        <f>IF(OR(ISNUMBER(FIND("W/O",Tabelle3[[#This Row],[Score]])),ISNUMBER(FIND("RET",Tabelle3[[#This Row],[Score]])),ISNUMBER(FIND("Bye,",Tabelle3[[#This Row],[Opponent]]))),"NO","YES")</f>
        <v>YES</v>
      </c>
      <c r="C1558" t="s">
        <v>518</v>
      </c>
      <c r="D1558" s="158">
        <v>43626</v>
      </c>
      <c r="E1558" t="s">
        <v>1097</v>
      </c>
      <c r="F1558">
        <v>4</v>
      </c>
      <c r="G1558" t="s">
        <v>2033</v>
      </c>
      <c r="H1558" t="s">
        <v>1396</v>
      </c>
      <c r="I1558" t="s">
        <v>1354</v>
      </c>
      <c r="J1558">
        <f>IF('ATP Data Set 2019 Singles'!$K1558&gt;1,'ATP Data Set 2019 Singles'!$K1558,"")</f>
        <v>121</v>
      </c>
      <c r="K1558">
        <v>121</v>
      </c>
      <c r="R1558" s="132"/>
      <c r="AC1558"/>
    </row>
    <row r="1559" spans="1:29" x14ac:dyDescent="0.25">
      <c r="A1559" t="s">
        <v>2412</v>
      </c>
      <c r="B1559" t="str">
        <f>IF(OR(ISNUMBER(FIND("W/O",Tabelle3[[#This Row],[Score]])),ISNUMBER(FIND("RET",Tabelle3[[#This Row],[Score]])),ISNUMBER(FIND("Bye,",Tabelle3[[#This Row],[Opponent]]))),"NO","YES")</f>
        <v>YES</v>
      </c>
      <c r="C1559" t="s">
        <v>518</v>
      </c>
      <c r="D1559" s="158">
        <v>43626</v>
      </c>
      <c r="E1559" t="s">
        <v>1097</v>
      </c>
      <c r="F1559">
        <v>4</v>
      </c>
      <c r="G1559" t="s">
        <v>1485</v>
      </c>
      <c r="H1559" t="s">
        <v>1477</v>
      </c>
      <c r="I1559" t="s">
        <v>1335</v>
      </c>
      <c r="J1559">
        <f>IF('ATP Data Set 2019 Singles'!$K1559&gt;1,'ATP Data Set 2019 Singles'!$K1559,"")</f>
        <v>135</v>
      </c>
      <c r="K1559">
        <v>135</v>
      </c>
      <c r="R1559" s="132"/>
      <c r="AC1559"/>
    </row>
    <row r="1560" spans="1:29" x14ac:dyDescent="0.25">
      <c r="A1560" t="s">
        <v>2412</v>
      </c>
      <c r="B1560" t="str">
        <f>IF(OR(ISNUMBER(FIND("W/O",Tabelle3[[#This Row],[Score]])),ISNUMBER(FIND("RET",Tabelle3[[#This Row],[Score]])),ISNUMBER(FIND("Bye,",Tabelle3[[#This Row],[Opponent]]))),"NO","YES")</f>
        <v>YES</v>
      </c>
      <c r="C1560" t="s">
        <v>518</v>
      </c>
      <c r="D1560" s="158">
        <v>43626</v>
      </c>
      <c r="E1560" t="s">
        <v>1097</v>
      </c>
      <c r="F1560">
        <v>4</v>
      </c>
      <c r="G1560" t="s">
        <v>1679</v>
      </c>
      <c r="H1560" t="s">
        <v>1428</v>
      </c>
      <c r="I1560" t="s">
        <v>2035</v>
      </c>
      <c r="J1560">
        <f>IF('ATP Data Set 2019 Singles'!$K1560&gt;1,'ATP Data Set 2019 Singles'!$K1560,"")</f>
        <v>139</v>
      </c>
      <c r="K1560">
        <v>139</v>
      </c>
      <c r="R1560" s="132"/>
      <c r="AC1560"/>
    </row>
    <row r="1561" spans="1:29" x14ac:dyDescent="0.25">
      <c r="A1561" t="s">
        <v>2412</v>
      </c>
      <c r="B1561" t="str">
        <f>IF(OR(ISNUMBER(FIND("W/O",Tabelle3[[#This Row],[Score]])),ISNUMBER(FIND("RET",Tabelle3[[#This Row],[Score]])),ISNUMBER(FIND("Bye,",Tabelle3[[#This Row],[Opponent]]))),"NO","YES")</f>
        <v>YES</v>
      </c>
      <c r="C1561" t="s">
        <v>518</v>
      </c>
      <c r="D1561" s="158">
        <v>43626</v>
      </c>
      <c r="E1561" t="s">
        <v>1097</v>
      </c>
      <c r="F1561">
        <v>4</v>
      </c>
      <c r="G1561" t="s">
        <v>1574</v>
      </c>
      <c r="H1561" t="s">
        <v>1397</v>
      </c>
      <c r="I1561" t="s">
        <v>2034</v>
      </c>
      <c r="J1561">
        <f>IF('ATP Data Set 2019 Singles'!$K1561&gt;1,'ATP Data Set 2019 Singles'!$K1561,"")</f>
        <v>122</v>
      </c>
      <c r="K1561">
        <v>122</v>
      </c>
      <c r="R1561" s="132"/>
      <c r="AC1561"/>
    </row>
    <row r="1562" spans="1:29" x14ac:dyDescent="0.25">
      <c r="A1562" t="s">
        <v>2412</v>
      </c>
      <c r="B1562" t="str">
        <f>IF(OR(ISNUMBER(FIND("W/O",Tabelle3[[#This Row],[Score]])),ISNUMBER(FIND("RET",Tabelle3[[#This Row],[Score]])),ISNUMBER(FIND("Bye,",Tabelle3[[#This Row],[Opponent]]))),"NO","YES")</f>
        <v>YES</v>
      </c>
      <c r="C1562" t="s">
        <v>518</v>
      </c>
      <c r="D1562" s="158">
        <v>43626</v>
      </c>
      <c r="E1562" t="s">
        <v>1097</v>
      </c>
      <c r="F1562">
        <v>4</v>
      </c>
      <c r="G1562" t="s">
        <v>1443</v>
      </c>
      <c r="H1562" t="s">
        <v>1429</v>
      </c>
      <c r="I1562" t="s">
        <v>1550</v>
      </c>
      <c r="J1562">
        <f>IF('ATP Data Set 2019 Singles'!$K1562&gt;1,'ATP Data Set 2019 Singles'!$K1562,"")</f>
        <v>147</v>
      </c>
      <c r="K1562">
        <v>147</v>
      </c>
      <c r="R1562" s="132"/>
      <c r="AC1562"/>
    </row>
    <row r="1563" spans="1:29" x14ac:dyDescent="0.25">
      <c r="A1563" t="s">
        <v>2412</v>
      </c>
      <c r="B1563" t="str">
        <f>IF(OR(ISNUMBER(FIND("W/O",Tabelle3[[#This Row],[Score]])),ISNUMBER(FIND("RET",Tabelle3[[#This Row],[Score]])),ISNUMBER(FIND("Bye,",Tabelle3[[#This Row],[Opponent]]))),"NO","YES")</f>
        <v>YES</v>
      </c>
      <c r="C1563" t="s">
        <v>518</v>
      </c>
      <c r="D1563" s="158">
        <v>43626</v>
      </c>
      <c r="E1563" t="s">
        <v>1097</v>
      </c>
      <c r="F1563">
        <v>4</v>
      </c>
      <c r="G1563" t="s">
        <v>1432</v>
      </c>
      <c r="H1563" t="s">
        <v>1407</v>
      </c>
      <c r="I1563" t="s">
        <v>667</v>
      </c>
      <c r="J1563">
        <f>IF('ATP Data Set 2019 Singles'!$K1563&gt;1,'ATP Data Set 2019 Singles'!$K1563,"")</f>
        <v>59</v>
      </c>
      <c r="K1563">
        <v>59</v>
      </c>
      <c r="R1563" s="132"/>
      <c r="AC1563"/>
    </row>
    <row r="1564" spans="1:29" x14ac:dyDescent="0.25">
      <c r="A1564" t="s">
        <v>2412</v>
      </c>
      <c r="B1564" t="str">
        <f>IF(OR(ISNUMBER(FIND("W/O",Tabelle3[[#This Row],[Score]])),ISNUMBER(FIND("RET",Tabelle3[[#This Row],[Score]])),ISNUMBER(FIND("Bye,",Tabelle3[[#This Row],[Opponent]]))),"NO","YES")</f>
        <v>YES</v>
      </c>
      <c r="C1564" t="s">
        <v>518</v>
      </c>
      <c r="D1564" s="158">
        <v>43626</v>
      </c>
      <c r="E1564" t="s">
        <v>1097</v>
      </c>
      <c r="F1564">
        <v>5</v>
      </c>
      <c r="G1564" t="s">
        <v>1573</v>
      </c>
      <c r="H1564" t="s">
        <v>2033</v>
      </c>
      <c r="I1564" t="s">
        <v>1498</v>
      </c>
      <c r="J1564">
        <f>IF('ATP Data Set 2019 Singles'!$K1564&gt;1,'ATP Data Set 2019 Singles'!$K1564,"")</f>
        <v>148</v>
      </c>
      <c r="K1564">
        <v>148</v>
      </c>
      <c r="R1564" s="132"/>
      <c r="AC1564"/>
    </row>
    <row r="1565" spans="1:29" x14ac:dyDescent="0.25">
      <c r="A1565" t="s">
        <v>2412</v>
      </c>
      <c r="B1565" t="str">
        <f>IF(OR(ISNUMBER(FIND("W/O",Tabelle3[[#This Row],[Score]])),ISNUMBER(FIND("RET",Tabelle3[[#This Row],[Score]])),ISNUMBER(FIND("Bye,",Tabelle3[[#This Row],[Opponent]]))),"NO","YES")</f>
        <v>YES</v>
      </c>
      <c r="C1565" t="s">
        <v>518</v>
      </c>
      <c r="D1565" s="158">
        <v>43626</v>
      </c>
      <c r="E1565" t="s">
        <v>1097</v>
      </c>
      <c r="F1565">
        <v>5</v>
      </c>
      <c r="G1565" t="s">
        <v>1401</v>
      </c>
      <c r="H1565" t="s">
        <v>1679</v>
      </c>
      <c r="I1565" t="s">
        <v>646</v>
      </c>
      <c r="J1565">
        <f>IF('ATP Data Set 2019 Singles'!$K1565&gt;1,'ATP Data Set 2019 Singles'!$K1565,"")</f>
        <v>72</v>
      </c>
      <c r="K1565">
        <v>72</v>
      </c>
      <c r="R1565" s="132"/>
      <c r="AC1565"/>
    </row>
    <row r="1566" spans="1:29" x14ac:dyDescent="0.25">
      <c r="A1566" t="s">
        <v>2412</v>
      </c>
      <c r="B1566" t="str">
        <f>IF(OR(ISNUMBER(FIND("W/O",Tabelle3[[#This Row],[Score]])),ISNUMBER(FIND("RET",Tabelle3[[#This Row],[Score]])),ISNUMBER(FIND("Bye,",Tabelle3[[#This Row],[Opponent]]))),"NO","YES")</f>
        <v>YES</v>
      </c>
      <c r="C1566" t="s">
        <v>518</v>
      </c>
      <c r="D1566" s="158">
        <v>43626</v>
      </c>
      <c r="E1566" t="s">
        <v>1097</v>
      </c>
      <c r="F1566">
        <v>5</v>
      </c>
      <c r="G1566" t="s">
        <v>1443</v>
      </c>
      <c r="H1566" t="s">
        <v>1485</v>
      </c>
      <c r="I1566" t="s">
        <v>550</v>
      </c>
      <c r="J1566">
        <f>IF('ATP Data Set 2019 Singles'!$K1566&gt;1,'ATP Data Set 2019 Singles'!$K1566,"")</f>
        <v>73</v>
      </c>
      <c r="K1566">
        <v>73</v>
      </c>
      <c r="R1566" s="132"/>
      <c r="AC1566"/>
    </row>
    <row r="1567" spans="1:29" x14ac:dyDescent="0.25">
      <c r="A1567" t="s">
        <v>2412</v>
      </c>
      <c r="B1567" t="str">
        <f>IF(OR(ISNUMBER(FIND("W/O",Tabelle3[[#This Row],[Score]])),ISNUMBER(FIND("RET",Tabelle3[[#This Row],[Score]])),ISNUMBER(FIND("Bye,",Tabelle3[[#This Row],[Opponent]]))),"NO","YES")</f>
        <v>YES</v>
      </c>
      <c r="C1567" t="s">
        <v>518</v>
      </c>
      <c r="D1567" s="158">
        <v>43626</v>
      </c>
      <c r="E1567" t="s">
        <v>1097</v>
      </c>
      <c r="F1567">
        <v>5</v>
      </c>
      <c r="G1567" t="s">
        <v>1432</v>
      </c>
      <c r="H1567" t="s">
        <v>1574</v>
      </c>
      <c r="I1567" t="s">
        <v>550</v>
      </c>
      <c r="J1567">
        <f>IF('ATP Data Set 2019 Singles'!$K1567&gt;1,'ATP Data Set 2019 Singles'!$K1567,"")</f>
        <v>70</v>
      </c>
      <c r="K1567">
        <v>70</v>
      </c>
      <c r="R1567" s="132"/>
      <c r="AC1567"/>
    </row>
    <row r="1568" spans="1:29" x14ac:dyDescent="0.25">
      <c r="A1568" t="s">
        <v>2412</v>
      </c>
      <c r="B1568" t="str">
        <f>IF(OR(ISNUMBER(FIND("W/O",Tabelle3[[#This Row],[Score]])),ISNUMBER(FIND("RET",Tabelle3[[#This Row],[Score]])),ISNUMBER(FIND("Bye,",Tabelle3[[#This Row],[Opponent]]))),"NO","YES")</f>
        <v>NO</v>
      </c>
      <c r="C1568" t="s">
        <v>518</v>
      </c>
      <c r="D1568" s="158">
        <v>43626</v>
      </c>
      <c r="E1568" t="s">
        <v>1097</v>
      </c>
      <c r="F1568">
        <v>6</v>
      </c>
      <c r="G1568" t="s">
        <v>1573</v>
      </c>
      <c r="H1568" t="s">
        <v>1443</v>
      </c>
      <c r="I1568" t="s">
        <v>582</v>
      </c>
      <c r="J1568" t="str">
        <f>IF('ATP Data Set 2019 Singles'!$K1568&gt;1,'ATP Data Set 2019 Singles'!$K1568,"")</f>
        <v/>
      </c>
      <c r="K1568">
        <v>0</v>
      </c>
      <c r="R1568" s="132"/>
      <c r="AC1568"/>
    </row>
    <row r="1569" spans="1:29" x14ac:dyDescent="0.25">
      <c r="A1569" t="s">
        <v>2412</v>
      </c>
      <c r="B1569" t="str">
        <f>IF(OR(ISNUMBER(FIND("W/O",Tabelle3[[#This Row],[Score]])),ISNUMBER(FIND("RET",Tabelle3[[#This Row],[Score]])),ISNUMBER(FIND("Bye,",Tabelle3[[#This Row],[Opponent]]))),"NO","YES")</f>
        <v>YES</v>
      </c>
      <c r="C1569" t="s">
        <v>518</v>
      </c>
      <c r="D1569" s="158">
        <v>43626</v>
      </c>
      <c r="E1569" t="s">
        <v>1097</v>
      </c>
      <c r="F1569">
        <v>6</v>
      </c>
      <c r="G1569" t="s">
        <v>1401</v>
      </c>
      <c r="H1569" t="s">
        <v>1432</v>
      </c>
      <c r="I1569" t="s">
        <v>566</v>
      </c>
      <c r="J1569">
        <f>IF('ATP Data Set 2019 Singles'!$K1569&gt;1,'ATP Data Set 2019 Singles'!$K1569,"")</f>
        <v>74</v>
      </c>
      <c r="K1569">
        <v>74</v>
      </c>
      <c r="R1569" s="132"/>
      <c r="AC1569"/>
    </row>
    <row r="1570" spans="1:29" x14ac:dyDescent="0.25">
      <c r="A1570" t="s">
        <v>2412</v>
      </c>
      <c r="B1570" t="str">
        <f>IF(OR(ISNUMBER(FIND("W/O",Tabelle3[[#This Row],[Score]])),ISNUMBER(FIND("RET",Tabelle3[[#This Row],[Score]])),ISNUMBER(FIND("Bye,",Tabelle3[[#This Row],[Opponent]]))),"NO","YES")</f>
        <v>YES</v>
      </c>
      <c r="C1570" t="s">
        <v>518</v>
      </c>
      <c r="D1570" s="158">
        <v>43626</v>
      </c>
      <c r="E1570" t="s">
        <v>1097</v>
      </c>
      <c r="F1570">
        <v>7</v>
      </c>
      <c r="G1570" t="s">
        <v>1401</v>
      </c>
      <c r="H1570" t="s">
        <v>1573</v>
      </c>
      <c r="I1570" t="s">
        <v>610</v>
      </c>
      <c r="J1570">
        <f>IF('ATP Data Set 2019 Singles'!$K1570&gt;1,'ATP Data Set 2019 Singles'!$K1570,"")</f>
        <v>107</v>
      </c>
      <c r="K1570">
        <v>107</v>
      </c>
      <c r="R1570" s="132"/>
      <c r="AC1570"/>
    </row>
    <row r="1571" spans="1:29" x14ac:dyDescent="0.25">
      <c r="A1571" t="s">
        <v>2412</v>
      </c>
      <c r="B1571" t="str">
        <f>IF(OR(ISNUMBER(FIND("W/O",Tabelle3[[#This Row],[Score]])),ISNUMBER(FIND("RET",Tabelle3[[#This Row],[Score]])),ISNUMBER(FIND("Bye,",Tabelle3[[#This Row],[Opponent]]))),"NO","YES")</f>
        <v>YES</v>
      </c>
      <c r="C1571" t="s">
        <v>518</v>
      </c>
      <c r="D1571" s="158">
        <v>43633</v>
      </c>
      <c r="E1571" t="s">
        <v>1095</v>
      </c>
      <c r="F1571">
        <v>3</v>
      </c>
      <c r="G1571" t="s">
        <v>1435</v>
      </c>
      <c r="H1571" t="s">
        <v>1838</v>
      </c>
      <c r="I1571" t="s">
        <v>2032</v>
      </c>
      <c r="J1571">
        <f>IF('ATP Data Set 2019 Singles'!$K1571&gt;1,'ATP Data Set 2019 Singles'!$K1571,"")</f>
        <v>128</v>
      </c>
      <c r="K1571">
        <v>128</v>
      </c>
      <c r="R1571" s="132"/>
      <c r="AC1571"/>
    </row>
    <row r="1572" spans="1:29" x14ac:dyDescent="0.25">
      <c r="A1572" t="s">
        <v>2412</v>
      </c>
      <c r="B1572" t="str">
        <f>IF(OR(ISNUMBER(FIND("W/O",Tabelle3[[#This Row],[Score]])),ISNUMBER(FIND("RET",Tabelle3[[#This Row],[Score]])),ISNUMBER(FIND("Bye,",Tabelle3[[#This Row],[Opponent]]))),"NO","YES")</f>
        <v>YES</v>
      </c>
      <c r="C1572" t="s">
        <v>518</v>
      </c>
      <c r="D1572" s="158">
        <v>43633</v>
      </c>
      <c r="E1572" t="s">
        <v>1095</v>
      </c>
      <c r="F1572">
        <v>3</v>
      </c>
      <c r="G1572" t="s">
        <v>1454</v>
      </c>
      <c r="H1572" t="s">
        <v>1441</v>
      </c>
      <c r="I1572" t="s">
        <v>546</v>
      </c>
      <c r="J1572">
        <f>IF('ATP Data Set 2019 Singles'!$K1572&gt;1,'ATP Data Set 2019 Singles'!$K1572,"")</f>
        <v>84</v>
      </c>
      <c r="K1572">
        <v>84</v>
      </c>
      <c r="R1572" s="132"/>
      <c r="AC1572"/>
    </row>
    <row r="1573" spans="1:29" x14ac:dyDescent="0.25">
      <c r="A1573" t="s">
        <v>2412</v>
      </c>
      <c r="B1573" t="str">
        <f>IF(OR(ISNUMBER(FIND("W/O",Tabelle3[[#This Row],[Score]])),ISNUMBER(FIND("RET",Tabelle3[[#This Row],[Score]])),ISNUMBER(FIND("Bye,",Tabelle3[[#This Row],[Opponent]]))),"NO","YES")</f>
        <v>YES</v>
      </c>
      <c r="C1573" t="s">
        <v>518</v>
      </c>
      <c r="D1573" s="158">
        <v>43633</v>
      </c>
      <c r="E1573" t="s">
        <v>1095</v>
      </c>
      <c r="F1573">
        <v>3</v>
      </c>
      <c r="G1573" t="s">
        <v>1401</v>
      </c>
      <c r="H1573" t="s">
        <v>1477</v>
      </c>
      <c r="I1573" t="s">
        <v>550</v>
      </c>
      <c r="J1573">
        <f>IF('ATP Data Set 2019 Singles'!$K1573&gt;1,'ATP Data Set 2019 Singles'!$K1573,"")</f>
        <v>70</v>
      </c>
      <c r="K1573">
        <v>70</v>
      </c>
      <c r="R1573" s="132"/>
      <c r="AC1573"/>
    </row>
    <row r="1574" spans="1:29" x14ac:dyDescent="0.25">
      <c r="A1574" t="s">
        <v>2412</v>
      </c>
      <c r="B1574" t="str">
        <f>IF(OR(ISNUMBER(FIND("W/O",Tabelle3[[#This Row],[Score]])),ISNUMBER(FIND("RET",Tabelle3[[#This Row],[Score]])),ISNUMBER(FIND("Bye,",Tabelle3[[#This Row],[Opponent]]))),"NO","YES")</f>
        <v>YES</v>
      </c>
      <c r="C1574" t="s">
        <v>518</v>
      </c>
      <c r="D1574" s="158">
        <v>43633</v>
      </c>
      <c r="E1574" t="s">
        <v>1095</v>
      </c>
      <c r="F1574">
        <v>3</v>
      </c>
      <c r="G1574" t="s">
        <v>1459</v>
      </c>
      <c r="H1574" t="s">
        <v>1752</v>
      </c>
      <c r="I1574" t="s">
        <v>585</v>
      </c>
      <c r="J1574">
        <f>IF('ATP Data Set 2019 Singles'!$K1574&gt;1,'ATP Data Set 2019 Singles'!$K1574,"")</f>
        <v>86</v>
      </c>
      <c r="K1574">
        <v>86</v>
      </c>
      <c r="R1574" s="132"/>
      <c r="AC1574"/>
    </row>
    <row r="1575" spans="1:29" x14ac:dyDescent="0.25">
      <c r="A1575" t="s">
        <v>2412</v>
      </c>
      <c r="B1575" t="str">
        <f>IF(OR(ISNUMBER(FIND("W/O",Tabelle3[[#This Row],[Score]])),ISNUMBER(FIND("RET",Tabelle3[[#This Row],[Score]])),ISNUMBER(FIND("Bye,",Tabelle3[[#This Row],[Opponent]]))),"NO","YES")</f>
        <v>YES</v>
      </c>
      <c r="C1575" t="s">
        <v>518</v>
      </c>
      <c r="D1575" s="158">
        <v>43633</v>
      </c>
      <c r="E1575" t="s">
        <v>1095</v>
      </c>
      <c r="F1575">
        <v>3</v>
      </c>
      <c r="G1575" t="s">
        <v>1395</v>
      </c>
      <c r="H1575" t="s">
        <v>1535</v>
      </c>
      <c r="I1575" t="s">
        <v>585</v>
      </c>
      <c r="J1575">
        <f>IF('ATP Data Set 2019 Singles'!$K1575&gt;1,'ATP Data Set 2019 Singles'!$K1575,"")</f>
        <v>77</v>
      </c>
      <c r="K1575">
        <v>77</v>
      </c>
      <c r="R1575" s="132"/>
      <c r="AC1575"/>
    </row>
    <row r="1576" spans="1:29" x14ac:dyDescent="0.25">
      <c r="A1576" t="s">
        <v>2412</v>
      </c>
      <c r="B1576" t="str">
        <f>IF(OR(ISNUMBER(FIND("W/O",Tabelle3[[#This Row],[Score]])),ISNUMBER(FIND("RET",Tabelle3[[#This Row],[Score]])),ISNUMBER(FIND("Bye,",Tabelle3[[#This Row],[Opponent]]))),"NO","YES")</f>
        <v>YES</v>
      </c>
      <c r="C1576" t="s">
        <v>518</v>
      </c>
      <c r="D1576" s="158">
        <v>43633</v>
      </c>
      <c r="E1576" t="s">
        <v>1095</v>
      </c>
      <c r="F1576">
        <v>3</v>
      </c>
      <c r="G1576" t="s">
        <v>1508</v>
      </c>
      <c r="H1576" t="s">
        <v>1513</v>
      </c>
      <c r="I1576" t="s">
        <v>512</v>
      </c>
      <c r="J1576">
        <f>IF('ATP Data Set 2019 Singles'!$K1576&gt;1,'ATP Data Set 2019 Singles'!$K1576,"")</f>
        <v>70</v>
      </c>
      <c r="K1576">
        <v>70</v>
      </c>
      <c r="R1576" s="132"/>
      <c r="AC1576"/>
    </row>
    <row r="1577" spans="1:29" x14ac:dyDescent="0.25">
      <c r="A1577" t="s">
        <v>2412</v>
      </c>
      <c r="B1577" t="str">
        <f>IF(OR(ISNUMBER(FIND("W/O",Tabelle3[[#This Row],[Score]])),ISNUMBER(FIND("RET",Tabelle3[[#This Row],[Score]])),ISNUMBER(FIND("Bye,",Tabelle3[[#This Row],[Opponent]]))),"NO","YES")</f>
        <v>YES</v>
      </c>
      <c r="C1577" t="s">
        <v>518</v>
      </c>
      <c r="D1577" s="158">
        <v>43633</v>
      </c>
      <c r="E1577" t="s">
        <v>1095</v>
      </c>
      <c r="F1577">
        <v>3</v>
      </c>
      <c r="G1577" t="s">
        <v>1453</v>
      </c>
      <c r="H1577" t="s">
        <v>1497</v>
      </c>
      <c r="I1577" t="s">
        <v>785</v>
      </c>
      <c r="J1577">
        <f>IF('ATP Data Set 2019 Singles'!$K1577&gt;1,'ATP Data Set 2019 Singles'!$K1577,"")</f>
        <v>50</v>
      </c>
      <c r="K1577">
        <v>50</v>
      </c>
      <c r="R1577" s="132"/>
      <c r="AC1577"/>
    </row>
    <row r="1578" spans="1:29" x14ac:dyDescent="0.25">
      <c r="A1578" t="s">
        <v>2412</v>
      </c>
      <c r="B1578" t="str">
        <f>IF(OR(ISNUMBER(FIND("W/O",Tabelle3[[#This Row],[Score]])),ISNUMBER(FIND("RET",Tabelle3[[#This Row],[Score]])),ISNUMBER(FIND("Bye,",Tabelle3[[#This Row],[Opponent]]))),"NO","YES")</f>
        <v>YES</v>
      </c>
      <c r="C1578" t="s">
        <v>518</v>
      </c>
      <c r="D1578" s="158">
        <v>43633</v>
      </c>
      <c r="E1578" t="s">
        <v>1095</v>
      </c>
      <c r="F1578">
        <v>3</v>
      </c>
      <c r="G1578" t="s">
        <v>1492</v>
      </c>
      <c r="H1578" t="s">
        <v>1428</v>
      </c>
      <c r="I1578" t="s">
        <v>533</v>
      </c>
      <c r="J1578">
        <f>IF('ATP Data Set 2019 Singles'!$K1578&gt;1,'ATP Data Set 2019 Singles'!$K1578,"")</f>
        <v>100</v>
      </c>
      <c r="K1578">
        <v>100</v>
      </c>
      <c r="R1578" s="132"/>
      <c r="AC1578"/>
    </row>
    <row r="1579" spans="1:29" x14ac:dyDescent="0.25">
      <c r="A1579" t="s">
        <v>2412</v>
      </c>
      <c r="B1579" t="str">
        <f>IF(OR(ISNUMBER(FIND("W/O",Tabelle3[[#This Row],[Score]])),ISNUMBER(FIND("RET",Tabelle3[[#This Row],[Score]])),ISNUMBER(FIND("Bye,",Tabelle3[[#This Row],[Opponent]]))),"NO","YES")</f>
        <v>YES</v>
      </c>
      <c r="C1579" t="s">
        <v>518</v>
      </c>
      <c r="D1579" s="158">
        <v>43633</v>
      </c>
      <c r="E1579" t="s">
        <v>1095</v>
      </c>
      <c r="F1579">
        <v>3</v>
      </c>
      <c r="G1579" t="s">
        <v>1617</v>
      </c>
      <c r="H1579" t="s">
        <v>1490</v>
      </c>
      <c r="I1579" t="s">
        <v>646</v>
      </c>
      <c r="J1579">
        <f>IF('ATP Data Set 2019 Singles'!$K1579&gt;1,'ATP Data Set 2019 Singles'!$K1579,"")</f>
        <v>68</v>
      </c>
      <c r="K1579">
        <v>68</v>
      </c>
      <c r="R1579" s="132"/>
      <c r="AC1579"/>
    </row>
    <row r="1580" spans="1:29" x14ac:dyDescent="0.25">
      <c r="A1580" t="s">
        <v>2412</v>
      </c>
      <c r="B1580" t="str">
        <f>IF(OR(ISNUMBER(FIND("W/O",Tabelle3[[#This Row],[Score]])),ISNUMBER(FIND("RET",Tabelle3[[#This Row],[Score]])),ISNUMBER(FIND("Bye,",Tabelle3[[#This Row],[Opponent]]))),"NO","YES")</f>
        <v>YES</v>
      </c>
      <c r="C1580" t="s">
        <v>518</v>
      </c>
      <c r="D1580" s="158">
        <v>43633</v>
      </c>
      <c r="E1580" t="s">
        <v>1095</v>
      </c>
      <c r="F1580">
        <v>3</v>
      </c>
      <c r="G1580" t="s">
        <v>1445</v>
      </c>
      <c r="H1580" t="s">
        <v>1407</v>
      </c>
      <c r="I1580" t="s">
        <v>533</v>
      </c>
      <c r="J1580">
        <f>IF('ATP Data Set 2019 Singles'!$K1580&gt;1,'ATP Data Set 2019 Singles'!$K1580,"")</f>
        <v>91</v>
      </c>
      <c r="K1580">
        <v>91</v>
      </c>
      <c r="R1580" s="132"/>
      <c r="AC1580"/>
    </row>
    <row r="1581" spans="1:29" x14ac:dyDescent="0.25">
      <c r="A1581" t="s">
        <v>2412</v>
      </c>
      <c r="B1581" t="str">
        <f>IF(OR(ISNUMBER(FIND("W/O",Tabelle3[[#This Row],[Score]])),ISNUMBER(FIND("RET",Tabelle3[[#This Row],[Score]])),ISNUMBER(FIND("Bye,",Tabelle3[[#This Row],[Opponent]]))),"NO","YES")</f>
        <v>YES</v>
      </c>
      <c r="C1581" t="s">
        <v>518</v>
      </c>
      <c r="D1581" s="158">
        <v>43633</v>
      </c>
      <c r="E1581" t="s">
        <v>1095</v>
      </c>
      <c r="F1581">
        <v>3</v>
      </c>
      <c r="G1581" t="s">
        <v>1456</v>
      </c>
      <c r="H1581" t="s">
        <v>2031</v>
      </c>
      <c r="I1581" t="s">
        <v>610</v>
      </c>
      <c r="J1581">
        <f>IF('ATP Data Set 2019 Singles'!$K1581&gt;1,'ATP Data Set 2019 Singles'!$K1581,"")</f>
        <v>77</v>
      </c>
      <c r="K1581">
        <v>77</v>
      </c>
      <c r="R1581" s="132"/>
      <c r="AC1581"/>
    </row>
    <row r="1582" spans="1:29" x14ac:dyDescent="0.25">
      <c r="A1582" t="s">
        <v>2412</v>
      </c>
      <c r="B1582" t="str">
        <f>IF(OR(ISNUMBER(FIND("W/O",Tabelle3[[#This Row],[Score]])),ISNUMBER(FIND("RET",Tabelle3[[#This Row],[Score]])),ISNUMBER(FIND("Bye,",Tabelle3[[#This Row],[Opponent]]))),"NO","YES")</f>
        <v>YES</v>
      </c>
      <c r="C1582" t="s">
        <v>518</v>
      </c>
      <c r="D1582" s="158">
        <v>43633</v>
      </c>
      <c r="E1582" t="s">
        <v>1095</v>
      </c>
      <c r="F1582">
        <v>3</v>
      </c>
      <c r="G1582" t="s">
        <v>1526</v>
      </c>
      <c r="H1582" t="s">
        <v>1475</v>
      </c>
      <c r="I1582" t="s">
        <v>563</v>
      </c>
      <c r="J1582">
        <f>IF('ATP Data Set 2019 Singles'!$K1582&gt;1,'ATP Data Set 2019 Singles'!$K1582,"")</f>
        <v>82</v>
      </c>
      <c r="K1582">
        <v>82</v>
      </c>
      <c r="R1582" s="132"/>
      <c r="AC1582"/>
    </row>
    <row r="1583" spans="1:29" x14ac:dyDescent="0.25">
      <c r="A1583" t="s">
        <v>2412</v>
      </c>
      <c r="B1583" t="str">
        <f>IF(OR(ISNUMBER(FIND("W/O",Tabelle3[[#This Row],[Score]])),ISNUMBER(FIND("RET",Tabelle3[[#This Row],[Score]])),ISNUMBER(FIND("Bye,",Tabelle3[[#This Row],[Opponent]]))),"NO","YES")</f>
        <v>YES</v>
      </c>
      <c r="C1583" t="s">
        <v>518</v>
      </c>
      <c r="D1583" s="158">
        <v>43633</v>
      </c>
      <c r="E1583" t="s">
        <v>1095</v>
      </c>
      <c r="F1583">
        <v>3</v>
      </c>
      <c r="G1583" t="s">
        <v>1902</v>
      </c>
      <c r="H1583" t="s">
        <v>1865</v>
      </c>
      <c r="I1583" t="s">
        <v>1643</v>
      </c>
      <c r="J1583">
        <f>IF('ATP Data Set 2019 Singles'!$K1583&gt;1,'ATP Data Set 2019 Singles'!$K1583,"")</f>
        <v>139</v>
      </c>
      <c r="K1583">
        <v>139</v>
      </c>
      <c r="R1583" s="132"/>
      <c r="AC1583"/>
    </row>
    <row r="1584" spans="1:29" x14ac:dyDescent="0.25">
      <c r="A1584" t="s">
        <v>2412</v>
      </c>
      <c r="B1584" t="str">
        <f>IF(OR(ISNUMBER(FIND("W/O",Tabelle3[[#This Row],[Score]])),ISNUMBER(FIND("RET",Tabelle3[[#This Row],[Score]])),ISNUMBER(FIND("Bye,",Tabelle3[[#This Row],[Opponent]]))),"NO","YES")</f>
        <v>YES</v>
      </c>
      <c r="C1584" t="s">
        <v>518</v>
      </c>
      <c r="D1584" s="158">
        <v>43633</v>
      </c>
      <c r="E1584" t="s">
        <v>1095</v>
      </c>
      <c r="F1584">
        <v>3</v>
      </c>
      <c r="G1584" t="s">
        <v>1432</v>
      </c>
      <c r="H1584" t="s">
        <v>1474</v>
      </c>
      <c r="I1584" t="s">
        <v>550</v>
      </c>
      <c r="J1584">
        <f>IF('ATP Data Set 2019 Singles'!$K1584&gt;1,'ATP Data Set 2019 Singles'!$K1584,"")</f>
        <v>68</v>
      </c>
      <c r="K1584">
        <v>68</v>
      </c>
      <c r="R1584" s="132"/>
      <c r="AC1584"/>
    </row>
    <row r="1585" spans="1:29" x14ac:dyDescent="0.25">
      <c r="A1585" t="s">
        <v>2412</v>
      </c>
      <c r="B1585" t="str">
        <f>IF(OR(ISNUMBER(FIND("W/O",Tabelle3[[#This Row],[Score]])),ISNUMBER(FIND("RET",Tabelle3[[#This Row],[Score]])),ISNUMBER(FIND("Bye,",Tabelle3[[#This Row],[Opponent]]))),"NO","YES")</f>
        <v>YES</v>
      </c>
      <c r="C1585" t="s">
        <v>518</v>
      </c>
      <c r="D1585" s="158">
        <v>43633</v>
      </c>
      <c r="E1585" t="s">
        <v>1095</v>
      </c>
      <c r="F1585">
        <v>3</v>
      </c>
      <c r="G1585" t="s">
        <v>1429</v>
      </c>
      <c r="H1585" t="s">
        <v>1449</v>
      </c>
      <c r="I1585" t="s">
        <v>566</v>
      </c>
      <c r="J1585">
        <f>IF('ATP Data Set 2019 Singles'!$K1585&gt;1,'ATP Data Set 2019 Singles'!$K1585,"")</f>
        <v>78</v>
      </c>
      <c r="K1585">
        <v>78</v>
      </c>
      <c r="R1585" s="132"/>
      <c r="AC1585"/>
    </row>
    <row r="1586" spans="1:29" x14ac:dyDescent="0.25">
      <c r="A1586" t="s">
        <v>2412</v>
      </c>
      <c r="B1586" t="str">
        <f>IF(OR(ISNUMBER(FIND("W/O",Tabelle3[[#This Row],[Score]])),ISNUMBER(FIND("RET",Tabelle3[[#This Row],[Score]])),ISNUMBER(FIND("Bye,",Tabelle3[[#This Row],[Opponent]]))),"NO","YES")</f>
        <v>YES</v>
      </c>
      <c r="C1586" t="s">
        <v>518</v>
      </c>
      <c r="D1586" s="158">
        <v>43633</v>
      </c>
      <c r="E1586" t="s">
        <v>1095</v>
      </c>
      <c r="F1586">
        <v>3</v>
      </c>
      <c r="G1586" t="s">
        <v>1396</v>
      </c>
      <c r="H1586" t="s">
        <v>1726</v>
      </c>
      <c r="I1586" t="s">
        <v>566</v>
      </c>
      <c r="J1586">
        <f>IF('ATP Data Set 2019 Singles'!$K1586&gt;1,'ATP Data Set 2019 Singles'!$K1586,"")</f>
        <v>105</v>
      </c>
      <c r="K1586">
        <v>105</v>
      </c>
      <c r="R1586" s="132"/>
      <c r="AC1586"/>
    </row>
    <row r="1587" spans="1:29" x14ac:dyDescent="0.25">
      <c r="A1587" t="s">
        <v>2412</v>
      </c>
      <c r="B1587" t="str">
        <f>IF(OR(ISNUMBER(FIND("W/O",Tabelle3[[#This Row],[Score]])),ISNUMBER(FIND("RET",Tabelle3[[#This Row],[Score]])),ISNUMBER(FIND("Bye,",Tabelle3[[#This Row],[Opponent]]))),"NO","YES")</f>
        <v>YES</v>
      </c>
      <c r="C1587" t="s">
        <v>518</v>
      </c>
      <c r="D1587" s="158">
        <v>43633</v>
      </c>
      <c r="E1587" t="s">
        <v>1095</v>
      </c>
      <c r="F1587">
        <v>4</v>
      </c>
      <c r="G1587" t="s">
        <v>1454</v>
      </c>
      <c r="H1587" t="s">
        <v>1508</v>
      </c>
      <c r="I1587" t="s">
        <v>626</v>
      </c>
      <c r="J1587">
        <f>IF('ATP Data Set 2019 Singles'!$K1587&gt;1,'ATP Data Set 2019 Singles'!$K1587,"")</f>
        <v>62</v>
      </c>
      <c r="K1587">
        <v>62</v>
      </c>
      <c r="R1587" s="132"/>
      <c r="AC1587"/>
    </row>
    <row r="1588" spans="1:29" x14ac:dyDescent="0.25">
      <c r="A1588" t="s">
        <v>2412</v>
      </c>
      <c r="B1588" t="str">
        <f>IF(OR(ISNUMBER(FIND("W/O",Tabelle3[[#This Row],[Score]])),ISNUMBER(FIND("RET",Tabelle3[[#This Row],[Score]])),ISNUMBER(FIND("Bye,",Tabelle3[[#This Row],[Opponent]]))),"NO","YES")</f>
        <v>YES</v>
      </c>
      <c r="C1588" t="s">
        <v>518</v>
      </c>
      <c r="D1588" s="158">
        <v>43633</v>
      </c>
      <c r="E1588" t="s">
        <v>1095</v>
      </c>
      <c r="F1588">
        <v>4</v>
      </c>
      <c r="G1588" t="s">
        <v>1401</v>
      </c>
      <c r="H1588" t="s">
        <v>1456</v>
      </c>
      <c r="I1588" t="s">
        <v>1597</v>
      </c>
      <c r="J1588">
        <f>IF('ATP Data Set 2019 Singles'!$K1588&gt;1,'ATP Data Set 2019 Singles'!$K1588,"")</f>
        <v>104</v>
      </c>
      <c r="K1588">
        <v>104</v>
      </c>
      <c r="R1588" s="132"/>
      <c r="AC1588"/>
    </row>
    <row r="1589" spans="1:29" x14ac:dyDescent="0.25">
      <c r="A1589" t="s">
        <v>2412</v>
      </c>
      <c r="B1589" t="str">
        <f>IF(OR(ISNUMBER(FIND("W/O",Tabelle3[[#This Row],[Score]])),ISNUMBER(FIND("RET",Tabelle3[[#This Row],[Score]])),ISNUMBER(FIND("Bye,",Tabelle3[[#This Row],[Opponent]]))),"NO","YES")</f>
        <v>YES</v>
      </c>
      <c r="C1589" t="s">
        <v>518</v>
      </c>
      <c r="D1589" s="158">
        <v>43633</v>
      </c>
      <c r="E1589" t="s">
        <v>1095</v>
      </c>
      <c r="F1589">
        <v>4</v>
      </c>
      <c r="G1589" t="s">
        <v>1459</v>
      </c>
      <c r="H1589" t="s">
        <v>1526</v>
      </c>
      <c r="I1589" t="s">
        <v>2022</v>
      </c>
      <c r="J1589">
        <f>IF('ATP Data Set 2019 Singles'!$K1589&gt;1,'ATP Data Set 2019 Singles'!$K1589,"")</f>
        <v>175</v>
      </c>
      <c r="K1589">
        <v>175</v>
      </c>
      <c r="R1589" s="132"/>
      <c r="AC1589"/>
    </row>
    <row r="1590" spans="1:29" x14ac:dyDescent="0.25">
      <c r="A1590" t="s">
        <v>2412</v>
      </c>
      <c r="B1590" t="str">
        <f>IF(OR(ISNUMBER(FIND("W/O",Tabelle3[[#This Row],[Score]])),ISNUMBER(FIND("RET",Tabelle3[[#This Row],[Score]])),ISNUMBER(FIND("Bye,",Tabelle3[[#This Row],[Opponent]]))),"NO","YES")</f>
        <v>YES</v>
      </c>
      <c r="C1590" t="s">
        <v>518</v>
      </c>
      <c r="D1590" s="158">
        <v>43633</v>
      </c>
      <c r="E1590" t="s">
        <v>1095</v>
      </c>
      <c r="F1590">
        <v>4</v>
      </c>
      <c r="G1590" t="s">
        <v>1395</v>
      </c>
      <c r="H1590" t="s">
        <v>1429</v>
      </c>
      <c r="I1590" t="s">
        <v>2030</v>
      </c>
      <c r="J1590">
        <f>IF('ATP Data Set 2019 Singles'!$K1590&gt;1,'ATP Data Set 2019 Singles'!$K1590,"")</f>
        <v>136</v>
      </c>
      <c r="K1590">
        <v>136</v>
      </c>
      <c r="R1590" s="132"/>
      <c r="AC1590"/>
    </row>
    <row r="1591" spans="1:29" x14ac:dyDescent="0.25">
      <c r="A1591" t="s">
        <v>2412</v>
      </c>
      <c r="B1591" t="str">
        <f>IF(OR(ISNUMBER(FIND("W/O",Tabelle3[[#This Row],[Score]])),ISNUMBER(FIND("RET",Tabelle3[[#This Row],[Score]])),ISNUMBER(FIND("Bye,",Tabelle3[[#This Row],[Opponent]]))),"NO","YES")</f>
        <v>YES</v>
      </c>
      <c r="C1591" t="s">
        <v>518</v>
      </c>
      <c r="D1591" s="158">
        <v>43633</v>
      </c>
      <c r="E1591" t="s">
        <v>1095</v>
      </c>
      <c r="F1591">
        <v>4</v>
      </c>
      <c r="G1591" t="s">
        <v>1453</v>
      </c>
      <c r="H1591" t="s">
        <v>1435</v>
      </c>
      <c r="I1591" t="s">
        <v>1145</v>
      </c>
      <c r="J1591">
        <f>IF('ATP Data Set 2019 Singles'!$K1591&gt;1,'ATP Data Set 2019 Singles'!$K1591,"")</f>
        <v>113</v>
      </c>
      <c r="K1591">
        <v>113</v>
      </c>
      <c r="R1591" s="132"/>
      <c r="AC1591"/>
    </row>
    <row r="1592" spans="1:29" x14ac:dyDescent="0.25">
      <c r="A1592" t="s">
        <v>2412</v>
      </c>
      <c r="B1592" t="str">
        <f>IF(OR(ISNUMBER(FIND("W/O",Tabelle3[[#This Row],[Score]])),ISNUMBER(FIND("RET",Tabelle3[[#This Row],[Score]])),ISNUMBER(FIND("Bye,",Tabelle3[[#This Row],[Opponent]]))),"NO","YES")</f>
        <v>YES</v>
      </c>
      <c r="C1592" t="s">
        <v>518</v>
      </c>
      <c r="D1592" s="158">
        <v>43633</v>
      </c>
      <c r="E1592" t="s">
        <v>1095</v>
      </c>
      <c r="F1592">
        <v>4</v>
      </c>
      <c r="G1592" t="s">
        <v>1492</v>
      </c>
      <c r="H1592" t="s">
        <v>1902</v>
      </c>
      <c r="I1592" t="s">
        <v>1114</v>
      </c>
      <c r="J1592">
        <f>IF('ATP Data Set 2019 Singles'!$K1592&gt;1,'ATP Data Set 2019 Singles'!$K1592,"")</f>
        <v>120</v>
      </c>
      <c r="K1592">
        <v>120</v>
      </c>
      <c r="R1592" s="132"/>
      <c r="AC1592"/>
    </row>
    <row r="1593" spans="1:29" x14ac:dyDescent="0.25">
      <c r="A1593" t="s">
        <v>2412</v>
      </c>
      <c r="B1593" t="str">
        <f>IF(OR(ISNUMBER(FIND("W/O",Tabelle3[[#This Row],[Score]])),ISNUMBER(FIND("RET",Tabelle3[[#This Row],[Score]])),ISNUMBER(FIND("Bye,",Tabelle3[[#This Row],[Opponent]]))),"NO","YES")</f>
        <v>YES</v>
      </c>
      <c r="C1593" t="s">
        <v>518</v>
      </c>
      <c r="D1593" s="158">
        <v>43633</v>
      </c>
      <c r="E1593" t="s">
        <v>1095</v>
      </c>
      <c r="F1593">
        <v>4</v>
      </c>
      <c r="G1593" t="s">
        <v>1445</v>
      </c>
      <c r="H1593" t="s">
        <v>1432</v>
      </c>
      <c r="I1593" t="s">
        <v>1124</v>
      </c>
      <c r="J1593">
        <f>IF('ATP Data Set 2019 Singles'!$K1593&gt;1,'ATP Data Set 2019 Singles'!$K1593,"")</f>
        <v>104</v>
      </c>
      <c r="K1593">
        <v>104</v>
      </c>
      <c r="R1593" s="132"/>
      <c r="AC1593"/>
    </row>
    <row r="1594" spans="1:29" x14ac:dyDescent="0.25">
      <c r="A1594" t="s">
        <v>2412</v>
      </c>
      <c r="B1594" t="str">
        <f>IF(OR(ISNUMBER(FIND("W/O",Tabelle3[[#This Row],[Score]])),ISNUMBER(FIND("RET",Tabelle3[[#This Row],[Score]])),ISNUMBER(FIND("Bye,",Tabelle3[[#This Row],[Opponent]]))),"NO","YES")</f>
        <v>YES</v>
      </c>
      <c r="C1594" t="s">
        <v>518</v>
      </c>
      <c r="D1594" s="158">
        <v>43633</v>
      </c>
      <c r="E1594" t="s">
        <v>1095</v>
      </c>
      <c r="F1594">
        <v>4</v>
      </c>
      <c r="G1594" t="s">
        <v>1396</v>
      </c>
      <c r="H1594" t="s">
        <v>1617</v>
      </c>
      <c r="I1594" t="s">
        <v>539</v>
      </c>
      <c r="J1594">
        <f>IF('ATP Data Set 2019 Singles'!$K1594&gt;1,'ATP Data Set 2019 Singles'!$K1594,"")</f>
        <v>77</v>
      </c>
      <c r="K1594">
        <v>77</v>
      </c>
      <c r="R1594" s="132"/>
      <c r="AC1594"/>
    </row>
    <row r="1595" spans="1:29" x14ac:dyDescent="0.25">
      <c r="A1595" t="s">
        <v>2412</v>
      </c>
      <c r="B1595" t="str">
        <f>IF(OR(ISNUMBER(FIND("W/O",Tabelle3[[#This Row],[Score]])),ISNUMBER(FIND("RET",Tabelle3[[#This Row],[Score]])),ISNUMBER(FIND("Bye,",Tabelle3[[#This Row],[Opponent]]))),"NO","YES")</f>
        <v>YES</v>
      </c>
      <c r="C1595" t="s">
        <v>518</v>
      </c>
      <c r="D1595" s="158">
        <v>43633</v>
      </c>
      <c r="E1595" t="s">
        <v>1095</v>
      </c>
      <c r="F1595">
        <v>5</v>
      </c>
      <c r="G1595" t="s">
        <v>1401</v>
      </c>
      <c r="H1595" t="s">
        <v>1445</v>
      </c>
      <c r="I1595" t="s">
        <v>854</v>
      </c>
      <c r="J1595">
        <f>IF('ATP Data Set 2019 Singles'!$K1595&gt;1,'ATP Data Set 2019 Singles'!$K1595,"")</f>
        <v>90</v>
      </c>
      <c r="K1595">
        <v>90</v>
      </c>
      <c r="R1595" s="132"/>
      <c r="AC1595"/>
    </row>
    <row r="1596" spans="1:29" x14ac:dyDescent="0.25">
      <c r="A1596" t="s">
        <v>2412</v>
      </c>
      <c r="B1596" t="str">
        <f>IF(OR(ISNUMBER(FIND("W/O",Tabelle3[[#This Row],[Score]])),ISNUMBER(FIND("RET",Tabelle3[[#This Row],[Score]])),ISNUMBER(FIND("Bye,",Tabelle3[[#This Row],[Opponent]]))),"NO","YES")</f>
        <v>YES</v>
      </c>
      <c r="C1596" t="s">
        <v>518</v>
      </c>
      <c r="D1596" s="158">
        <v>43633</v>
      </c>
      <c r="E1596" t="s">
        <v>1095</v>
      </c>
      <c r="F1596">
        <v>5</v>
      </c>
      <c r="G1596" t="s">
        <v>1395</v>
      </c>
      <c r="H1596" t="s">
        <v>1454</v>
      </c>
      <c r="I1596" t="s">
        <v>1339</v>
      </c>
      <c r="J1596">
        <f>IF('ATP Data Set 2019 Singles'!$K1596&gt;1,'ATP Data Set 2019 Singles'!$K1596,"")</f>
        <v>114</v>
      </c>
      <c r="K1596">
        <v>114</v>
      </c>
      <c r="R1596" s="132"/>
      <c r="AC1596"/>
    </row>
    <row r="1597" spans="1:29" x14ac:dyDescent="0.25">
      <c r="A1597" t="s">
        <v>2412</v>
      </c>
      <c r="B1597" t="str">
        <f>IF(OR(ISNUMBER(FIND("W/O",Tabelle3[[#This Row],[Score]])),ISNUMBER(FIND("RET",Tabelle3[[#This Row],[Score]])),ISNUMBER(FIND("Bye,",Tabelle3[[#This Row],[Opponent]]))),"NO","YES")</f>
        <v>YES</v>
      </c>
      <c r="C1597" t="s">
        <v>518</v>
      </c>
      <c r="D1597" s="158">
        <v>43633</v>
      </c>
      <c r="E1597" t="s">
        <v>1095</v>
      </c>
      <c r="F1597">
        <v>5</v>
      </c>
      <c r="G1597" t="s">
        <v>1453</v>
      </c>
      <c r="H1597" t="s">
        <v>1396</v>
      </c>
      <c r="I1597" t="s">
        <v>2029</v>
      </c>
      <c r="J1597">
        <f>IF('ATP Data Set 2019 Singles'!$K1597&gt;1,'ATP Data Set 2019 Singles'!$K1597,"")</f>
        <v>136</v>
      </c>
      <c r="K1597">
        <v>136</v>
      </c>
      <c r="R1597" s="132"/>
      <c r="AC1597"/>
    </row>
    <row r="1598" spans="1:29" x14ac:dyDescent="0.25">
      <c r="A1598" t="s">
        <v>2412</v>
      </c>
      <c r="B1598" t="str">
        <f>IF(OR(ISNUMBER(FIND("W/O",Tabelle3[[#This Row],[Score]])),ISNUMBER(FIND("RET",Tabelle3[[#This Row],[Score]])),ISNUMBER(FIND("Bye,",Tabelle3[[#This Row],[Opponent]]))),"NO","YES")</f>
        <v>NO</v>
      </c>
      <c r="C1598" t="s">
        <v>518</v>
      </c>
      <c r="D1598" s="158">
        <v>43633</v>
      </c>
      <c r="E1598" t="s">
        <v>1095</v>
      </c>
      <c r="F1598">
        <v>5</v>
      </c>
      <c r="G1598" t="s">
        <v>1492</v>
      </c>
      <c r="H1598" t="s">
        <v>1459</v>
      </c>
      <c r="I1598" t="s">
        <v>1883</v>
      </c>
      <c r="J1598">
        <f>IF('ATP Data Set 2019 Singles'!$K1598&gt;1,'ATP Data Set 2019 Singles'!$K1598,"")</f>
        <v>55</v>
      </c>
      <c r="K1598">
        <v>55</v>
      </c>
      <c r="R1598" s="132"/>
      <c r="AC1598"/>
    </row>
    <row r="1599" spans="1:29" x14ac:dyDescent="0.25">
      <c r="A1599" t="s">
        <v>2412</v>
      </c>
      <c r="B1599" t="str">
        <f>IF(OR(ISNUMBER(FIND("W/O",Tabelle3[[#This Row],[Score]])),ISNUMBER(FIND("RET",Tabelle3[[#This Row],[Score]])),ISNUMBER(FIND("Bye,",Tabelle3[[#This Row],[Opponent]]))),"NO","YES")</f>
        <v>YES</v>
      </c>
      <c r="C1599" t="s">
        <v>518</v>
      </c>
      <c r="D1599" s="158">
        <v>43633</v>
      </c>
      <c r="E1599" t="s">
        <v>1095</v>
      </c>
      <c r="F1599">
        <v>6</v>
      </c>
      <c r="G1599" t="s">
        <v>1395</v>
      </c>
      <c r="H1599" t="s">
        <v>1492</v>
      </c>
      <c r="I1599" t="s">
        <v>646</v>
      </c>
      <c r="J1599">
        <f>IF('ATP Data Set 2019 Singles'!$K1599&gt;1,'ATP Data Set 2019 Singles'!$K1599,"")</f>
        <v>63</v>
      </c>
      <c r="K1599">
        <v>63</v>
      </c>
      <c r="R1599" s="132"/>
      <c r="AC1599"/>
    </row>
    <row r="1600" spans="1:29" x14ac:dyDescent="0.25">
      <c r="A1600" t="s">
        <v>2412</v>
      </c>
      <c r="B1600" t="str">
        <f>IF(OR(ISNUMBER(FIND("W/O",Tabelle3[[#This Row],[Score]])),ISNUMBER(FIND("RET",Tabelle3[[#This Row],[Score]])),ISNUMBER(FIND("Bye,",Tabelle3[[#This Row],[Opponent]]))),"NO","YES")</f>
        <v>YES</v>
      </c>
      <c r="C1600" t="s">
        <v>518</v>
      </c>
      <c r="D1600" s="158">
        <v>43633</v>
      </c>
      <c r="E1600" t="s">
        <v>1095</v>
      </c>
      <c r="F1600">
        <v>6</v>
      </c>
      <c r="G1600" t="s">
        <v>1453</v>
      </c>
      <c r="H1600" t="s">
        <v>1401</v>
      </c>
      <c r="I1600" t="s">
        <v>585</v>
      </c>
      <c r="J1600">
        <f>IF('ATP Data Set 2019 Singles'!$K1600&gt;1,'ATP Data Set 2019 Singles'!$K1600,"")</f>
        <v>97</v>
      </c>
      <c r="K1600">
        <v>97</v>
      </c>
      <c r="R1600" s="132"/>
      <c r="AC1600"/>
    </row>
    <row r="1601" spans="1:29" x14ac:dyDescent="0.25">
      <c r="A1601" t="s">
        <v>2412</v>
      </c>
      <c r="B1601" t="str">
        <f>IF(OR(ISNUMBER(FIND("W/O",Tabelle3[[#This Row],[Score]])),ISNUMBER(FIND("RET",Tabelle3[[#This Row],[Score]])),ISNUMBER(FIND("Bye,",Tabelle3[[#This Row],[Opponent]]))),"NO","YES")</f>
        <v>YES</v>
      </c>
      <c r="C1601" t="s">
        <v>518</v>
      </c>
      <c r="D1601" s="158">
        <v>43633</v>
      </c>
      <c r="E1601" t="s">
        <v>1095</v>
      </c>
      <c r="F1601">
        <v>7</v>
      </c>
      <c r="G1601" t="s">
        <v>1395</v>
      </c>
      <c r="H1601" t="s">
        <v>1453</v>
      </c>
      <c r="I1601" t="s">
        <v>563</v>
      </c>
      <c r="J1601">
        <f>IF('ATP Data Set 2019 Singles'!$K1601&gt;1,'ATP Data Set 2019 Singles'!$K1601,"")</f>
        <v>83</v>
      </c>
      <c r="K1601">
        <v>83</v>
      </c>
      <c r="R1601" s="132"/>
      <c r="AC1601"/>
    </row>
    <row r="1602" spans="1:29" x14ac:dyDescent="0.25">
      <c r="A1602" t="s">
        <v>2412</v>
      </c>
      <c r="B1602" t="str">
        <f>IF(OR(ISNUMBER(FIND("W/O",Tabelle3[[#This Row],[Score]])),ISNUMBER(FIND("RET",Tabelle3[[#This Row],[Score]])),ISNUMBER(FIND("Bye,",Tabelle3[[#This Row],[Opponent]]))),"NO","YES")</f>
        <v>YES</v>
      </c>
      <c r="C1602" t="s">
        <v>518</v>
      </c>
      <c r="D1602" s="158">
        <v>43633</v>
      </c>
      <c r="E1602" t="s">
        <v>1090</v>
      </c>
      <c r="F1602">
        <v>3</v>
      </c>
      <c r="G1602" t="s">
        <v>1930</v>
      </c>
      <c r="H1602" t="s">
        <v>1466</v>
      </c>
      <c r="I1602" t="s">
        <v>1333</v>
      </c>
      <c r="J1602">
        <f>IF('ATP Data Set 2019 Singles'!$K1602&gt;1,'ATP Data Set 2019 Singles'!$K1602,"")</f>
        <v>141</v>
      </c>
      <c r="K1602">
        <v>141</v>
      </c>
      <c r="R1602" s="132"/>
      <c r="AC1602"/>
    </row>
    <row r="1603" spans="1:29" x14ac:dyDescent="0.25">
      <c r="A1603" t="s">
        <v>2412</v>
      </c>
      <c r="B1603" t="str">
        <f>IF(OR(ISNUMBER(FIND("W/O",Tabelle3[[#This Row],[Score]])),ISNUMBER(FIND("RET",Tabelle3[[#This Row],[Score]])),ISNUMBER(FIND("Bye,",Tabelle3[[#This Row],[Opponent]]))),"NO","YES")</f>
        <v>YES</v>
      </c>
      <c r="C1603" t="s">
        <v>518</v>
      </c>
      <c r="D1603" s="158">
        <v>43633</v>
      </c>
      <c r="E1603" t="s">
        <v>1090</v>
      </c>
      <c r="F1603">
        <v>3</v>
      </c>
      <c r="G1603" t="s">
        <v>1573</v>
      </c>
      <c r="H1603" t="s">
        <v>1427</v>
      </c>
      <c r="I1603" t="s">
        <v>550</v>
      </c>
      <c r="J1603">
        <f>IF('ATP Data Set 2019 Singles'!$K1603&gt;1,'ATP Data Set 2019 Singles'!$K1603,"")</f>
        <v>74</v>
      </c>
      <c r="K1603">
        <v>74</v>
      </c>
      <c r="R1603" s="132"/>
      <c r="AC1603"/>
    </row>
    <row r="1604" spans="1:29" x14ac:dyDescent="0.25">
      <c r="A1604" t="s">
        <v>2412</v>
      </c>
      <c r="B1604" t="str">
        <f>IF(OR(ISNUMBER(FIND("W/O",Tabelle3[[#This Row],[Score]])),ISNUMBER(FIND("RET",Tabelle3[[#This Row],[Score]])),ISNUMBER(FIND("Bye,",Tabelle3[[#This Row],[Opponent]]))),"NO","YES")</f>
        <v>YES</v>
      </c>
      <c r="C1604" t="s">
        <v>518</v>
      </c>
      <c r="D1604" s="158">
        <v>43633</v>
      </c>
      <c r="E1604" t="s">
        <v>1090</v>
      </c>
      <c r="F1604">
        <v>3</v>
      </c>
      <c r="G1604" t="s">
        <v>1481</v>
      </c>
      <c r="H1604" t="s">
        <v>1403</v>
      </c>
      <c r="I1604" t="s">
        <v>1500</v>
      </c>
      <c r="J1604">
        <f>IF('ATP Data Set 2019 Singles'!$K1604&gt;1,'ATP Data Set 2019 Singles'!$K1604,"")</f>
        <v>114</v>
      </c>
      <c r="K1604">
        <v>114</v>
      </c>
      <c r="R1604" s="132"/>
      <c r="AC1604"/>
    </row>
    <row r="1605" spans="1:29" x14ac:dyDescent="0.25">
      <c r="A1605" t="s">
        <v>2412</v>
      </c>
      <c r="B1605" t="str">
        <f>IF(OR(ISNUMBER(FIND("W/O",Tabelle3[[#This Row],[Score]])),ISNUMBER(FIND("RET",Tabelle3[[#This Row],[Score]])),ISNUMBER(FIND("Bye,",Tabelle3[[#This Row],[Opponent]]))),"NO","YES")</f>
        <v>YES</v>
      </c>
      <c r="C1605" t="s">
        <v>518</v>
      </c>
      <c r="D1605" s="158">
        <v>43633</v>
      </c>
      <c r="E1605" t="s">
        <v>1090</v>
      </c>
      <c r="F1605">
        <v>3</v>
      </c>
      <c r="G1605" t="s">
        <v>1437</v>
      </c>
      <c r="H1605" t="s">
        <v>1487</v>
      </c>
      <c r="I1605" t="s">
        <v>557</v>
      </c>
      <c r="J1605">
        <f>IF('ATP Data Set 2019 Singles'!$K1605&gt;1,'ATP Data Set 2019 Singles'!$K1605,"")</f>
        <v>63</v>
      </c>
      <c r="K1605">
        <v>63</v>
      </c>
      <c r="R1605" s="132"/>
      <c r="AC1605"/>
    </row>
    <row r="1606" spans="1:29" x14ac:dyDescent="0.25">
      <c r="A1606" t="s">
        <v>2412</v>
      </c>
      <c r="B1606" t="str">
        <f>IF(OR(ISNUMBER(FIND("W/O",Tabelle3[[#This Row],[Score]])),ISNUMBER(FIND("RET",Tabelle3[[#This Row],[Score]])),ISNUMBER(FIND("Bye,",Tabelle3[[#This Row],[Opponent]]))),"NO","YES")</f>
        <v>YES</v>
      </c>
      <c r="C1606" t="s">
        <v>518</v>
      </c>
      <c r="D1606" s="158">
        <v>43633</v>
      </c>
      <c r="E1606" t="s">
        <v>1090</v>
      </c>
      <c r="F1606">
        <v>3</v>
      </c>
      <c r="G1606" t="s">
        <v>1440</v>
      </c>
      <c r="H1606" t="s">
        <v>1430</v>
      </c>
      <c r="I1606" t="s">
        <v>895</v>
      </c>
      <c r="J1606">
        <f>IF('ATP Data Set 2019 Singles'!$K1606&gt;1,'ATP Data Set 2019 Singles'!$K1606,"")</f>
        <v>77</v>
      </c>
      <c r="K1606">
        <v>77</v>
      </c>
      <c r="R1606" s="132"/>
      <c r="AC1606"/>
    </row>
    <row r="1607" spans="1:29" x14ac:dyDescent="0.25">
      <c r="A1607" t="s">
        <v>2412</v>
      </c>
      <c r="B1607" t="str">
        <f>IF(OR(ISNUMBER(FIND("W/O",Tabelle3[[#This Row],[Score]])),ISNUMBER(FIND("RET",Tabelle3[[#This Row],[Score]])),ISNUMBER(FIND("Bye,",Tabelle3[[#This Row],[Opponent]]))),"NO","YES")</f>
        <v>YES</v>
      </c>
      <c r="C1607" t="s">
        <v>518</v>
      </c>
      <c r="D1607" s="158">
        <v>43633</v>
      </c>
      <c r="E1607" t="s">
        <v>1090</v>
      </c>
      <c r="F1607">
        <v>3</v>
      </c>
      <c r="G1607" t="s">
        <v>2028</v>
      </c>
      <c r="H1607" t="s">
        <v>1426</v>
      </c>
      <c r="I1607" t="s">
        <v>598</v>
      </c>
      <c r="J1607">
        <f>IF('ATP Data Set 2019 Singles'!$K1607&gt;1,'ATP Data Set 2019 Singles'!$K1607,"")</f>
        <v>76</v>
      </c>
      <c r="K1607">
        <v>76</v>
      </c>
      <c r="R1607" s="132"/>
      <c r="AC1607"/>
    </row>
    <row r="1608" spans="1:29" x14ac:dyDescent="0.25">
      <c r="A1608" t="s">
        <v>2412</v>
      </c>
      <c r="B1608" t="str">
        <f>IF(OR(ISNUMBER(FIND("W/O",Tabelle3[[#This Row],[Score]])),ISNUMBER(FIND("RET",Tabelle3[[#This Row],[Score]])),ISNUMBER(FIND("Bye,",Tabelle3[[#This Row],[Opponent]]))),"NO","YES")</f>
        <v>YES</v>
      </c>
      <c r="C1608" t="s">
        <v>518</v>
      </c>
      <c r="D1608" s="158">
        <v>43633</v>
      </c>
      <c r="E1608" t="s">
        <v>1090</v>
      </c>
      <c r="F1608">
        <v>3</v>
      </c>
      <c r="G1608" t="s">
        <v>1611</v>
      </c>
      <c r="H1608" t="s">
        <v>1539</v>
      </c>
      <c r="I1608" t="s">
        <v>585</v>
      </c>
      <c r="J1608">
        <f>IF('ATP Data Set 2019 Singles'!$K1608&gt;1,'ATP Data Set 2019 Singles'!$K1608,"")</f>
        <v>91</v>
      </c>
      <c r="K1608">
        <v>91</v>
      </c>
      <c r="R1608" s="132"/>
      <c r="AC1608"/>
    </row>
    <row r="1609" spans="1:29" x14ac:dyDescent="0.25">
      <c r="A1609" t="s">
        <v>2412</v>
      </c>
      <c r="B1609" t="str">
        <f>IF(OR(ISNUMBER(FIND("W/O",Tabelle3[[#This Row],[Score]])),ISNUMBER(FIND("RET",Tabelle3[[#This Row],[Score]])),ISNUMBER(FIND("Bye,",Tabelle3[[#This Row],[Opponent]]))),"NO","YES")</f>
        <v>YES</v>
      </c>
      <c r="C1609" t="s">
        <v>518</v>
      </c>
      <c r="D1609" s="158">
        <v>43633</v>
      </c>
      <c r="E1609" t="s">
        <v>1090</v>
      </c>
      <c r="F1609">
        <v>3</v>
      </c>
      <c r="G1609" t="s">
        <v>1491</v>
      </c>
      <c r="H1609" t="s">
        <v>1485</v>
      </c>
      <c r="I1609" t="s">
        <v>1357</v>
      </c>
      <c r="J1609">
        <f>IF('ATP Data Set 2019 Singles'!$K1609&gt;1,'ATP Data Set 2019 Singles'!$K1609,"")</f>
        <v>121</v>
      </c>
      <c r="K1609">
        <v>121</v>
      </c>
      <c r="R1609" s="132"/>
      <c r="AC1609"/>
    </row>
    <row r="1610" spans="1:29" x14ac:dyDescent="0.25">
      <c r="A1610" t="s">
        <v>2412</v>
      </c>
      <c r="B1610" t="str">
        <f>IF(OR(ISNUMBER(FIND("W/O",Tabelle3[[#This Row],[Score]])),ISNUMBER(FIND("RET",Tabelle3[[#This Row],[Score]])),ISNUMBER(FIND("Bye,",Tabelle3[[#This Row],[Opponent]]))),"NO","YES")</f>
        <v>YES</v>
      </c>
      <c r="C1610" t="s">
        <v>518</v>
      </c>
      <c r="D1610" s="158">
        <v>43633</v>
      </c>
      <c r="E1610" t="s">
        <v>1090</v>
      </c>
      <c r="F1610">
        <v>3</v>
      </c>
      <c r="G1610" t="s">
        <v>2023</v>
      </c>
      <c r="H1610" t="s">
        <v>1409</v>
      </c>
      <c r="I1610" t="s">
        <v>522</v>
      </c>
      <c r="J1610">
        <f>IF('ATP Data Set 2019 Singles'!$K1610&gt;1,'ATP Data Set 2019 Singles'!$K1610,"")</f>
        <v>82</v>
      </c>
      <c r="K1610">
        <v>82</v>
      </c>
      <c r="R1610" s="132"/>
      <c r="AC1610"/>
    </row>
    <row r="1611" spans="1:29" x14ac:dyDescent="0.25">
      <c r="A1611" t="s">
        <v>2412</v>
      </c>
      <c r="B1611" t="str">
        <f>IF(OR(ISNUMBER(FIND("W/O",Tabelle3[[#This Row],[Score]])),ISNUMBER(FIND("RET",Tabelle3[[#This Row],[Score]])),ISNUMBER(FIND("Bye,",Tabelle3[[#This Row],[Opponent]]))),"NO","YES")</f>
        <v>YES</v>
      </c>
      <c r="C1611" t="s">
        <v>518</v>
      </c>
      <c r="D1611" s="158">
        <v>43633</v>
      </c>
      <c r="E1611" t="s">
        <v>1090</v>
      </c>
      <c r="F1611">
        <v>3</v>
      </c>
      <c r="G1611" t="s">
        <v>1397</v>
      </c>
      <c r="H1611" t="s">
        <v>1439</v>
      </c>
      <c r="I1611" t="s">
        <v>629</v>
      </c>
      <c r="J1611">
        <f>IF('ATP Data Set 2019 Singles'!$K1611&gt;1,'ATP Data Set 2019 Singles'!$K1611,"")</f>
        <v>71</v>
      </c>
      <c r="K1611">
        <v>71</v>
      </c>
      <c r="R1611" s="132"/>
      <c r="AC1611"/>
    </row>
    <row r="1612" spans="1:29" x14ac:dyDescent="0.25">
      <c r="A1612" t="s">
        <v>2412</v>
      </c>
      <c r="B1612" t="str">
        <f>IF(OR(ISNUMBER(FIND("W/O",Tabelle3[[#This Row],[Score]])),ISNUMBER(FIND("RET",Tabelle3[[#This Row],[Score]])),ISNUMBER(FIND("Bye,",Tabelle3[[#This Row],[Opponent]]))),"NO","YES")</f>
        <v>YES</v>
      </c>
      <c r="C1612" t="s">
        <v>518</v>
      </c>
      <c r="D1612" s="158">
        <v>43633</v>
      </c>
      <c r="E1612" t="s">
        <v>1090</v>
      </c>
      <c r="F1612">
        <v>3</v>
      </c>
      <c r="G1612" t="s">
        <v>1574</v>
      </c>
      <c r="H1612" t="s">
        <v>1962</v>
      </c>
      <c r="I1612" t="s">
        <v>563</v>
      </c>
      <c r="J1612">
        <f>IF('ATP Data Set 2019 Singles'!$K1612&gt;1,'ATP Data Set 2019 Singles'!$K1612,"")</f>
        <v>72</v>
      </c>
      <c r="K1612">
        <v>72</v>
      </c>
      <c r="R1612" s="132"/>
      <c r="AC1612"/>
    </row>
    <row r="1613" spans="1:29" x14ac:dyDescent="0.25">
      <c r="A1613" t="s">
        <v>2412</v>
      </c>
      <c r="B1613" t="str">
        <f>IF(OR(ISNUMBER(FIND("W/O",Tabelle3[[#This Row],[Score]])),ISNUMBER(FIND("RET",Tabelle3[[#This Row],[Score]])),ISNUMBER(FIND("Bye,",Tabelle3[[#This Row],[Opponent]]))),"NO","YES")</f>
        <v>YES</v>
      </c>
      <c r="C1613" t="s">
        <v>518</v>
      </c>
      <c r="D1613" s="158">
        <v>43633</v>
      </c>
      <c r="E1613" t="s">
        <v>1090</v>
      </c>
      <c r="F1613">
        <v>3</v>
      </c>
      <c r="G1613" t="s">
        <v>1443</v>
      </c>
      <c r="H1613" t="s">
        <v>1579</v>
      </c>
      <c r="I1613" t="s">
        <v>621</v>
      </c>
      <c r="J1613">
        <f>IF('ATP Data Set 2019 Singles'!$K1613&gt;1,'ATP Data Set 2019 Singles'!$K1613,"")</f>
        <v>69</v>
      </c>
      <c r="K1613">
        <v>69</v>
      </c>
      <c r="R1613" s="132"/>
      <c r="AC1613"/>
    </row>
    <row r="1614" spans="1:29" x14ac:dyDescent="0.25">
      <c r="A1614" t="s">
        <v>2412</v>
      </c>
      <c r="B1614" t="str">
        <f>IF(OR(ISNUMBER(FIND("W/O",Tabelle3[[#This Row],[Score]])),ISNUMBER(FIND("RET",Tabelle3[[#This Row],[Score]])),ISNUMBER(FIND("Bye,",Tabelle3[[#This Row],[Opponent]]))),"NO","YES")</f>
        <v>YES</v>
      </c>
      <c r="C1614" t="s">
        <v>518</v>
      </c>
      <c r="D1614" s="158">
        <v>43633</v>
      </c>
      <c r="E1614" t="s">
        <v>1090</v>
      </c>
      <c r="F1614">
        <v>3</v>
      </c>
      <c r="G1614" t="s">
        <v>1451</v>
      </c>
      <c r="H1614" t="s">
        <v>1493</v>
      </c>
      <c r="I1614" t="s">
        <v>569</v>
      </c>
      <c r="J1614">
        <f>IF('ATP Data Set 2019 Singles'!$K1614&gt;1,'ATP Data Set 2019 Singles'!$K1614,"")</f>
        <v>52</v>
      </c>
      <c r="K1614">
        <v>52</v>
      </c>
      <c r="R1614" s="132"/>
      <c r="AC1614"/>
    </row>
    <row r="1615" spans="1:29" x14ac:dyDescent="0.25">
      <c r="A1615" t="s">
        <v>2412</v>
      </c>
      <c r="B1615" t="str">
        <f>IF(OR(ISNUMBER(FIND("W/O",Tabelle3[[#This Row],[Score]])),ISNUMBER(FIND("RET",Tabelle3[[#This Row],[Score]])),ISNUMBER(FIND("Bye,",Tabelle3[[#This Row],[Opponent]]))),"NO","YES")</f>
        <v>YES</v>
      </c>
      <c r="C1615" t="s">
        <v>518</v>
      </c>
      <c r="D1615" s="158">
        <v>43633</v>
      </c>
      <c r="E1615" t="s">
        <v>1090</v>
      </c>
      <c r="F1615">
        <v>3</v>
      </c>
      <c r="G1615" t="s">
        <v>1465</v>
      </c>
      <c r="H1615" t="s">
        <v>2006</v>
      </c>
      <c r="I1615" t="s">
        <v>840</v>
      </c>
      <c r="J1615">
        <f>IF('ATP Data Set 2019 Singles'!$K1615&gt;1,'ATP Data Set 2019 Singles'!$K1615,"")</f>
        <v>150</v>
      </c>
      <c r="K1615">
        <v>150</v>
      </c>
      <c r="R1615" s="132"/>
      <c r="AC1615"/>
    </row>
    <row r="1616" spans="1:29" x14ac:dyDescent="0.25">
      <c r="A1616" t="s">
        <v>2412</v>
      </c>
      <c r="B1616" t="str">
        <f>IF(OR(ISNUMBER(FIND("W/O",Tabelle3[[#This Row],[Score]])),ISNUMBER(FIND("RET",Tabelle3[[#This Row],[Score]])),ISNUMBER(FIND("Bye,",Tabelle3[[#This Row],[Opponent]]))),"NO","YES")</f>
        <v>YES</v>
      </c>
      <c r="C1616" t="s">
        <v>518</v>
      </c>
      <c r="D1616" s="158">
        <v>43633</v>
      </c>
      <c r="E1616" t="s">
        <v>1090</v>
      </c>
      <c r="F1616">
        <v>3</v>
      </c>
      <c r="G1616" t="s">
        <v>1394</v>
      </c>
      <c r="H1616" t="s">
        <v>1438</v>
      </c>
      <c r="I1616" t="s">
        <v>539</v>
      </c>
      <c r="J1616">
        <f>IF('ATP Data Set 2019 Singles'!$K1616&gt;1,'ATP Data Set 2019 Singles'!$K1616,"")</f>
        <v>83</v>
      </c>
      <c r="K1616">
        <v>83</v>
      </c>
      <c r="R1616" s="132"/>
      <c r="AC1616"/>
    </row>
    <row r="1617" spans="1:29" x14ac:dyDescent="0.25">
      <c r="A1617" t="s">
        <v>2412</v>
      </c>
      <c r="B1617" t="str">
        <f>IF(OR(ISNUMBER(FIND("W/O",Tabelle3[[#This Row],[Score]])),ISNUMBER(FIND("RET",Tabelle3[[#This Row],[Score]])),ISNUMBER(FIND("Bye,",Tabelle3[[#This Row],[Opponent]]))),"NO","YES")</f>
        <v>YES</v>
      </c>
      <c r="C1617" t="s">
        <v>518</v>
      </c>
      <c r="D1617" s="158">
        <v>43633</v>
      </c>
      <c r="E1617" t="s">
        <v>1090</v>
      </c>
      <c r="F1617">
        <v>3</v>
      </c>
      <c r="G1617" t="s">
        <v>1434</v>
      </c>
      <c r="H1617" t="s">
        <v>1510</v>
      </c>
      <c r="I1617" t="s">
        <v>512</v>
      </c>
      <c r="J1617">
        <f>IF('ATP Data Set 2019 Singles'!$K1617&gt;1,'ATP Data Set 2019 Singles'!$K1617,"")</f>
        <v>72</v>
      </c>
      <c r="K1617">
        <v>72</v>
      </c>
      <c r="R1617" s="132"/>
      <c r="AC1617"/>
    </row>
    <row r="1618" spans="1:29" x14ac:dyDescent="0.25">
      <c r="A1618" t="s">
        <v>2412</v>
      </c>
      <c r="B1618" t="str">
        <f>IF(OR(ISNUMBER(FIND("W/O",Tabelle3[[#This Row],[Score]])),ISNUMBER(FIND("RET",Tabelle3[[#This Row],[Score]])),ISNUMBER(FIND("Bye,",Tabelle3[[#This Row],[Opponent]]))),"NO","YES")</f>
        <v>YES</v>
      </c>
      <c r="C1618" t="s">
        <v>518</v>
      </c>
      <c r="D1618" s="158">
        <v>43633</v>
      </c>
      <c r="E1618" t="s">
        <v>1090</v>
      </c>
      <c r="F1618">
        <v>4</v>
      </c>
      <c r="G1618" t="s">
        <v>1573</v>
      </c>
      <c r="H1618" t="s">
        <v>1611</v>
      </c>
      <c r="I1618" t="s">
        <v>1506</v>
      </c>
      <c r="J1618">
        <f>IF('ATP Data Set 2019 Singles'!$K1618&gt;1,'ATP Data Set 2019 Singles'!$K1618,"")</f>
        <v>133</v>
      </c>
      <c r="K1618">
        <v>133</v>
      </c>
      <c r="R1618" s="132"/>
      <c r="AC1618"/>
    </row>
    <row r="1619" spans="1:29" x14ac:dyDescent="0.25">
      <c r="A1619" t="s">
        <v>2412</v>
      </c>
      <c r="B1619" t="str">
        <f>IF(OR(ISNUMBER(FIND("W/O",Tabelle3[[#This Row],[Score]])),ISNUMBER(FIND("RET",Tabelle3[[#This Row],[Score]])),ISNUMBER(FIND("Bye,",Tabelle3[[#This Row],[Opponent]]))),"NO","YES")</f>
        <v>NO</v>
      </c>
      <c r="C1619" t="s">
        <v>518</v>
      </c>
      <c r="D1619" s="158">
        <v>43633</v>
      </c>
      <c r="E1619" t="s">
        <v>1090</v>
      </c>
      <c r="F1619">
        <v>4</v>
      </c>
      <c r="G1619" t="s">
        <v>1491</v>
      </c>
      <c r="H1619" t="s">
        <v>2028</v>
      </c>
      <c r="I1619" t="s">
        <v>582</v>
      </c>
      <c r="J1619" t="str">
        <f>IF('ATP Data Set 2019 Singles'!$K1619&gt;1,'ATP Data Set 2019 Singles'!$K1619,"")</f>
        <v/>
      </c>
      <c r="K1619">
        <v>0</v>
      </c>
      <c r="R1619" s="132"/>
      <c r="AC1619"/>
    </row>
    <row r="1620" spans="1:29" x14ac:dyDescent="0.25">
      <c r="A1620" t="s">
        <v>2412</v>
      </c>
      <c r="B1620" t="str">
        <f>IF(OR(ISNUMBER(FIND("W/O",Tabelle3[[#This Row],[Score]])),ISNUMBER(FIND("RET",Tabelle3[[#This Row],[Score]])),ISNUMBER(FIND("Bye,",Tabelle3[[#This Row],[Opponent]]))),"NO","YES")</f>
        <v>YES</v>
      </c>
      <c r="C1620" t="s">
        <v>518</v>
      </c>
      <c r="D1620" s="158">
        <v>43633</v>
      </c>
      <c r="E1620" t="s">
        <v>1090</v>
      </c>
      <c r="F1620">
        <v>4</v>
      </c>
      <c r="G1620" t="s">
        <v>2023</v>
      </c>
      <c r="H1620" t="s">
        <v>1434</v>
      </c>
      <c r="I1620" t="s">
        <v>2027</v>
      </c>
      <c r="J1620">
        <f>IF('ATP Data Set 2019 Singles'!$K1620&gt;1,'ATP Data Set 2019 Singles'!$K1620,"")</f>
        <v>130</v>
      </c>
      <c r="K1620">
        <v>130</v>
      </c>
      <c r="R1620" s="132"/>
      <c r="AC1620"/>
    </row>
    <row r="1621" spans="1:29" x14ac:dyDescent="0.25">
      <c r="A1621" t="s">
        <v>2412</v>
      </c>
      <c r="B1621" t="str">
        <f>IF(OR(ISNUMBER(FIND("W/O",Tabelle3[[#This Row],[Score]])),ISNUMBER(FIND("RET",Tabelle3[[#This Row],[Score]])),ISNUMBER(FIND("Bye,",Tabelle3[[#This Row],[Opponent]]))),"NO","YES")</f>
        <v>YES</v>
      </c>
      <c r="C1621" t="s">
        <v>518</v>
      </c>
      <c r="D1621" s="158">
        <v>43633</v>
      </c>
      <c r="E1621" t="s">
        <v>1090</v>
      </c>
      <c r="F1621">
        <v>4</v>
      </c>
      <c r="G1621" t="s">
        <v>1397</v>
      </c>
      <c r="H1621" t="s">
        <v>1574</v>
      </c>
      <c r="I1621" t="s">
        <v>1581</v>
      </c>
      <c r="J1621">
        <f>IF('ATP Data Set 2019 Singles'!$K1621&gt;1,'ATP Data Set 2019 Singles'!$K1621,"")</f>
        <v>134</v>
      </c>
      <c r="K1621">
        <v>134</v>
      </c>
      <c r="R1621" s="132"/>
      <c r="AC1621"/>
    </row>
    <row r="1622" spans="1:29" x14ac:dyDescent="0.25">
      <c r="A1622" t="s">
        <v>2412</v>
      </c>
      <c r="B1622" t="str">
        <f>IF(OR(ISNUMBER(FIND("W/O",Tabelle3[[#This Row],[Score]])),ISNUMBER(FIND("RET",Tabelle3[[#This Row],[Score]])),ISNUMBER(FIND("Bye,",Tabelle3[[#This Row],[Opponent]]))),"NO","YES")</f>
        <v>YES</v>
      </c>
      <c r="C1622" t="s">
        <v>518</v>
      </c>
      <c r="D1622" s="158">
        <v>43633</v>
      </c>
      <c r="E1622" t="s">
        <v>1090</v>
      </c>
      <c r="F1622">
        <v>4</v>
      </c>
      <c r="G1622" t="s">
        <v>1443</v>
      </c>
      <c r="H1622" t="s">
        <v>1481</v>
      </c>
      <c r="I1622" t="s">
        <v>522</v>
      </c>
      <c r="J1622">
        <f>IF('ATP Data Set 2019 Singles'!$K1622&gt;1,'ATP Data Set 2019 Singles'!$K1622,"")</f>
        <v>86</v>
      </c>
      <c r="K1622">
        <v>86</v>
      </c>
      <c r="R1622" s="132"/>
      <c r="AC1622"/>
    </row>
    <row r="1623" spans="1:29" x14ac:dyDescent="0.25">
      <c r="A1623" t="s">
        <v>2412</v>
      </c>
      <c r="B1623" t="str">
        <f>IF(OR(ISNUMBER(FIND("W/O",Tabelle3[[#This Row],[Score]])),ISNUMBER(FIND("RET",Tabelle3[[#This Row],[Score]])),ISNUMBER(FIND("Bye,",Tabelle3[[#This Row],[Opponent]]))),"NO","YES")</f>
        <v>YES</v>
      </c>
      <c r="C1623" t="s">
        <v>518</v>
      </c>
      <c r="D1623" s="158">
        <v>43633</v>
      </c>
      <c r="E1623" t="s">
        <v>1090</v>
      </c>
      <c r="F1623">
        <v>4</v>
      </c>
      <c r="G1623" t="s">
        <v>1451</v>
      </c>
      <c r="H1623" t="s">
        <v>1440</v>
      </c>
      <c r="I1623" t="s">
        <v>550</v>
      </c>
      <c r="J1623">
        <f>IF('ATP Data Set 2019 Singles'!$K1623&gt;1,'ATP Data Set 2019 Singles'!$K1623,"")</f>
        <v>83</v>
      </c>
      <c r="K1623">
        <v>83</v>
      </c>
      <c r="R1623" s="132"/>
      <c r="AC1623"/>
    </row>
    <row r="1624" spans="1:29" x14ac:dyDescent="0.25">
      <c r="A1624" t="s">
        <v>2412</v>
      </c>
      <c r="B1624" t="str">
        <f>IF(OR(ISNUMBER(FIND("W/O",Tabelle3[[#This Row],[Score]])),ISNUMBER(FIND("RET",Tabelle3[[#This Row],[Score]])),ISNUMBER(FIND("Bye,",Tabelle3[[#This Row],[Opponent]]))),"NO","YES")</f>
        <v>YES</v>
      </c>
      <c r="C1624" t="s">
        <v>518</v>
      </c>
      <c r="D1624" s="158">
        <v>43633</v>
      </c>
      <c r="E1624" t="s">
        <v>1090</v>
      </c>
      <c r="F1624">
        <v>4</v>
      </c>
      <c r="G1624" t="s">
        <v>1465</v>
      </c>
      <c r="H1624" t="s">
        <v>1930</v>
      </c>
      <c r="I1624" t="s">
        <v>2026</v>
      </c>
      <c r="J1624">
        <f>IF('ATP Data Set 2019 Singles'!$K1624&gt;1,'ATP Data Set 2019 Singles'!$K1624,"")</f>
        <v>124</v>
      </c>
      <c r="K1624">
        <v>124</v>
      </c>
      <c r="R1624" s="132"/>
      <c r="AC1624"/>
    </row>
    <row r="1625" spans="1:29" x14ac:dyDescent="0.25">
      <c r="A1625" t="s">
        <v>2412</v>
      </c>
      <c r="B1625" t="str">
        <f>IF(OR(ISNUMBER(FIND("W/O",Tabelle3[[#This Row],[Score]])),ISNUMBER(FIND("RET",Tabelle3[[#This Row],[Score]])),ISNUMBER(FIND("Bye,",Tabelle3[[#This Row],[Opponent]]))),"NO","YES")</f>
        <v>YES</v>
      </c>
      <c r="C1625" t="s">
        <v>518</v>
      </c>
      <c r="D1625" s="158">
        <v>43633</v>
      </c>
      <c r="E1625" t="s">
        <v>1090</v>
      </c>
      <c r="F1625">
        <v>4</v>
      </c>
      <c r="G1625" t="s">
        <v>1394</v>
      </c>
      <c r="H1625" t="s">
        <v>1437</v>
      </c>
      <c r="I1625" t="s">
        <v>2025</v>
      </c>
      <c r="J1625">
        <f>IF('ATP Data Set 2019 Singles'!$K1625&gt;1,'ATP Data Set 2019 Singles'!$K1625,"")</f>
        <v>158</v>
      </c>
      <c r="K1625">
        <v>158</v>
      </c>
      <c r="R1625" s="132"/>
      <c r="AC1625"/>
    </row>
    <row r="1626" spans="1:29" x14ac:dyDescent="0.25">
      <c r="A1626" t="s">
        <v>2412</v>
      </c>
      <c r="B1626" t="str">
        <f>IF(OR(ISNUMBER(FIND("W/O",Tabelle3[[#This Row],[Score]])),ISNUMBER(FIND("RET",Tabelle3[[#This Row],[Score]])),ISNUMBER(FIND("Bye,",Tabelle3[[#This Row],[Opponent]]))),"NO","YES")</f>
        <v>YES</v>
      </c>
      <c r="C1626" t="s">
        <v>518</v>
      </c>
      <c r="D1626" s="158">
        <v>43633</v>
      </c>
      <c r="E1626" t="s">
        <v>1090</v>
      </c>
      <c r="F1626">
        <v>5</v>
      </c>
      <c r="G1626" t="s">
        <v>1573</v>
      </c>
      <c r="H1626" t="s">
        <v>1394</v>
      </c>
      <c r="I1626" t="s">
        <v>857</v>
      </c>
      <c r="J1626">
        <f>IF('ATP Data Set 2019 Singles'!$K1626&gt;1,'ATP Data Set 2019 Singles'!$K1626,"")</f>
        <v>98</v>
      </c>
      <c r="K1626">
        <v>98</v>
      </c>
      <c r="R1626" s="132"/>
      <c r="AC1626"/>
    </row>
    <row r="1627" spans="1:29" x14ac:dyDescent="0.25">
      <c r="A1627" t="s">
        <v>2412</v>
      </c>
      <c r="B1627" t="str">
        <f>IF(OR(ISNUMBER(FIND("W/O",Tabelle3[[#This Row],[Score]])),ISNUMBER(FIND("RET",Tabelle3[[#This Row],[Score]])),ISNUMBER(FIND("Bye,",Tabelle3[[#This Row],[Opponent]]))),"NO","YES")</f>
        <v>YES</v>
      </c>
      <c r="C1627" t="s">
        <v>518</v>
      </c>
      <c r="D1627" s="158">
        <v>43633</v>
      </c>
      <c r="E1627" t="s">
        <v>1090</v>
      </c>
      <c r="F1627">
        <v>5</v>
      </c>
      <c r="G1627" t="s">
        <v>1491</v>
      </c>
      <c r="H1627" t="s">
        <v>1443</v>
      </c>
      <c r="I1627" t="s">
        <v>2024</v>
      </c>
      <c r="J1627">
        <f>IF('ATP Data Set 2019 Singles'!$K1627&gt;1,'ATP Data Set 2019 Singles'!$K1627,"")</f>
        <v>137</v>
      </c>
      <c r="K1627">
        <v>137</v>
      </c>
      <c r="R1627" s="132"/>
      <c r="AC1627"/>
    </row>
    <row r="1628" spans="1:29" x14ac:dyDescent="0.25">
      <c r="A1628" t="s">
        <v>2412</v>
      </c>
      <c r="B1628" t="str">
        <f>IF(OR(ISNUMBER(FIND("W/O",Tabelle3[[#This Row],[Score]])),ISNUMBER(FIND("RET",Tabelle3[[#This Row],[Score]])),ISNUMBER(FIND("Bye,",Tabelle3[[#This Row],[Opponent]]))),"NO","YES")</f>
        <v>YES</v>
      </c>
      <c r="C1628" t="s">
        <v>518</v>
      </c>
      <c r="D1628" s="158">
        <v>43633</v>
      </c>
      <c r="E1628" t="s">
        <v>1090</v>
      </c>
      <c r="F1628">
        <v>5</v>
      </c>
      <c r="G1628" t="s">
        <v>1397</v>
      </c>
      <c r="H1628" t="s">
        <v>1451</v>
      </c>
      <c r="I1628" t="s">
        <v>667</v>
      </c>
      <c r="J1628">
        <f>IF('ATP Data Set 2019 Singles'!$K1628&gt;1,'ATP Data Set 2019 Singles'!$K1628,"")</f>
        <v>77</v>
      </c>
      <c r="K1628">
        <v>77</v>
      </c>
      <c r="R1628" s="132"/>
      <c r="AC1628"/>
    </row>
    <row r="1629" spans="1:29" x14ac:dyDescent="0.25">
      <c r="A1629" t="s">
        <v>2412</v>
      </c>
      <c r="B1629" t="str">
        <f>IF(OR(ISNUMBER(FIND("W/O",Tabelle3[[#This Row],[Score]])),ISNUMBER(FIND("RET",Tabelle3[[#This Row],[Score]])),ISNUMBER(FIND("Bye,",Tabelle3[[#This Row],[Opponent]]))),"NO","YES")</f>
        <v>YES</v>
      </c>
      <c r="C1629" t="s">
        <v>518</v>
      </c>
      <c r="D1629" s="158">
        <v>43633</v>
      </c>
      <c r="E1629" t="s">
        <v>1090</v>
      </c>
      <c r="F1629">
        <v>5</v>
      </c>
      <c r="G1629" t="s">
        <v>1465</v>
      </c>
      <c r="H1629" t="s">
        <v>2023</v>
      </c>
      <c r="I1629" t="s">
        <v>2022</v>
      </c>
      <c r="J1629">
        <f>IF('ATP Data Set 2019 Singles'!$K1629&gt;1,'ATP Data Set 2019 Singles'!$K1629,"")</f>
        <v>201</v>
      </c>
      <c r="K1629">
        <v>201</v>
      </c>
      <c r="R1629" s="132"/>
      <c r="AC1629"/>
    </row>
    <row r="1630" spans="1:29" x14ac:dyDescent="0.25">
      <c r="A1630" t="s">
        <v>2412</v>
      </c>
      <c r="B1630" t="str">
        <f>IF(OR(ISNUMBER(FIND("W/O",Tabelle3[[#This Row],[Score]])),ISNUMBER(FIND("RET",Tabelle3[[#This Row],[Score]])),ISNUMBER(FIND("Bye,",Tabelle3[[#This Row],[Opponent]]))),"NO","YES")</f>
        <v>YES</v>
      </c>
      <c r="C1630" t="s">
        <v>518</v>
      </c>
      <c r="D1630" s="158">
        <v>43633</v>
      </c>
      <c r="E1630" t="s">
        <v>1090</v>
      </c>
      <c r="F1630">
        <v>6</v>
      </c>
      <c r="G1630" t="s">
        <v>1491</v>
      </c>
      <c r="H1630" t="s">
        <v>1573</v>
      </c>
      <c r="I1630" t="s">
        <v>1357</v>
      </c>
      <c r="J1630">
        <f>IF('ATP Data Set 2019 Singles'!$K1630&gt;1,'ATP Data Set 2019 Singles'!$K1630,"")</f>
        <v>137</v>
      </c>
      <c r="K1630">
        <v>137</v>
      </c>
      <c r="R1630" s="132"/>
      <c r="AC1630"/>
    </row>
    <row r="1631" spans="1:29" x14ac:dyDescent="0.25">
      <c r="A1631" t="s">
        <v>2412</v>
      </c>
      <c r="B1631" t="str">
        <f>IF(OR(ISNUMBER(FIND("W/O",Tabelle3[[#This Row],[Score]])),ISNUMBER(FIND("RET",Tabelle3[[#This Row],[Score]])),ISNUMBER(FIND("Bye,",Tabelle3[[#This Row],[Opponent]]))),"NO","YES")</f>
        <v>YES</v>
      </c>
      <c r="C1631" t="s">
        <v>518</v>
      </c>
      <c r="D1631" s="158">
        <v>43633</v>
      </c>
      <c r="E1631" t="s">
        <v>1090</v>
      </c>
      <c r="F1631">
        <v>6</v>
      </c>
      <c r="G1631" t="s">
        <v>1465</v>
      </c>
      <c r="H1631" t="s">
        <v>1397</v>
      </c>
      <c r="I1631" t="s">
        <v>1800</v>
      </c>
      <c r="J1631">
        <f>IF('ATP Data Set 2019 Singles'!$K1631&gt;1,'ATP Data Set 2019 Singles'!$K1631,"")</f>
        <v>157</v>
      </c>
      <c r="K1631">
        <v>157</v>
      </c>
      <c r="R1631" s="132"/>
      <c r="AC1631"/>
    </row>
    <row r="1632" spans="1:29" x14ac:dyDescent="0.25">
      <c r="A1632" t="s">
        <v>2412</v>
      </c>
      <c r="B1632" t="str">
        <f>IF(OR(ISNUMBER(FIND("W/O",Tabelle3[[#This Row],[Score]])),ISNUMBER(FIND("RET",Tabelle3[[#This Row],[Score]])),ISNUMBER(FIND("Bye,",Tabelle3[[#This Row],[Opponent]]))),"NO","YES")</f>
        <v>YES</v>
      </c>
      <c r="C1632" t="s">
        <v>518</v>
      </c>
      <c r="D1632" s="158">
        <v>43633</v>
      </c>
      <c r="E1632" t="s">
        <v>1090</v>
      </c>
      <c r="F1632">
        <v>7</v>
      </c>
      <c r="G1632" t="s">
        <v>1491</v>
      </c>
      <c r="H1632" t="s">
        <v>1465</v>
      </c>
      <c r="I1632" t="s">
        <v>1830</v>
      </c>
      <c r="J1632">
        <f>IF('ATP Data Set 2019 Singles'!$K1632&gt;1,'ATP Data Set 2019 Singles'!$K1632,"")</f>
        <v>170</v>
      </c>
      <c r="K1632">
        <v>170</v>
      </c>
      <c r="R1632" s="132"/>
      <c r="AC1632"/>
    </row>
    <row r="1633" spans="1:29" x14ac:dyDescent="0.25">
      <c r="A1633" t="s">
        <v>2412</v>
      </c>
      <c r="B1633" t="str">
        <f>IF(OR(ISNUMBER(FIND("W/O",Tabelle3[[#This Row],[Score]])),ISNUMBER(FIND("RET",Tabelle3[[#This Row],[Score]])),ISNUMBER(FIND("Bye,",Tabelle3[[#This Row],[Opponent]]))),"NO","YES")</f>
        <v>YES</v>
      </c>
      <c r="C1633" t="s">
        <v>518</v>
      </c>
      <c r="D1633" s="158">
        <v>43640</v>
      </c>
      <c r="E1633" t="s">
        <v>1081</v>
      </c>
      <c r="F1633">
        <v>3</v>
      </c>
      <c r="G1633" t="s">
        <v>1539</v>
      </c>
      <c r="H1633" t="s">
        <v>2021</v>
      </c>
      <c r="I1633" t="s">
        <v>610</v>
      </c>
      <c r="J1633">
        <f>IF('ATP Data Set 2019 Singles'!$K1633&gt;1,'ATP Data Set 2019 Singles'!$K1633,"")</f>
        <v>95</v>
      </c>
      <c r="K1633">
        <v>95</v>
      </c>
      <c r="R1633" s="132"/>
      <c r="AC1633"/>
    </row>
    <row r="1634" spans="1:29" x14ac:dyDescent="0.25">
      <c r="A1634" t="s">
        <v>2412</v>
      </c>
      <c r="B1634" t="str">
        <f>IF(OR(ISNUMBER(FIND("W/O",Tabelle3[[#This Row],[Score]])),ISNUMBER(FIND("RET",Tabelle3[[#This Row],[Score]])),ISNUMBER(FIND("Bye,",Tabelle3[[#This Row],[Opponent]]))),"NO","YES")</f>
        <v>NO</v>
      </c>
      <c r="C1634" t="s">
        <v>518</v>
      </c>
      <c r="D1634" s="158">
        <v>43640</v>
      </c>
      <c r="E1634" t="s">
        <v>1081</v>
      </c>
      <c r="F1634">
        <v>3</v>
      </c>
      <c r="G1634" t="s">
        <v>1480</v>
      </c>
      <c r="H1634" t="s">
        <v>1458</v>
      </c>
      <c r="I1634" t="s">
        <v>1457</v>
      </c>
      <c r="J1634" t="str">
        <f>IF('ATP Data Set 2019 Singles'!$K1634&gt;1,'ATP Data Set 2019 Singles'!$K1634,"")</f>
        <v/>
      </c>
      <c r="K1634">
        <v>0</v>
      </c>
      <c r="R1634" s="132"/>
      <c r="AC1634"/>
    </row>
    <row r="1635" spans="1:29" x14ac:dyDescent="0.25">
      <c r="A1635" t="s">
        <v>2412</v>
      </c>
      <c r="B1635" t="str">
        <f>IF(OR(ISNUMBER(FIND("W/O",Tabelle3[[#This Row],[Score]])),ISNUMBER(FIND("RET",Tabelle3[[#This Row],[Score]])),ISNUMBER(FIND("Bye,",Tabelle3[[#This Row],[Opponent]]))),"NO","YES")</f>
        <v>YES</v>
      </c>
      <c r="C1635" t="s">
        <v>518</v>
      </c>
      <c r="D1635" s="158">
        <v>43640</v>
      </c>
      <c r="E1635" t="s">
        <v>1081</v>
      </c>
      <c r="F1635">
        <v>3</v>
      </c>
      <c r="G1635" t="s">
        <v>2016</v>
      </c>
      <c r="H1635" t="s">
        <v>1845</v>
      </c>
      <c r="I1635" t="s">
        <v>1339</v>
      </c>
      <c r="J1635">
        <f>IF('ATP Data Set 2019 Singles'!$K1635&gt;1,'ATP Data Set 2019 Singles'!$K1635,"")</f>
        <v>113</v>
      </c>
      <c r="K1635">
        <v>113</v>
      </c>
      <c r="R1635" s="132"/>
      <c r="AC1635"/>
    </row>
    <row r="1636" spans="1:29" x14ac:dyDescent="0.25">
      <c r="A1636" t="s">
        <v>2412</v>
      </c>
      <c r="B1636" t="str">
        <f>IF(OR(ISNUMBER(FIND("W/O",Tabelle3[[#This Row],[Score]])),ISNUMBER(FIND("RET",Tabelle3[[#This Row],[Score]])),ISNUMBER(FIND("Bye,",Tabelle3[[#This Row],[Opponent]]))),"NO","YES")</f>
        <v>YES</v>
      </c>
      <c r="C1636" t="s">
        <v>518</v>
      </c>
      <c r="D1636" s="158">
        <v>43640</v>
      </c>
      <c r="E1636" t="s">
        <v>1081</v>
      </c>
      <c r="F1636">
        <v>3</v>
      </c>
      <c r="G1636" t="s">
        <v>1467</v>
      </c>
      <c r="H1636" t="s">
        <v>1838</v>
      </c>
      <c r="I1636" t="s">
        <v>566</v>
      </c>
      <c r="J1636">
        <f>IF('ATP Data Set 2019 Singles'!$K1636&gt;1,'ATP Data Set 2019 Singles'!$K1636,"")</f>
        <v>82</v>
      </c>
      <c r="K1636">
        <v>82</v>
      </c>
      <c r="R1636" s="132"/>
      <c r="AC1636"/>
    </row>
    <row r="1637" spans="1:29" x14ac:dyDescent="0.25">
      <c r="A1637" t="s">
        <v>2412</v>
      </c>
      <c r="B1637" t="str">
        <f>IF(OR(ISNUMBER(FIND("W/O",Tabelle3[[#This Row],[Score]])),ISNUMBER(FIND("RET",Tabelle3[[#This Row],[Score]])),ISNUMBER(FIND("Bye,",Tabelle3[[#This Row],[Opponent]]))),"NO","YES")</f>
        <v>YES</v>
      </c>
      <c r="C1637" t="s">
        <v>518</v>
      </c>
      <c r="D1637" s="158">
        <v>43640</v>
      </c>
      <c r="E1637" t="s">
        <v>1081</v>
      </c>
      <c r="F1637">
        <v>3</v>
      </c>
      <c r="G1637" t="s">
        <v>1513</v>
      </c>
      <c r="H1637" t="s">
        <v>2020</v>
      </c>
      <c r="I1637" t="s">
        <v>1557</v>
      </c>
      <c r="J1637">
        <f>IF('ATP Data Set 2019 Singles'!$K1637&gt;1,'ATP Data Set 2019 Singles'!$K1637,"")</f>
        <v>120</v>
      </c>
      <c r="K1637">
        <v>120</v>
      </c>
      <c r="R1637" s="132"/>
      <c r="AC1637"/>
    </row>
    <row r="1638" spans="1:29" x14ac:dyDescent="0.25">
      <c r="A1638" t="s">
        <v>2412</v>
      </c>
      <c r="B1638" t="str">
        <f>IF(OR(ISNUMBER(FIND("W/O",Tabelle3[[#This Row],[Score]])),ISNUMBER(FIND("RET",Tabelle3[[#This Row],[Score]])),ISNUMBER(FIND("Bye,",Tabelle3[[#This Row],[Opponent]]))),"NO","YES")</f>
        <v>YES</v>
      </c>
      <c r="C1638" t="s">
        <v>518</v>
      </c>
      <c r="D1638" s="158">
        <v>43640</v>
      </c>
      <c r="E1638" t="s">
        <v>1081</v>
      </c>
      <c r="F1638">
        <v>3</v>
      </c>
      <c r="G1638" t="s">
        <v>1739</v>
      </c>
      <c r="H1638" t="s">
        <v>1520</v>
      </c>
      <c r="I1638" t="s">
        <v>1213</v>
      </c>
      <c r="J1638">
        <f>IF('ATP Data Set 2019 Singles'!$K1638&gt;1,'ATP Data Set 2019 Singles'!$K1638,"")</f>
        <v>78</v>
      </c>
      <c r="K1638">
        <v>78</v>
      </c>
      <c r="R1638" s="132"/>
      <c r="AC1638"/>
    </row>
    <row r="1639" spans="1:29" x14ac:dyDescent="0.25">
      <c r="A1639" t="s">
        <v>2412</v>
      </c>
      <c r="B1639" t="str">
        <f>IF(OR(ISNUMBER(FIND("W/O",Tabelle3[[#This Row],[Score]])),ISNUMBER(FIND("RET",Tabelle3[[#This Row],[Score]])),ISNUMBER(FIND("Bye,",Tabelle3[[#This Row],[Opponent]]))),"NO","YES")</f>
        <v>YES</v>
      </c>
      <c r="C1639" t="s">
        <v>518</v>
      </c>
      <c r="D1639" s="158">
        <v>43640</v>
      </c>
      <c r="E1639" t="s">
        <v>1081</v>
      </c>
      <c r="F1639">
        <v>3</v>
      </c>
      <c r="G1639" t="s">
        <v>1413</v>
      </c>
      <c r="H1639" t="s">
        <v>1570</v>
      </c>
      <c r="I1639" t="s">
        <v>539</v>
      </c>
      <c r="J1639">
        <f>IF('ATP Data Set 2019 Singles'!$K1639&gt;1,'ATP Data Set 2019 Singles'!$K1639,"")</f>
        <v>78</v>
      </c>
      <c r="K1639">
        <v>78</v>
      </c>
      <c r="R1639" s="132"/>
      <c r="AC1639"/>
    </row>
    <row r="1640" spans="1:29" x14ac:dyDescent="0.25">
      <c r="A1640" t="s">
        <v>2412</v>
      </c>
      <c r="B1640" t="str">
        <f>IF(OR(ISNUMBER(FIND("W/O",Tabelle3[[#This Row],[Score]])),ISNUMBER(FIND("RET",Tabelle3[[#This Row],[Score]])),ISNUMBER(FIND("Bye,",Tabelle3[[#This Row],[Opponent]]))),"NO","YES")</f>
        <v>YES</v>
      </c>
      <c r="C1640" t="s">
        <v>518</v>
      </c>
      <c r="D1640" s="158">
        <v>43640</v>
      </c>
      <c r="E1640" t="s">
        <v>1081</v>
      </c>
      <c r="F1640">
        <v>3</v>
      </c>
      <c r="G1640" t="s">
        <v>1407</v>
      </c>
      <c r="H1640" t="s">
        <v>1752</v>
      </c>
      <c r="I1640" t="s">
        <v>678</v>
      </c>
      <c r="J1640">
        <f>IF('ATP Data Set 2019 Singles'!$K1640&gt;1,'ATP Data Set 2019 Singles'!$K1640,"")</f>
        <v>66</v>
      </c>
      <c r="K1640">
        <v>66</v>
      </c>
      <c r="R1640" s="132"/>
      <c r="AC1640"/>
    </row>
    <row r="1641" spans="1:29" x14ac:dyDescent="0.25">
      <c r="A1641" t="s">
        <v>2412</v>
      </c>
      <c r="B1641" t="str">
        <f>IF(OR(ISNUMBER(FIND("W/O",Tabelle3[[#This Row],[Score]])),ISNUMBER(FIND("RET",Tabelle3[[#This Row],[Score]])),ISNUMBER(FIND("Bye,",Tabelle3[[#This Row],[Opponent]]))),"NO","YES")</f>
        <v>YES</v>
      </c>
      <c r="C1641" t="s">
        <v>518</v>
      </c>
      <c r="D1641" s="158">
        <v>43640</v>
      </c>
      <c r="E1641" t="s">
        <v>1081</v>
      </c>
      <c r="F1641">
        <v>3</v>
      </c>
      <c r="G1641" t="s">
        <v>1620</v>
      </c>
      <c r="H1641" t="s">
        <v>1565</v>
      </c>
      <c r="I1641" t="s">
        <v>621</v>
      </c>
      <c r="J1641">
        <f>IF('ATP Data Set 2019 Singles'!$K1641&gt;1,'ATP Data Set 2019 Singles'!$K1641,"")</f>
        <v>64</v>
      </c>
      <c r="K1641">
        <v>64</v>
      </c>
      <c r="R1641" s="132"/>
      <c r="AC1641"/>
    </row>
    <row r="1642" spans="1:29" x14ac:dyDescent="0.25">
      <c r="A1642" t="s">
        <v>2412</v>
      </c>
      <c r="B1642" t="str">
        <f>IF(OR(ISNUMBER(FIND("W/O",Tabelle3[[#This Row],[Score]])),ISNUMBER(FIND("RET",Tabelle3[[#This Row],[Score]])),ISNUMBER(FIND("Bye,",Tabelle3[[#This Row],[Opponent]]))),"NO","YES")</f>
        <v>YES</v>
      </c>
      <c r="C1642" t="s">
        <v>518</v>
      </c>
      <c r="D1642" s="158">
        <v>43640</v>
      </c>
      <c r="E1642" t="s">
        <v>1081</v>
      </c>
      <c r="F1642">
        <v>3</v>
      </c>
      <c r="G1642" t="s">
        <v>2017</v>
      </c>
      <c r="H1642" t="s">
        <v>2019</v>
      </c>
      <c r="I1642" t="s">
        <v>550</v>
      </c>
      <c r="J1642">
        <f>IF('ATP Data Set 2019 Singles'!$K1642&gt;1,'ATP Data Set 2019 Singles'!$K1642,"")</f>
        <v>59</v>
      </c>
      <c r="K1642">
        <v>59</v>
      </c>
      <c r="R1642" s="132"/>
      <c r="AC1642"/>
    </row>
    <row r="1643" spans="1:29" x14ac:dyDescent="0.25">
      <c r="A1643" t="s">
        <v>2412</v>
      </c>
      <c r="B1643" t="str">
        <f>IF(OR(ISNUMBER(FIND("W/O",Tabelle3[[#This Row],[Score]])),ISNUMBER(FIND("RET",Tabelle3[[#This Row],[Score]])),ISNUMBER(FIND("Bye,",Tabelle3[[#This Row],[Opponent]]))),"NO","YES")</f>
        <v>NO</v>
      </c>
      <c r="C1643" t="s">
        <v>518</v>
      </c>
      <c r="D1643" s="158">
        <v>43640</v>
      </c>
      <c r="E1643" t="s">
        <v>1081</v>
      </c>
      <c r="F1643">
        <v>3</v>
      </c>
      <c r="G1643" t="s">
        <v>1448</v>
      </c>
      <c r="H1643" t="s">
        <v>1458</v>
      </c>
      <c r="I1643" t="s">
        <v>1457</v>
      </c>
      <c r="J1643" t="str">
        <f>IF('ATP Data Set 2019 Singles'!$K1643&gt;1,'ATP Data Set 2019 Singles'!$K1643,"")</f>
        <v/>
      </c>
      <c r="K1643">
        <v>0</v>
      </c>
      <c r="R1643" s="132"/>
      <c r="AC1643"/>
    </row>
    <row r="1644" spans="1:29" x14ac:dyDescent="0.25">
      <c r="A1644" t="s">
        <v>2412</v>
      </c>
      <c r="B1644" t="str">
        <f>IF(OR(ISNUMBER(FIND("W/O",Tabelle3[[#This Row],[Score]])),ISNUMBER(FIND("RET",Tabelle3[[#This Row],[Score]])),ISNUMBER(FIND("Bye,",Tabelle3[[#This Row],[Opponent]]))),"NO","YES")</f>
        <v>NO</v>
      </c>
      <c r="C1644" t="s">
        <v>518</v>
      </c>
      <c r="D1644" s="158">
        <v>43640</v>
      </c>
      <c r="E1644" t="s">
        <v>1081</v>
      </c>
      <c r="F1644">
        <v>3</v>
      </c>
      <c r="G1644" t="s">
        <v>1449</v>
      </c>
      <c r="H1644" t="s">
        <v>1458</v>
      </c>
      <c r="I1644" t="s">
        <v>1457</v>
      </c>
      <c r="J1644" t="str">
        <f>IF('ATP Data Set 2019 Singles'!$K1644&gt;1,'ATP Data Set 2019 Singles'!$K1644,"")</f>
        <v/>
      </c>
      <c r="K1644">
        <v>0</v>
      </c>
      <c r="R1644" s="132"/>
      <c r="AC1644"/>
    </row>
    <row r="1645" spans="1:29" x14ac:dyDescent="0.25">
      <c r="A1645" t="s">
        <v>2412</v>
      </c>
      <c r="B1645" t="str">
        <f>IF(OR(ISNUMBER(FIND("W/O",Tabelle3[[#This Row],[Score]])),ISNUMBER(FIND("RET",Tabelle3[[#This Row],[Score]])),ISNUMBER(FIND("Bye,",Tabelle3[[#This Row],[Opponent]]))),"NO","YES")</f>
        <v>YES</v>
      </c>
      <c r="C1645" t="s">
        <v>518</v>
      </c>
      <c r="D1645" s="158">
        <v>43640</v>
      </c>
      <c r="E1645" t="s">
        <v>1081</v>
      </c>
      <c r="F1645">
        <v>3</v>
      </c>
      <c r="G1645" t="s">
        <v>1496</v>
      </c>
      <c r="H1645" t="s">
        <v>1526</v>
      </c>
      <c r="I1645" t="s">
        <v>522</v>
      </c>
      <c r="J1645">
        <f>IF('ATP Data Set 2019 Singles'!$K1645&gt;1,'ATP Data Set 2019 Singles'!$K1645,"")</f>
        <v>89</v>
      </c>
      <c r="K1645">
        <v>89</v>
      </c>
      <c r="R1645" s="132"/>
      <c r="AC1645"/>
    </row>
    <row r="1646" spans="1:29" x14ac:dyDescent="0.25">
      <c r="A1646" t="s">
        <v>2412</v>
      </c>
      <c r="B1646" t="str">
        <f>IF(OR(ISNUMBER(FIND("W/O",Tabelle3[[#This Row],[Score]])),ISNUMBER(FIND("RET",Tabelle3[[#This Row],[Score]])),ISNUMBER(FIND("Bye,",Tabelle3[[#This Row],[Opponent]]))),"NO","YES")</f>
        <v>NO</v>
      </c>
      <c r="C1646" t="s">
        <v>518</v>
      </c>
      <c r="D1646" s="158">
        <v>43640</v>
      </c>
      <c r="E1646" t="s">
        <v>1081</v>
      </c>
      <c r="F1646">
        <v>3</v>
      </c>
      <c r="G1646" t="s">
        <v>1590</v>
      </c>
      <c r="H1646" t="s">
        <v>1458</v>
      </c>
      <c r="I1646" t="s">
        <v>1457</v>
      </c>
      <c r="J1646" t="str">
        <f>IF('ATP Data Set 2019 Singles'!$K1646&gt;1,'ATP Data Set 2019 Singles'!$K1646,"")</f>
        <v/>
      </c>
      <c r="K1646">
        <v>0</v>
      </c>
      <c r="R1646" s="132"/>
      <c r="AC1646"/>
    </row>
    <row r="1647" spans="1:29" x14ac:dyDescent="0.25">
      <c r="A1647" t="s">
        <v>2412</v>
      </c>
      <c r="B1647" t="str">
        <f>IF(OR(ISNUMBER(FIND("W/O",Tabelle3[[#This Row],[Score]])),ISNUMBER(FIND("RET",Tabelle3[[#This Row],[Score]])),ISNUMBER(FIND("Bye,",Tabelle3[[#This Row],[Opponent]]))),"NO","YES")</f>
        <v>YES</v>
      </c>
      <c r="C1647" t="s">
        <v>518</v>
      </c>
      <c r="D1647" s="158">
        <v>43640</v>
      </c>
      <c r="E1647" t="s">
        <v>1081</v>
      </c>
      <c r="F1647">
        <v>3</v>
      </c>
      <c r="G1647" t="s">
        <v>1534</v>
      </c>
      <c r="H1647" t="s">
        <v>1456</v>
      </c>
      <c r="I1647" t="s">
        <v>2018</v>
      </c>
      <c r="J1647">
        <f>IF('ATP Data Set 2019 Singles'!$K1647&gt;1,'ATP Data Set 2019 Singles'!$K1647,"")</f>
        <v>127</v>
      </c>
      <c r="K1647">
        <v>127</v>
      </c>
      <c r="R1647" s="132"/>
      <c r="AC1647"/>
    </row>
    <row r="1648" spans="1:29" x14ac:dyDescent="0.25">
      <c r="A1648" t="s">
        <v>2412</v>
      </c>
      <c r="B1648" t="str">
        <f>IF(OR(ISNUMBER(FIND("W/O",Tabelle3[[#This Row],[Score]])),ISNUMBER(FIND("RET",Tabelle3[[#This Row],[Score]])),ISNUMBER(FIND("Bye,",Tabelle3[[#This Row],[Opponent]]))),"NO","YES")</f>
        <v>YES</v>
      </c>
      <c r="C1648" t="s">
        <v>518</v>
      </c>
      <c r="D1648" s="158">
        <v>43640</v>
      </c>
      <c r="E1648" t="s">
        <v>1081</v>
      </c>
      <c r="F1648">
        <v>3</v>
      </c>
      <c r="G1648" t="s">
        <v>1898</v>
      </c>
      <c r="H1648" t="s">
        <v>1569</v>
      </c>
      <c r="I1648" t="s">
        <v>533</v>
      </c>
      <c r="J1648">
        <f>IF('ATP Data Set 2019 Singles'!$K1648&gt;1,'ATP Data Set 2019 Singles'!$K1648,"")</f>
        <v>83</v>
      </c>
      <c r="K1648">
        <v>83</v>
      </c>
      <c r="R1648" s="132"/>
      <c r="AC1648"/>
    </row>
    <row r="1649" spans="1:29" x14ac:dyDescent="0.25">
      <c r="A1649" t="s">
        <v>2412</v>
      </c>
      <c r="B1649" t="str">
        <f>IF(OR(ISNUMBER(FIND("W/O",Tabelle3[[#This Row],[Score]])),ISNUMBER(FIND("RET",Tabelle3[[#This Row],[Score]])),ISNUMBER(FIND("Bye,",Tabelle3[[#This Row],[Opponent]]))),"NO","YES")</f>
        <v>YES</v>
      </c>
      <c r="C1649" t="s">
        <v>518</v>
      </c>
      <c r="D1649" s="158">
        <v>43640</v>
      </c>
      <c r="E1649" t="s">
        <v>1081</v>
      </c>
      <c r="F1649">
        <v>4</v>
      </c>
      <c r="G1649" t="s">
        <v>1480</v>
      </c>
      <c r="H1649" t="s">
        <v>2017</v>
      </c>
      <c r="I1649" t="s">
        <v>533</v>
      </c>
      <c r="J1649">
        <f>IF('ATP Data Set 2019 Singles'!$K1649&gt;1,'ATP Data Set 2019 Singles'!$K1649,"")</f>
        <v>88</v>
      </c>
      <c r="K1649">
        <v>88</v>
      </c>
      <c r="R1649" s="132"/>
      <c r="AC1649"/>
    </row>
    <row r="1650" spans="1:29" x14ac:dyDescent="0.25">
      <c r="A1650" t="s">
        <v>2412</v>
      </c>
      <c r="B1650" t="str">
        <f>IF(OR(ISNUMBER(FIND("W/O",Tabelle3[[#This Row],[Score]])),ISNUMBER(FIND("RET",Tabelle3[[#This Row],[Score]])),ISNUMBER(FIND("Bye,",Tabelle3[[#This Row],[Opponent]]))),"NO","YES")</f>
        <v>YES</v>
      </c>
      <c r="C1650" t="s">
        <v>518</v>
      </c>
      <c r="D1650" s="158">
        <v>43640</v>
      </c>
      <c r="E1650" t="s">
        <v>1081</v>
      </c>
      <c r="F1650">
        <v>4</v>
      </c>
      <c r="G1650" t="s">
        <v>1467</v>
      </c>
      <c r="H1650" t="s">
        <v>2016</v>
      </c>
      <c r="I1650" t="s">
        <v>1832</v>
      </c>
      <c r="J1650">
        <f>IF('ATP Data Set 2019 Singles'!$K1650&gt;1,'ATP Data Set 2019 Singles'!$K1650,"")</f>
        <v>108</v>
      </c>
      <c r="K1650">
        <v>108</v>
      </c>
      <c r="R1650" s="132"/>
      <c r="AC1650"/>
    </row>
    <row r="1651" spans="1:29" x14ac:dyDescent="0.25">
      <c r="A1651" t="s">
        <v>2412</v>
      </c>
      <c r="B1651" t="str">
        <f>IF(OR(ISNUMBER(FIND("W/O",Tabelle3[[#This Row],[Score]])),ISNUMBER(FIND("RET",Tabelle3[[#This Row],[Score]])),ISNUMBER(FIND("Bye,",Tabelle3[[#This Row],[Opponent]]))),"NO","YES")</f>
        <v>YES</v>
      </c>
      <c r="C1651" t="s">
        <v>518</v>
      </c>
      <c r="D1651" s="158">
        <v>43640</v>
      </c>
      <c r="E1651" t="s">
        <v>1081</v>
      </c>
      <c r="F1651">
        <v>4</v>
      </c>
      <c r="G1651" t="s">
        <v>1407</v>
      </c>
      <c r="H1651" t="s">
        <v>1413</v>
      </c>
      <c r="I1651" t="s">
        <v>566</v>
      </c>
      <c r="J1651">
        <f>IF('ATP Data Set 2019 Singles'!$K1651&gt;1,'ATP Data Set 2019 Singles'!$K1651,"")</f>
        <v>86</v>
      </c>
      <c r="K1651">
        <v>86</v>
      </c>
      <c r="R1651" s="132"/>
      <c r="AC1651"/>
    </row>
    <row r="1652" spans="1:29" x14ac:dyDescent="0.25">
      <c r="A1652" t="s">
        <v>2412</v>
      </c>
      <c r="B1652" t="str">
        <f>IF(OR(ISNUMBER(FIND("W/O",Tabelle3[[#This Row],[Score]])),ISNUMBER(FIND("RET",Tabelle3[[#This Row],[Score]])),ISNUMBER(FIND("Bye,",Tabelle3[[#This Row],[Opponent]]))),"NO","YES")</f>
        <v>YES</v>
      </c>
      <c r="C1652" t="s">
        <v>518</v>
      </c>
      <c r="D1652" s="158">
        <v>43640</v>
      </c>
      <c r="E1652" t="s">
        <v>1081</v>
      </c>
      <c r="F1652">
        <v>4</v>
      </c>
      <c r="G1652" t="s">
        <v>1448</v>
      </c>
      <c r="H1652" t="s">
        <v>1539</v>
      </c>
      <c r="I1652" t="s">
        <v>2015</v>
      </c>
      <c r="J1652">
        <f>IF('ATP Data Set 2019 Singles'!$K1652&gt;1,'ATP Data Set 2019 Singles'!$K1652,"")</f>
        <v>120</v>
      </c>
      <c r="K1652">
        <v>120</v>
      </c>
      <c r="R1652" s="132"/>
      <c r="AC1652"/>
    </row>
    <row r="1653" spans="1:29" x14ac:dyDescent="0.25">
      <c r="A1653" t="s">
        <v>2412</v>
      </c>
      <c r="B1653" t="str">
        <f>IF(OR(ISNUMBER(FIND("W/O",Tabelle3[[#This Row],[Score]])),ISNUMBER(FIND("RET",Tabelle3[[#This Row],[Score]])),ISNUMBER(FIND("Bye,",Tabelle3[[#This Row],[Opponent]]))),"NO","YES")</f>
        <v>YES</v>
      </c>
      <c r="C1653" t="s">
        <v>518</v>
      </c>
      <c r="D1653" s="158">
        <v>43640</v>
      </c>
      <c r="E1653" t="s">
        <v>1081</v>
      </c>
      <c r="F1653">
        <v>4</v>
      </c>
      <c r="G1653" t="s">
        <v>1496</v>
      </c>
      <c r="H1653" t="s">
        <v>1739</v>
      </c>
      <c r="I1653" t="s">
        <v>2014</v>
      </c>
      <c r="J1653">
        <f>IF('ATP Data Set 2019 Singles'!$K1653&gt;1,'ATP Data Set 2019 Singles'!$K1653,"")</f>
        <v>123</v>
      </c>
      <c r="K1653">
        <v>123</v>
      </c>
      <c r="R1653" s="132"/>
      <c r="AC1653"/>
    </row>
    <row r="1654" spans="1:29" x14ac:dyDescent="0.25">
      <c r="A1654" t="s">
        <v>2412</v>
      </c>
      <c r="B1654" t="str">
        <f>IF(OR(ISNUMBER(FIND("W/O",Tabelle3[[#This Row],[Score]])),ISNUMBER(FIND("RET",Tabelle3[[#This Row],[Score]])),ISNUMBER(FIND("Bye,",Tabelle3[[#This Row],[Opponent]]))),"NO","YES")</f>
        <v>YES</v>
      </c>
      <c r="C1654" t="s">
        <v>518</v>
      </c>
      <c r="D1654" s="158">
        <v>43640</v>
      </c>
      <c r="E1654" t="s">
        <v>1081</v>
      </c>
      <c r="F1654">
        <v>4</v>
      </c>
      <c r="G1654" t="s">
        <v>1590</v>
      </c>
      <c r="H1654" t="s">
        <v>1620</v>
      </c>
      <c r="I1654" t="s">
        <v>585</v>
      </c>
      <c r="J1654">
        <f>IF('ATP Data Set 2019 Singles'!$K1654&gt;1,'ATP Data Set 2019 Singles'!$K1654,"")</f>
        <v>105</v>
      </c>
      <c r="K1654">
        <v>105</v>
      </c>
      <c r="R1654" s="132"/>
      <c r="AC1654"/>
    </row>
    <row r="1655" spans="1:29" x14ac:dyDescent="0.25">
      <c r="A1655" t="s">
        <v>2412</v>
      </c>
      <c r="B1655" t="str">
        <f>IF(OR(ISNUMBER(FIND("W/O",Tabelle3[[#This Row],[Score]])),ISNUMBER(FIND("RET",Tabelle3[[#This Row],[Score]])),ISNUMBER(FIND("Bye,",Tabelle3[[#This Row],[Opponent]]))),"NO","YES")</f>
        <v>YES</v>
      </c>
      <c r="C1655" t="s">
        <v>518</v>
      </c>
      <c r="D1655" s="158">
        <v>43640</v>
      </c>
      <c r="E1655" t="s">
        <v>1081</v>
      </c>
      <c r="F1655">
        <v>4</v>
      </c>
      <c r="G1655" t="s">
        <v>1534</v>
      </c>
      <c r="H1655" t="s">
        <v>1513</v>
      </c>
      <c r="I1655" t="s">
        <v>585</v>
      </c>
      <c r="J1655">
        <f>IF('ATP Data Set 2019 Singles'!$K1655&gt;1,'ATP Data Set 2019 Singles'!$K1655,"")</f>
        <v>71</v>
      </c>
      <c r="K1655">
        <v>71</v>
      </c>
      <c r="R1655" s="132"/>
      <c r="AC1655"/>
    </row>
    <row r="1656" spans="1:29" x14ac:dyDescent="0.25">
      <c r="A1656" t="s">
        <v>2412</v>
      </c>
      <c r="B1656" t="str">
        <f>IF(OR(ISNUMBER(FIND("W/O",Tabelle3[[#This Row],[Score]])),ISNUMBER(FIND("RET",Tabelle3[[#This Row],[Score]])),ISNUMBER(FIND("Bye,",Tabelle3[[#This Row],[Opponent]]))),"NO","YES")</f>
        <v>YES</v>
      </c>
      <c r="C1656" t="s">
        <v>518</v>
      </c>
      <c r="D1656" s="158">
        <v>43640</v>
      </c>
      <c r="E1656" t="s">
        <v>1081</v>
      </c>
      <c r="F1656">
        <v>4</v>
      </c>
      <c r="G1656" t="s">
        <v>1898</v>
      </c>
      <c r="H1656" t="s">
        <v>1449</v>
      </c>
      <c r="I1656" t="s">
        <v>607</v>
      </c>
      <c r="J1656">
        <f>IF('ATP Data Set 2019 Singles'!$K1656&gt;1,'ATP Data Set 2019 Singles'!$K1656,"")</f>
        <v>100</v>
      </c>
      <c r="K1656">
        <v>100</v>
      </c>
      <c r="R1656" s="132"/>
      <c r="AC1656"/>
    </row>
    <row r="1657" spans="1:29" x14ac:dyDescent="0.25">
      <c r="A1657" t="s">
        <v>2412</v>
      </c>
      <c r="B1657" t="str">
        <f>IF(OR(ISNUMBER(FIND("W/O",Tabelle3[[#This Row],[Score]])),ISNUMBER(FIND("RET",Tabelle3[[#This Row],[Score]])),ISNUMBER(FIND("Bye,",Tabelle3[[#This Row],[Opponent]]))),"NO","YES")</f>
        <v>YES</v>
      </c>
      <c r="C1657" t="s">
        <v>518</v>
      </c>
      <c r="D1657" s="158">
        <v>43640</v>
      </c>
      <c r="E1657" t="s">
        <v>1081</v>
      </c>
      <c r="F1657">
        <v>5</v>
      </c>
      <c r="G1657" t="s">
        <v>1480</v>
      </c>
      <c r="H1657" t="s">
        <v>1534</v>
      </c>
      <c r="I1657" t="s">
        <v>855</v>
      </c>
      <c r="J1657">
        <f>IF('ATP Data Set 2019 Singles'!$K1657&gt;1,'ATP Data Set 2019 Singles'!$K1657,"")</f>
        <v>123</v>
      </c>
      <c r="K1657">
        <v>123</v>
      </c>
      <c r="R1657" s="132"/>
      <c r="AC1657"/>
    </row>
    <row r="1658" spans="1:29" x14ac:dyDescent="0.25">
      <c r="A1658" t="s">
        <v>2412</v>
      </c>
      <c r="B1658" t="str">
        <f>IF(OR(ISNUMBER(FIND("W/O",Tabelle3[[#This Row],[Score]])),ISNUMBER(FIND("RET",Tabelle3[[#This Row],[Score]])),ISNUMBER(FIND("Bye,",Tabelle3[[#This Row],[Opponent]]))),"NO","YES")</f>
        <v>YES</v>
      </c>
      <c r="C1658" t="s">
        <v>518</v>
      </c>
      <c r="D1658" s="158">
        <v>43640</v>
      </c>
      <c r="E1658" t="s">
        <v>1081</v>
      </c>
      <c r="F1658">
        <v>5</v>
      </c>
      <c r="G1658" t="s">
        <v>1407</v>
      </c>
      <c r="H1658" t="s">
        <v>1898</v>
      </c>
      <c r="I1658" t="s">
        <v>512</v>
      </c>
      <c r="J1658">
        <f>IF('ATP Data Set 2019 Singles'!$K1658&gt;1,'ATP Data Set 2019 Singles'!$K1658,"")</f>
        <v>72</v>
      </c>
      <c r="K1658">
        <v>72</v>
      </c>
      <c r="R1658" s="132"/>
      <c r="AC1658"/>
    </row>
    <row r="1659" spans="1:29" x14ac:dyDescent="0.25">
      <c r="A1659" t="s">
        <v>2412</v>
      </c>
      <c r="B1659" t="str">
        <f>IF(OR(ISNUMBER(FIND("W/O",Tabelle3[[#This Row],[Score]])),ISNUMBER(FIND("RET",Tabelle3[[#This Row],[Score]])),ISNUMBER(FIND("Bye,",Tabelle3[[#This Row],[Opponent]]))),"NO","YES")</f>
        <v>YES</v>
      </c>
      <c r="C1659" t="s">
        <v>518</v>
      </c>
      <c r="D1659" s="158">
        <v>43640</v>
      </c>
      <c r="E1659" t="s">
        <v>1081</v>
      </c>
      <c r="F1659">
        <v>5</v>
      </c>
      <c r="G1659" t="s">
        <v>1496</v>
      </c>
      <c r="H1659" t="s">
        <v>1448</v>
      </c>
      <c r="I1659" t="s">
        <v>1795</v>
      </c>
      <c r="J1659">
        <f>IF('ATP Data Set 2019 Singles'!$K1659&gt;1,'ATP Data Set 2019 Singles'!$K1659,"")</f>
        <v>146</v>
      </c>
      <c r="K1659">
        <v>146</v>
      </c>
      <c r="R1659" s="132"/>
      <c r="AC1659"/>
    </row>
    <row r="1660" spans="1:29" x14ac:dyDescent="0.25">
      <c r="A1660" t="s">
        <v>2412</v>
      </c>
      <c r="B1660" t="str">
        <f>IF(OR(ISNUMBER(FIND("W/O",Tabelle3[[#This Row],[Score]])),ISNUMBER(FIND("RET",Tabelle3[[#This Row],[Score]])),ISNUMBER(FIND("Bye,",Tabelle3[[#This Row],[Opponent]]))),"NO","YES")</f>
        <v>NO</v>
      </c>
      <c r="C1660" t="s">
        <v>518</v>
      </c>
      <c r="D1660" s="158">
        <v>43640</v>
      </c>
      <c r="E1660" t="s">
        <v>1081</v>
      </c>
      <c r="F1660">
        <v>5</v>
      </c>
      <c r="G1660" t="s">
        <v>1590</v>
      </c>
      <c r="H1660" t="s">
        <v>1467</v>
      </c>
      <c r="I1660" t="s">
        <v>2013</v>
      </c>
      <c r="J1660">
        <f>IF('ATP Data Set 2019 Singles'!$K1660&gt;1,'ATP Data Set 2019 Singles'!$K1660,"")</f>
        <v>66</v>
      </c>
      <c r="K1660">
        <v>66</v>
      </c>
      <c r="R1660" s="132"/>
      <c r="AC1660"/>
    </row>
    <row r="1661" spans="1:29" x14ac:dyDescent="0.25">
      <c r="A1661" t="s">
        <v>2412</v>
      </c>
      <c r="B1661" t="str">
        <f>IF(OR(ISNUMBER(FIND("W/O",Tabelle3[[#This Row],[Score]])),ISNUMBER(FIND("RET",Tabelle3[[#This Row],[Score]])),ISNUMBER(FIND("Bye,",Tabelle3[[#This Row],[Opponent]]))),"NO","YES")</f>
        <v>YES</v>
      </c>
      <c r="C1661" t="s">
        <v>518</v>
      </c>
      <c r="D1661" s="158">
        <v>43640</v>
      </c>
      <c r="E1661" t="s">
        <v>1081</v>
      </c>
      <c r="F1661">
        <v>6</v>
      </c>
      <c r="G1661" t="s">
        <v>1407</v>
      </c>
      <c r="H1661" t="s">
        <v>1590</v>
      </c>
      <c r="I1661" t="s">
        <v>1621</v>
      </c>
      <c r="J1661">
        <f>IF('ATP Data Set 2019 Singles'!$K1661&gt;1,'ATP Data Set 2019 Singles'!$K1661,"")</f>
        <v>171</v>
      </c>
      <c r="K1661">
        <v>171</v>
      </c>
      <c r="R1661" s="132"/>
      <c r="AC1661"/>
    </row>
    <row r="1662" spans="1:29" x14ac:dyDescent="0.25">
      <c r="A1662" t="s">
        <v>2412</v>
      </c>
      <c r="B1662" t="str">
        <f>IF(OR(ISNUMBER(FIND("W/O",Tabelle3[[#This Row],[Score]])),ISNUMBER(FIND("RET",Tabelle3[[#This Row],[Score]])),ISNUMBER(FIND("Bye,",Tabelle3[[#This Row],[Opponent]]))),"NO","YES")</f>
        <v>YES</v>
      </c>
      <c r="C1662" t="s">
        <v>518</v>
      </c>
      <c r="D1662" s="158">
        <v>43640</v>
      </c>
      <c r="E1662" t="s">
        <v>1081</v>
      </c>
      <c r="F1662">
        <v>6</v>
      </c>
      <c r="G1662" t="s">
        <v>1496</v>
      </c>
      <c r="H1662" t="s">
        <v>1480</v>
      </c>
      <c r="I1662" t="s">
        <v>522</v>
      </c>
      <c r="J1662">
        <f>IF('ATP Data Set 2019 Singles'!$K1662&gt;1,'ATP Data Set 2019 Singles'!$K1662,"")</f>
        <v>94</v>
      </c>
      <c r="K1662">
        <v>94</v>
      </c>
      <c r="R1662" s="132"/>
      <c r="AC1662"/>
    </row>
    <row r="1663" spans="1:29" x14ac:dyDescent="0.25">
      <c r="A1663" t="s">
        <v>2412</v>
      </c>
      <c r="B1663" t="str">
        <f>IF(OR(ISNUMBER(FIND("W/O",Tabelle3[[#This Row],[Score]])),ISNUMBER(FIND("RET",Tabelle3[[#This Row],[Score]])),ISNUMBER(FIND("Bye,",Tabelle3[[#This Row],[Opponent]]))),"NO","YES")</f>
        <v>YES</v>
      </c>
      <c r="C1663" t="s">
        <v>518</v>
      </c>
      <c r="D1663" s="158">
        <v>43640</v>
      </c>
      <c r="E1663" t="s">
        <v>1081</v>
      </c>
      <c r="F1663">
        <v>7</v>
      </c>
      <c r="G1663" t="s">
        <v>1496</v>
      </c>
      <c r="H1663" t="s">
        <v>1407</v>
      </c>
      <c r="I1663" t="s">
        <v>2012</v>
      </c>
      <c r="J1663">
        <f>IF('ATP Data Set 2019 Singles'!$K1663&gt;1,'ATP Data Set 2019 Singles'!$K1663,"")</f>
        <v>167</v>
      </c>
      <c r="K1663">
        <v>167</v>
      </c>
      <c r="R1663" s="132"/>
      <c r="AC1663"/>
    </row>
    <row r="1664" spans="1:29" x14ac:dyDescent="0.25">
      <c r="A1664" t="s">
        <v>2412</v>
      </c>
      <c r="B1664" t="str">
        <f>IF(OR(ISNUMBER(FIND("W/O",Tabelle3[[#This Row],[Score]])),ISNUMBER(FIND("RET",Tabelle3[[#This Row],[Score]])),ISNUMBER(FIND("Bye,",Tabelle3[[#This Row],[Opponent]]))),"NO","YES")</f>
        <v>NO</v>
      </c>
      <c r="C1664" t="s">
        <v>518</v>
      </c>
      <c r="D1664" s="158">
        <v>43640</v>
      </c>
      <c r="E1664" t="s">
        <v>1078</v>
      </c>
      <c r="F1664">
        <v>3</v>
      </c>
      <c r="G1664" t="s">
        <v>1474</v>
      </c>
      <c r="H1664" t="s">
        <v>1458</v>
      </c>
      <c r="I1664" t="s">
        <v>1457</v>
      </c>
      <c r="J1664" t="str">
        <f>IF('ATP Data Set 2019 Singles'!$K1664&gt;1,'ATP Data Set 2019 Singles'!$K1664,"")</f>
        <v/>
      </c>
      <c r="K1664">
        <v>0</v>
      </c>
      <c r="R1664" s="132"/>
      <c r="AC1664"/>
    </row>
    <row r="1665" spans="1:29" x14ac:dyDescent="0.25">
      <c r="A1665" t="s">
        <v>2412</v>
      </c>
      <c r="B1665" t="str">
        <f>IF(OR(ISNUMBER(FIND("W/O",Tabelle3[[#This Row],[Score]])),ISNUMBER(FIND("RET",Tabelle3[[#This Row],[Score]])),ISNUMBER(FIND("Bye,",Tabelle3[[#This Row],[Opponent]]))),"NO","YES")</f>
        <v>NO</v>
      </c>
      <c r="C1665" t="s">
        <v>518</v>
      </c>
      <c r="D1665" s="158">
        <v>43640</v>
      </c>
      <c r="E1665" t="s">
        <v>1078</v>
      </c>
      <c r="F1665">
        <v>3</v>
      </c>
      <c r="G1665" t="s">
        <v>1438</v>
      </c>
      <c r="H1665" t="s">
        <v>1458</v>
      </c>
      <c r="I1665" t="s">
        <v>1457</v>
      </c>
      <c r="J1665" t="str">
        <f>IF('ATP Data Set 2019 Singles'!$K1665&gt;1,'ATP Data Set 2019 Singles'!$K1665,"")</f>
        <v/>
      </c>
      <c r="K1665">
        <v>0</v>
      </c>
      <c r="R1665" s="132"/>
      <c r="AC1665"/>
    </row>
    <row r="1666" spans="1:29" x14ac:dyDescent="0.25">
      <c r="A1666" t="s">
        <v>2412</v>
      </c>
      <c r="B1666" t="str">
        <f>IF(OR(ISNUMBER(FIND("W/O",Tabelle3[[#This Row],[Score]])),ISNUMBER(FIND("RET",Tabelle3[[#This Row],[Score]])),ISNUMBER(FIND("Bye,",Tabelle3[[#This Row],[Opponent]]))),"NO","YES")</f>
        <v>YES</v>
      </c>
      <c r="C1666" t="s">
        <v>518</v>
      </c>
      <c r="D1666" s="158">
        <v>43640</v>
      </c>
      <c r="E1666" t="s">
        <v>1078</v>
      </c>
      <c r="F1666">
        <v>3</v>
      </c>
      <c r="G1666" t="s">
        <v>1510</v>
      </c>
      <c r="H1666" t="s">
        <v>1435</v>
      </c>
      <c r="I1666" t="s">
        <v>527</v>
      </c>
      <c r="J1666">
        <f>IF('ATP Data Set 2019 Singles'!$K1666&gt;1,'ATP Data Set 2019 Singles'!$K1666,"")</f>
        <v>106</v>
      </c>
      <c r="K1666">
        <v>106</v>
      </c>
      <c r="R1666" s="132"/>
      <c r="AC1666"/>
    </row>
    <row r="1667" spans="1:29" x14ac:dyDescent="0.25">
      <c r="A1667" t="s">
        <v>2412</v>
      </c>
      <c r="B1667" t="str">
        <f>IF(OR(ISNUMBER(FIND("W/O",Tabelle3[[#This Row],[Score]])),ISNUMBER(FIND("RET",Tabelle3[[#This Row],[Score]])),ISNUMBER(FIND("Bye,",Tabelle3[[#This Row],[Opponent]]))),"NO","YES")</f>
        <v>YES</v>
      </c>
      <c r="C1667" t="s">
        <v>518</v>
      </c>
      <c r="D1667" s="158">
        <v>43640</v>
      </c>
      <c r="E1667" t="s">
        <v>1078</v>
      </c>
      <c r="F1667">
        <v>3</v>
      </c>
      <c r="G1667" t="s">
        <v>1551</v>
      </c>
      <c r="H1667" t="s">
        <v>2006</v>
      </c>
      <c r="I1667" t="s">
        <v>2011</v>
      </c>
      <c r="J1667">
        <f>IF('ATP Data Set 2019 Singles'!$K1667&gt;1,'ATP Data Set 2019 Singles'!$K1667,"")</f>
        <v>102</v>
      </c>
      <c r="K1667">
        <v>102</v>
      </c>
      <c r="R1667" s="132"/>
      <c r="AC1667"/>
    </row>
    <row r="1668" spans="1:29" x14ac:dyDescent="0.25">
      <c r="A1668" t="s">
        <v>2412</v>
      </c>
      <c r="B1668" t="str">
        <f>IF(OR(ISNUMBER(FIND("W/O",Tabelle3[[#This Row],[Score]])),ISNUMBER(FIND("RET",Tabelle3[[#This Row],[Score]])),ISNUMBER(FIND("Bye,",Tabelle3[[#This Row],[Opponent]]))),"NO","YES")</f>
        <v>YES</v>
      </c>
      <c r="C1668" t="s">
        <v>518</v>
      </c>
      <c r="D1668" s="158">
        <v>43640</v>
      </c>
      <c r="E1668" t="s">
        <v>1078</v>
      </c>
      <c r="F1668">
        <v>3</v>
      </c>
      <c r="G1668" t="s">
        <v>1441</v>
      </c>
      <c r="H1668" t="s">
        <v>1974</v>
      </c>
      <c r="I1668" t="s">
        <v>569</v>
      </c>
      <c r="J1668">
        <f>IF('ATP Data Set 2019 Singles'!$K1668&gt;1,'ATP Data Set 2019 Singles'!$K1668,"")</f>
        <v>60</v>
      </c>
      <c r="K1668">
        <v>60</v>
      </c>
      <c r="R1668" s="132"/>
      <c r="AC1668"/>
    </row>
    <row r="1669" spans="1:29" x14ac:dyDescent="0.25">
      <c r="A1669" t="s">
        <v>2412</v>
      </c>
      <c r="B1669" t="str">
        <f>IF(OR(ISNUMBER(FIND("W/O",Tabelle3[[#This Row],[Score]])),ISNUMBER(FIND("RET",Tabelle3[[#This Row],[Score]])),ISNUMBER(FIND("Bye,",Tabelle3[[#This Row],[Opponent]]))),"NO","YES")</f>
        <v>YES</v>
      </c>
      <c r="C1669" t="s">
        <v>518</v>
      </c>
      <c r="D1669" s="158">
        <v>43640</v>
      </c>
      <c r="E1669" t="s">
        <v>1078</v>
      </c>
      <c r="F1669">
        <v>3</v>
      </c>
      <c r="G1669" t="s">
        <v>1492</v>
      </c>
      <c r="H1669" t="s">
        <v>1679</v>
      </c>
      <c r="I1669" t="s">
        <v>2010</v>
      </c>
      <c r="J1669">
        <f>IF('ATP Data Set 2019 Singles'!$K1669&gt;1,'ATP Data Set 2019 Singles'!$K1669,"")</f>
        <v>169</v>
      </c>
      <c r="K1669">
        <v>169</v>
      </c>
      <c r="R1669" s="132"/>
      <c r="AC1669"/>
    </row>
    <row r="1670" spans="1:29" x14ac:dyDescent="0.25">
      <c r="A1670" t="s">
        <v>2412</v>
      </c>
      <c r="B1670" t="str">
        <f>IF(OR(ISNUMBER(FIND("W/O",Tabelle3[[#This Row],[Score]])),ISNUMBER(FIND("RET",Tabelle3[[#This Row],[Score]])),ISNUMBER(FIND("Bye,",Tabelle3[[#This Row],[Opponent]]))),"NO","YES")</f>
        <v>YES</v>
      </c>
      <c r="C1670" t="s">
        <v>518</v>
      </c>
      <c r="D1670" s="158">
        <v>43640</v>
      </c>
      <c r="E1670" t="s">
        <v>1078</v>
      </c>
      <c r="F1670">
        <v>3</v>
      </c>
      <c r="G1670" t="s">
        <v>1475</v>
      </c>
      <c r="H1670" t="s">
        <v>1579</v>
      </c>
      <c r="I1670" t="s">
        <v>550</v>
      </c>
      <c r="J1670">
        <f>IF('ATP Data Set 2019 Singles'!$K1670&gt;1,'ATP Data Set 2019 Singles'!$K1670,"")</f>
        <v>66</v>
      </c>
      <c r="K1670">
        <v>66</v>
      </c>
      <c r="R1670" s="132"/>
      <c r="AC1670"/>
    </row>
    <row r="1671" spans="1:29" x14ac:dyDescent="0.25">
      <c r="A1671" t="s">
        <v>2412</v>
      </c>
      <c r="B1671" t="str">
        <f>IF(OR(ISNUMBER(FIND("W/O",Tabelle3[[#This Row],[Score]])),ISNUMBER(FIND("RET",Tabelle3[[#This Row],[Score]])),ISNUMBER(FIND("Bye,",Tabelle3[[#This Row],[Opponent]]))),"NO","YES")</f>
        <v>YES</v>
      </c>
      <c r="C1671" t="s">
        <v>518</v>
      </c>
      <c r="D1671" s="158">
        <v>43640</v>
      </c>
      <c r="E1671" t="s">
        <v>1078</v>
      </c>
      <c r="F1671">
        <v>3</v>
      </c>
      <c r="G1671" t="s">
        <v>1552</v>
      </c>
      <c r="H1671" t="s">
        <v>1470</v>
      </c>
      <c r="I1671" t="s">
        <v>895</v>
      </c>
      <c r="J1671">
        <f>IF('ATP Data Set 2019 Singles'!$K1671&gt;1,'ATP Data Set 2019 Singles'!$K1671,"")</f>
        <v>69</v>
      </c>
      <c r="K1671">
        <v>69</v>
      </c>
      <c r="R1671" s="132"/>
      <c r="AC1671"/>
    </row>
    <row r="1672" spans="1:29" x14ac:dyDescent="0.25">
      <c r="A1672" t="s">
        <v>2412</v>
      </c>
      <c r="B1672" t="str">
        <f>IF(OR(ISNUMBER(FIND("W/O",Tabelle3[[#This Row],[Score]])),ISNUMBER(FIND("RET",Tabelle3[[#This Row],[Score]])),ISNUMBER(FIND("Bye,",Tabelle3[[#This Row],[Opponent]]))),"NO","YES")</f>
        <v>YES</v>
      </c>
      <c r="C1672" t="s">
        <v>518</v>
      </c>
      <c r="D1672" s="158">
        <v>43640</v>
      </c>
      <c r="E1672" t="s">
        <v>1078</v>
      </c>
      <c r="F1672">
        <v>3</v>
      </c>
      <c r="G1672" t="s">
        <v>1617</v>
      </c>
      <c r="H1672" t="s">
        <v>1499</v>
      </c>
      <c r="I1672" t="s">
        <v>585</v>
      </c>
      <c r="J1672">
        <f>IF('ATP Data Set 2019 Singles'!$K1672&gt;1,'ATP Data Set 2019 Singles'!$K1672,"")</f>
        <v>81</v>
      </c>
      <c r="K1672">
        <v>81</v>
      </c>
      <c r="R1672" s="132"/>
      <c r="AC1672"/>
    </row>
    <row r="1673" spans="1:29" x14ac:dyDescent="0.25">
      <c r="A1673" t="s">
        <v>2412</v>
      </c>
      <c r="B1673" t="str">
        <f>IF(OR(ISNUMBER(FIND("W/O",Tabelle3[[#This Row],[Score]])),ISNUMBER(FIND("RET",Tabelle3[[#This Row],[Score]])),ISNUMBER(FIND("Bye,",Tabelle3[[#This Row],[Opponent]]))),"NO","YES")</f>
        <v>NO</v>
      </c>
      <c r="C1673" t="s">
        <v>518</v>
      </c>
      <c r="D1673" s="158">
        <v>43640</v>
      </c>
      <c r="E1673" t="s">
        <v>1078</v>
      </c>
      <c r="F1673">
        <v>3</v>
      </c>
      <c r="G1673" t="s">
        <v>1469</v>
      </c>
      <c r="H1673" t="s">
        <v>1458</v>
      </c>
      <c r="I1673" t="s">
        <v>1457</v>
      </c>
      <c r="J1673" t="str">
        <f>IF('ATP Data Set 2019 Singles'!$K1673&gt;1,'ATP Data Set 2019 Singles'!$K1673,"")</f>
        <v/>
      </c>
      <c r="K1673">
        <v>0</v>
      </c>
      <c r="R1673" s="132"/>
      <c r="AC1673"/>
    </row>
    <row r="1674" spans="1:29" x14ac:dyDescent="0.25">
      <c r="A1674" t="s">
        <v>2412</v>
      </c>
      <c r="B1674" t="str">
        <f>IF(OR(ISNUMBER(FIND("W/O",Tabelle3[[#This Row],[Score]])),ISNUMBER(FIND("RET",Tabelle3[[#This Row],[Score]])),ISNUMBER(FIND("Bye,",Tabelle3[[#This Row],[Opponent]]))),"NO","YES")</f>
        <v>YES</v>
      </c>
      <c r="C1674" t="s">
        <v>518</v>
      </c>
      <c r="D1674" s="158">
        <v>43640</v>
      </c>
      <c r="E1674" t="s">
        <v>1078</v>
      </c>
      <c r="F1674">
        <v>3</v>
      </c>
      <c r="G1674" t="s">
        <v>1511</v>
      </c>
      <c r="H1674" t="s">
        <v>1962</v>
      </c>
      <c r="I1674" t="s">
        <v>2009</v>
      </c>
      <c r="J1674">
        <f>IF('ATP Data Set 2019 Singles'!$K1674&gt;1,'ATP Data Set 2019 Singles'!$K1674,"")</f>
        <v>150</v>
      </c>
      <c r="K1674">
        <v>150</v>
      </c>
      <c r="R1674" s="132"/>
      <c r="AC1674"/>
    </row>
    <row r="1675" spans="1:29" x14ac:dyDescent="0.25">
      <c r="A1675" t="s">
        <v>2412</v>
      </c>
      <c r="B1675" t="str">
        <f>IF(OR(ISNUMBER(FIND("W/O",Tabelle3[[#This Row],[Score]])),ISNUMBER(FIND("RET",Tabelle3[[#This Row],[Score]])),ISNUMBER(FIND("Bye,",Tabelle3[[#This Row],[Opponent]]))),"NO","YES")</f>
        <v>YES</v>
      </c>
      <c r="C1675" t="s">
        <v>518</v>
      </c>
      <c r="D1675" s="158">
        <v>43640</v>
      </c>
      <c r="E1675" t="s">
        <v>1078</v>
      </c>
      <c r="F1675">
        <v>3</v>
      </c>
      <c r="G1675" t="s">
        <v>1466</v>
      </c>
      <c r="H1675" t="s">
        <v>1437</v>
      </c>
      <c r="I1675" t="s">
        <v>522</v>
      </c>
      <c r="J1675">
        <f>IF('ATP Data Set 2019 Singles'!$K1675&gt;1,'ATP Data Set 2019 Singles'!$K1675,"")</f>
        <v>85</v>
      </c>
      <c r="K1675">
        <v>85</v>
      </c>
      <c r="R1675" s="132"/>
      <c r="AC1675"/>
    </row>
    <row r="1676" spans="1:29" x14ac:dyDescent="0.25">
      <c r="A1676" t="s">
        <v>2412</v>
      </c>
      <c r="B1676" t="str">
        <f>IF(OR(ISNUMBER(FIND("W/O",Tabelle3[[#This Row],[Score]])),ISNUMBER(FIND("RET",Tabelle3[[#This Row],[Score]])),ISNUMBER(FIND("Bye,",Tabelle3[[#This Row],[Opponent]]))),"NO","YES")</f>
        <v>NO</v>
      </c>
      <c r="C1676" t="s">
        <v>518</v>
      </c>
      <c r="D1676" s="158">
        <v>43640</v>
      </c>
      <c r="E1676" t="s">
        <v>1078</v>
      </c>
      <c r="F1676">
        <v>3</v>
      </c>
      <c r="G1676" t="s">
        <v>1497</v>
      </c>
      <c r="H1676" t="s">
        <v>1458</v>
      </c>
      <c r="I1676" t="s">
        <v>1457</v>
      </c>
      <c r="J1676" t="str">
        <f>IF('ATP Data Set 2019 Singles'!$K1676&gt;1,'ATP Data Set 2019 Singles'!$K1676,"")</f>
        <v/>
      </c>
      <c r="K1676">
        <v>0</v>
      </c>
      <c r="R1676" s="132"/>
      <c r="AC1676"/>
    </row>
    <row r="1677" spans="1:29" x14ac:dyDescent="0.25">
      <c r="A1677" t="s">
        <v>2412</v>
      </c>
      <c r="B1677" t="str">
        <f>IF(OR(ISNUMBER(FIND("W/O",Tabelle3[[#This Row],[Score]])),ISNUMBER(FIND("RET",Tabelle3[[#This Row],[Score]])),ISNUMBER(FIND("Bye,",Tabelle3[[#This Row],[Opponent]]))),"NO","YES")</f>
        <v>YES</v>
      </c>
      <c r="C1677" t="s">
        <v>518</v>
      </c>
      <c r="D1677" s="158">
        <v>43640</v>
      </c>
      <c r="E1677" t="s">
        <v>1078</v>
      </c>
      <c r="F1677">
        <v>3</v>
      </c>
      <c r="G1677" t="s">
        <v>1476</v>
      </c>
      <c r="H1677" t="s">
        <v>1487</v>
      </c>
      <c r="I1677" t="s">
        <v>522</v>
      </c>
      <c r="J1677">
        <f>IF('ATP Data Set 2019 Singles'!$K1677&gt;1,'ATP Data Set 2019 Singles'!$K1677,"")</f>
        <v>86</v>
      </c>
      <c r="K1677">
        <v>86</v>
      </c>
      <c r="R1677" s="132"/>
      <c r="AC1677"/>
    </row>
    <row r="1678" spans="1:29" x14ac:dyDescent="0.25">
      <c r="A1678" t="s">
        <v>2412</v>
      </c>
      <c r="B1678" t="str">
        <f>IF(OR(ISNUMBER(FIND("W/O",Tabelle3[[#This Row],[Score]])),ISNUMBER(FIND("RET",Tabelle3[[#This Row],[Score]])),ISNUMBER(FIND("Bye,",Tabelle3[[#This Row],[Opponent]]))),"NO","YES")</f>
        <v>YES</v>
      </c>
      <c r="C1678" t="s">
        <v>518</v>
      </c>
      <c r="D1678" s="158">
        <v>43640</v>
      </c>
      <c r="E1678" t="s">
        <v>1078</v>
      </c>
      <c r="F1678">
        <v>3</v>
      </c>
      <c r="G1678" t="s">
        <v>1465</v>
      </c>
      <c r="H1678" t="s">
        <v>1613</v>
      </c>
      <c r="I1678" t="s">
        <v>690</v>
      </c>
      <c r="J1678">
        <f>IF('ATP Data Set 2019 Singles'!$K1678&gt;1,'ATP Data Set 2019 Singles'!$K1678,"")</f>
        <v>80</v>
      </c>
      <c r="K1678">
        <v>80</v>
      </c>
      <c r="R1678" s="132"/>
      <c r="AC1678"/>
    </row>
    <row r="1679" spans="1:29" x14ac:dyDescent="0.25">
      <c r="A1679" t="s">
        <v>2412</v>
      </c>
      <c r="B1679" t="str">
        <f>IF(OR(ISNUMBER(FIND("W/O",Tabelle3[[#This Row],[Score]])),ISNUMBER(FIND("RET",Tabelle3[[#This Row],[Score]])),ISNUMBER(FIND("Bye,",Tabelle3[[#This Row],[Opponent]]))),"NO","YES")</f>
        <v>YES</v>
      </c>
      <c r="C1679" t="s">
        <v>518</v>
      </c>
      <c r="D1679" s="158">
        <v>43640</v>
      </c>
      <c r="E1679" t="s">
        <v>1078</v>
      </c>
      <c r="F1679">
        <v>3</v>
      </c>
      <c r="G1679" t="s">
        <v>1439</v>
      </c>
      <c r="H1679" t="s">
        <v>1535</v>
      </c>
      <c r="I1679" t="s">
        <v>1486</v>
      </c>
      <c r="J1679">
        <f>IF('ATP Data Set 2019 Singles'!$K1679&gt;1,'ATP Data Set 2019 Singles'!$K1679,"")</f>
        <v>152</v>
      </c>
      <c r="K1679">
        <v>152</v>
      </c>
      <c r="R1679" s="132"/>
      <c r="AC1679"/>
    </row>
    <row r="1680" spans="1:29" x14ac:dyDescent="0.25">
      <c r="A1680" t="s">
        <v>2412</v>
      </c>
      <c r="B1680" t="str">
        <f>IF(OR(ISNUMBER(FIND("W/O",Tabelle3[[#This Row],[Score]])),ISNUMBER(FIND("RET",Tabelle3[[#This Row],[Score]])),ISNUMBER(FIND("Bye,",Tabelle3[[#This Row],[Opponent]]))),"NO","YES")</f>
        <v>YES</v>
      </c>
      <c r="C1680" t="s">
        <v>518</v>
      </c>
      <c r="D1680" s="158">
        <v>43640</v>
      </c>
      <c r="E1680" t="s">
        <v>1078</v>
      </c>
      <c r="F1680">
        <v>4</v>
      </c>
      <c r="G1680" t="s">
        <v>1438</v>
      </c>
      <c r="H1680" t="s">
        <v>1466</v>
      </c>
      <c r="I1680" t="s">
        <v>667</v>
      </c>
      <c r="J1680">
        <f>IF('ATP Data Set 2019 Singles'!$K1680&gt;1,'ATP Data Set 2019 Singles'!$K1680,"")</f>
        <v>92</v>
      </c>
      <c r="K1680">
        <v>92</v>
      </c>
      <c r="R1680" s="132"/>
      <c r="AC1680"/>
    </row>
    <row r="1681" spans="1:29" x14ac:dyDescent="0.25">
      <c r="A1681" t="s">
        <v>2412</v>
      </c>
      <c r="B1681" t="str">
        <f>IF(OR(ISNUMBER(FIND("W/O",Tabelle3[[#This Row],[Score]])),ISNUMBER(FIND("RET",Tabelle3[[#This Row],[Score]])),ISNUMBER(FIND("Bye,",Tabelle3[[#This Row],[Opponent]]))),"NO","YES")</f>
        <v>YES</v>
      </c>
      <c r="C1681" t="s">
        <v>518</v>
      </c>
      <c r="D1681" s="158">
        <v>43640</v>
      </c>
      <c r="E1681" t="s">
        <v>1078</v>
      </c>
      <c r="F1681">
        <v>4</v>
      </c>
      <c r="G1681" t="s">
        <v>1510</v>
      </c>
      <c r="H1681" t="s">
        <v>1492</v>
      </c>
      <c r="I1681" t="s">
        <v>539</v>
      </c>
      <c r="J1681">
        <f>IF('ATP Data Set 2019 Singles'!$K1681&gt;1,'ATP Data Set 2019 Singles'!$K1681,"")</f>
        <v>99</v>
      </c>
      <c r="K1681">
        <v>99</v>
      </c>
      <c r="R1681" s="132"/>
      <c r="AC1681"/>
    </row>
    <row r="1682" spans="1:29" x14ac:dyDescent="0.25">
      <c r="A1682" t="s">
        <v>2412</v>
      </c>
      <c r="B1682" t="str">
        <f>IF(OR(ISNUMBER(FIND("W/O",Tabelle3[[#This Row],[Score]])),ISNUMBER(FIND("RET",Tabelle3[[#This Row],[Score]])),ISNUMBER(FIND("Bye,",Tabelle3[[#This Row],[Opponent]]))),"NO","YES")</f>
        <v>YES</v>
      </c>
      <c r="C1682" t="s">
        <v>518</v>
      </c>
      <c r="D1682" s="158">
        <v>43640</v>
      </c>
      <c r="E1682" t="s">
        <v>1078</v>
      </c>
      <c r="F1682">
        <v>4</v>
      </c>
      <c r="G1682" t="s">
        <v>1551</v>
      </c>
      <c r="H1682" t="s">
        <v>1474</v>
      </c>
      <c r="I1682" t="s">
        <v>607</v>
      </c>
      <c r="J1682">
        <f>IF('ATP Data Set 2019 Singles'!$K1682&gt;1,'ATP Data Set 2019 Singles'!$K1682,"")</f>
        <v>122</v>
      </c>
      <c r="K1682">
        <v>122</v>
      </c>
      <c r="R1682" s="132"/>
      <c r="AC1682"/>
    </row>
    <row r="1683" spans="1:29" x14ac:dyDescent="0.25">
      <c r="A1683" t="s">
        <v>2412</v>
      </c>
      <c r="B1683" t="str">
        <f>IF(OR(ISNUMBER(FIND("W/O",Tabelle3[[#This Row],[Score]])),ISNUMBER(FIND("RET",Tabelle3[[#This Row],[Score]])),ISNUMBER(FIND("Bye,",Tabelle3[[#This Row],[Opponent]]))),"NO","YES")</f>
        <v>YES</v>
      </c>
      <c r="C1683" t="s">
        <v>518</v>
      </c>
      <c r="D1683" s="158">
        <v>43640</v>
      </c>
      <c r="E1683" t="s">
        <v>1078</v>
      </c>
      <c r="F1683">
        <v>4</v>
      </c>
      <c r="G1683" t="s">
        <v>1441</v>
      </c>
      <c r="H1683" t="s">
        <v>1497</v>
      </c>
      <c r="I1683" t="s">
        <v>1837</v>
      </c>
      <c r="J1683">
        <f>IF('ATP Data Set 2019 Singles'!$K1683&gt;1,'ATP Data Set 2019 Singles'!$K1683,"")</f>
        <v>116</v>
      </c>
      <c r="K1683">
        <v>116</v>
      </c>
      <c r="R1683" s="132"/>
      <c r="AC1683"/>
    </row>
    <row r="1684" spans="1:29" x14ac:dyDescent="0.25">
      <c r="A1684" t="s">
        <v>2412</v>
      </c>
      <c r="B1684" t="str">
        <f>IF(OR(ISNUMBER(FIND("W/O",Tabelle3[[#This Row],[Score]])),ISNUMBER(FIND("RET",Tabelle3[[#This Row],[Score]])),ISNUMBER(FIND("Bye,",Tabelle3[[#This Row],[Opponent]]))),"NO","YES")</f>
        <v>YES</v>
      </c>
      <c r="C1684" t="s">
        <v>518</v>
      </c>
      <c r="D1684" s="158">
        <v>43640</v>
      </c>
      <c r="E1684" t="s">
        <v>1078</v>
      </c>
      <c r="F1684">
        <v>4</v>
      </c>
      <c r="G1684" t="s">
        <v>1475</v>
      </c>
      <c r="H1684" t="s">
        <v>1617</v>
      </c>
      <c r="I1684" t="s">
        <v>522</v>
      </c>
      <c r="J1684">
        <f>IF('ATP Data Set 2019 Singles'!$K1684&gt;1,'ATP Data Set 2019 Singles'!$K1684,"")</f>
        <v>90</v>
      </c>
      <c r="K1684">
        <v>90</v>
      </c>
      <c r="R1684" s="132"/>
      <c r="AC1684"/>
    </row>
    <row r="1685" spans="1:29" x14ac:dyDescent="0.25">
      <c r="A1685" t="s">
        <v>2412</v>
      </c>
      <c r="B1685" t="str">
        <f>IF(OR(ISNUMBER(FIND("W/O",Tabelle3[[#This Row],[Score]])),ISNUMBER(FIND("RET",Tabelle3[[#This Row],[Score]])),ISNUMBER(FIND("Bye,",Tabelle3[[#This Row],[Opponent]]))),"NO","YES")</f>
        <v>YES</v>
      </c>
      <c r="C1685" t="s">
        <v>518</v>
      </c>
      <c r="D1685" s="158">
        <v>43640</v>
      </c>
      <c r="E1685" t="s">
        <v>1078</v>
      </c>
      <c r="F1685">
        <v>4</v>
      </c>
      <c r="G1685" t="s">
        <v>1476</v>
      </c>
      <c r="H1685" t="s">
        <v>1469</v>
      </c>
      <c r="I1685" t="s">
        <v>569</v>
      </c>
      <c r="J1685">
        <f>IF('ATP Data Set 2019 Singles'!$K1685&gt;1,'ATP Data Set 2019 Singles'!$K1685,"")</f>
        <v>50</v>
      </c>
      <c r="K1685">
        <v>50</v>
      </c>
      <c r="R1685" s="132"/>
      <c r="AC1685"/>
    </row>
    <row r="1686" spans="1:29" x14ac:dyDescent="0.25">
      <c r="A1686" t="s">
        <v>2412</v>
      </c>
      <c r="B1686" t="str">
        <f>IF(OR(ISNUMBER(FIND("W/O",Tabelle3[[#This Row],[Score]])),ISNUMBER(FIND("RET",Tabelle3[[#This Row],[Score]])),ISNUMBER(FIND("Bye,",Tabelle3[[#This Row],[Opponent]]))),"NO","YES")</f>
        <v>YES</v>
      </c>
      <c r="C1686" t="s">
        <v>518</v>
      </c>
      <c r="D1686" s="158">
        <v>43640</v>
      </c>
      <c r="E1686" t="s">
        <v>1078</v>
      </c>
      <c r="F1686">
        <v>4</v>
      </c>
      <c r="G1686" t="s">
        <v>1465</v>
      </c>
      <c r="H1686" t="s">
        <v>1552</v>
      </c>
      <c r="I1686" t="s">
        <v>629</v>
      </c>
      <c r="J1686">
        <f>IF('ATP Data Set 2019 Singles'!$K1686&gt;1,'ATP Data Set 2019 Singles'!$K1686,"")</f>
        <v>76</v>
      </c>
      <c r="K1686">
        <v>76</v>
      </c>
      <c r="R1686" s="132"/>
      <c r="AC1686"/>
    </row>
    <row r="1687" spans="1:29" x14ac:dyDescent="0.25">
      <c r="A1687" t="s">
        <v>2412</v>
      </c>
      <c r="B1687" t="str">
        <f>IF(OR(ISNUMBER(FIND("W/O",Tabelle3[[#This Row],[Score]])),ISNUMBER(FIND("RET",Tabelle3[[#This Row],[Score]])),ISNUMBER(FIND("Bye,",Tabelle3[[#This Row],[Opponent]]))),"NO","YES")</f>
        <v>YES</v>
      </c>
      <c r="C1687" t="s">
        <v>518</v>
      </c>
      <c r="D1687" s="158">
        <v>43640</v>
      </c>
      <c r="E1687" t="s">
        <v>1078</v>
      </c>
      <c r="F1687">
        <v>4</v>
      </c>
      <c r="G1687" t="s">
        <v>1439</v>
      </c>
      <c r="H1687" t="s">
        <v>1511</v>
      </c>
      <c r="I1687" t="s">
        <v>1342</v>
      </c>
      <c r="J1687">
        <f>IF('ATP Data Set 2019 Singles'!$K1687&gt;1,'ATP Data Set 2019 Singles'!$K1687,"")</f>
        <v>145</v>
      </c>
      <c r="K1687">
        <v>145</v>
      </c>
      <c r="R1687" s="132"/>
      <c r="AC1687"/>
    </row>
    <row r="1688" spans="1:29" x14ac:dyDescent="0.25">
      <c r="A1688" t="s">
        <v>2412</v>
      </c>
      <c r="B1688" t="str">
        <f>IF(OR(ISNUMBER(FIND("W/O",Tabelle3[[#This Row],[Score]])),ISNUMBER(FIND("RET",Tabelle3[[#This Row],[Score]])),ISNUMBER(FIND("Bye,",Tabelle3[[#This Row],[Opponent]]))),"NO","YES")</f>
        <v>YES</v>
      </c>
      <c r="C1688" t="s">
        <v>518</v>
      </c>
      <c r="D1688" s="158">
        <v>43640</v>
      </c>
      <c r="E1688" t="s">
        <v>1078</v>
      </c>
      <c r="F1688">
        <v>5</v>
      </c>
      <c r="G1688" t="s">
        <v>1438</v>
      </c>
      <c r="H1688" t="s">
        <v>1510</v>
      </c>
      <c r="I1688" t="s">
        <v>1568</v>
      </c>
      <c r="J1688">
        <f>IF('ATP Data Set 2019 Singles'!$K1688&gt;1,'ATP Data Set 2019 Singles'!$K1688,"")</f>
        <v>109</v>
      </c>
      <c r="K1688">
        <v>109</v>
      </c>
      <c r="R1688" s="132"/>
      <c r="AC1688"/>
    </row>
    <row r="1689" spans="1:29" x14ac:dyDescent="0.25">
      <c r="A1689" t="s">
        <v>2412</v>
      </c>
      <c r="B1689" t="str">
        <f>IF(OR(ISNUMBER(FIND("W/O",Tabelle3[[#This Row],[Score]])),ISNUMBER(FIND("RET",Tabelle3[[#This Row],[Score]])),ISNUMBER(FIND("Bye,",Tabelle3[[#This Row],[Opponent]]))),"NO","YES")</f>
        <v>YES</v>
      </c>
      <c r="C1689" t="s">
        <v>518</v>
      </c>
      <c r="D1689" s="158">
        <v>43640</v>
      </c>
      <c r="E1689" t="s">
        <v>1078</v>
      </c>
      <c r="F1689">
        <v>5</v>
      </c>
      <c r="G1689" t="s">
        <v>1551</v>
      </c>
      <c r="H1689" t="s">
        <v>1465</v>
      </c>
      <c r="I1689" t="s">
        <v>678</v>
      </c>
      <c r="J1689">
        <f>IF('ATP Data Set 2019 Singles'!$K1689&gt;1,'ATP Data Set 2019 Singles'!$K1689,"")</f>
        <v>84</v>
      </c>
      <c r="K1689">
        <v>84</v>
      </c>
      <c r="R1689" s="132"/>
      <c r="AC1689"/>
    </row>
    <row r="1690" spans="1:29" x14ac:dyDescent="0.25">
      <c r="A1690" t="s">
        <v>2412</v>
      </c>
      <c r="B1690" t="str">
        <f>IF(OR(ISNUMBER(FIND("W/O",Tabelle3[[#This Row],[Score]])),ISNUMBER(FIND("RET",Tabelle3[[#This Row],[Score]])),ISNUMBER(FIND("Bye,",Tabelle3[[#This Row],[Opponent]]))),"NO","YES")</f>
        <v>YES</v>
      </c>
      <c r="C1690" t="s">
        <v>518</v>
      </c>
      <c r="D1690" s="158">
        <v>43640</v>
      </c>
      <c r="E1690" t="s">
        <v>1078</v>
      </c>
      <c r="F1690">
        <v>5</v>
      </c>
      <c r="G1690" t="s">
        <v>1441</v>
      </c>
      <c r="H1690" t="s">
        <v>1475</v>
      </c>
      <c r="I1690" t="s">
        <v>610</v>
      </c>
      <c r="J1690">
        <f>IF('ATP Data Set 2019 Singles'!$K1690&gt;1,'ATP Data Set 2019 Singles'!$K1690,"")</f>
        <v>105</v>
      </c>
      <c r="K1690">
        <v>105</v>
      </c>
      <c r="R1690" s="132"/>
      <c r="AC1690"/>
    </row>
    <row r="1691" spans="1:29" x14ac:dyDescent="0.25">
      <c r="A1691" t="s">
        <v>2412</v>
      </c>
      <c r="B1691" t="str">
        <f>IF(OR(ISNUMBER(FIND("W/O",Tabelle3[[#This Row],[Score]])),ISNUMBER(FIND("RET",Tabelle3[[#This Row],[Score]])),ISNUMBER(FIND("Bye,",Tabelle3[[#This Row],[Opponent]]))),"NO","YES")</f>
        <v>YES</v>
      </c>
      <c r="C1691" t="s">
        <v>518</v>
      </c>
      <c r="D1691" s="158">
        <v>43640</v>
      </c>
      <c r="E1691" t="s">
        <v>1078</v>
      </c>
      <c r="F1691">
        <v>5</v>
      </c>
      <c r="G1691" t="s">
        <v>1476</v>
      </c>
      <c r="H1691" t="s">
        <v>1439</v>
      </c>
      <c r="I1691" t="s">
        <v>527</v>
      </c>
      <c r="J1691">
        <f>IF('ATP Data Set 2019 Singles'!$K1691&gt;1,'ATP Data Set 2019 Singles'!$K1691,"")</f>
        <v>97</v>
      </c>
      <c r="K1691">
        <v>97</v>
      </c>
      <c r="R1691" s="132"/>
      <c r="AC1691"/>
    </row>
    <row r="1692" spans="1:29" x14ac:dyDescent="0.25">
      <c r="A1692" t="s">
        <v>2412</v>
      </c>
      <c r="B1692" t="str">
        <f>IF(OR(ISNUMBER(FIND("W/O",Tabelle3[[#This Row],[Score]])),ISNUMBER(FIND("RET",Tabelle3[[#This Row],[Score]])),ISNUMBER(FIND("Bye,",Tabelle3[[#This Row],[Opponent]]))),"NO","YES")</f>
        <v>YES</v>
      </c>
      <c r="C1692" t="s">
        <v>518</v>
      </c>
      <c r="D1692" s="158">
        <v>43640</v>
      </c>
      <c r="E1692" t="s">
        <v>1078</v>
      </c>
      <c r="F1692">
        <v>6</v>
      </c>
      <c r="G1692" t="s">
        <v>1441</v>
      </c>
      <c r="H1692" t="s">
        <v>1438</v>
      </c>
      <c r="I1692" t="s">
        <v>585</v>
      </c>
      <c r="J1692">
        <f>IF('ATP Data Set 2019 Singles'!$K1692&gt;1,'ATP Data Set 2019 Singles'!$K1692,"")</f>
        <v>91</v>
      </c>
      <c r="K1692">
        <v>91</v>
      </c>
      <c r="R1692" s="132"/>
      <c r="AC1692"/>
    </row>
    <row r="1693" spans="1:29" x14ac:dyDescent="0.25">
      <c r="A1693" t="s">
        <v>2412</v>
      </c>
      <c r="B1693" t="str">
        <f>IF(OR(ISNUMBER(FIND("W/O",Tabelle3[[#This Row],[Score]])),ISNUMBER(FIND("RET",Tabelle3[[#This Row],[Score]])),ISNUMBER(FIND("Bye,",Tabelle3[[#This Row],[Opponent]]))),"NO","YES")</f>
        <v>YES</v>
      </c>
      <c r="C1693" t="s">
        <v>518</v>
      </c>
      <c r="D1693" s="158">
        <v>43640</v>
      </c>
      <c r="E1693" t="s">
        <v>1078</v>
      </c>
      <c r="F1693">
        <v>6</v>
      </c>
      <c r="G1693" t="s">
        <v>1476</v>
      </c>
      <c r="H1693" t="s">
        <v>1551</v>
      </c>
      <c r="I1693" t="s">
        <v>839</v>
      </c>
      <c r="J1693">
        <f>IF('ATP Data Set 2019 Singles'!$K1693&gt;1,'ATP Data Set 2019 Singles'!$K1693,"")</f>
        <v>106</v>
      </c>
      <c r="K1693">
        <v>106</v>
      </c>
      <c r="R1693" s="132"/>
      <c r="AC1693"/>
    </row>
    <row r="1694" spans="1:29" x14ac:dyDescent="0.25">
      <c r="A1694" t="s">
        <v>2412</v>
      </c>
      <c r="B1694" t="str">
        <f>IF(OR(ISNUMBER(FIND("W/O",Tabelle3[[#This Row],[Score]])),ISNUMBER(FIND("RET",Tabelle3[[#This Row],[Score]])),ISNUMBER(FIND("Bye,",Tabelle3[[#This Row],[Opponent]]))),"NO","YES")</f>
        <v>YES</v>
      </c>
      <c r="C1694" t="s">
        <v>518</v>
      </c>
      <c r="D1694" s="158">
        <v>43640</v>
      </c>
      <c r="E1694" t="s">
        <v>1078</v>
      </c>
      <c r="F1694">
        <v>7</v>
      </c>
      <c r="G1694" t="s">
        <v>1441</v>
      </c>
      <c r="H1694" t="s">
        <v>1476</v>
      </c>
      <c r="I1694" t="s">
        <v>512</v>
      </c>
      <c r="J1694">
        <f>IF('ATP Data Set 2019 Singles'!$K1694&gt;1,'ATP Data Set 2019 Singles'!$K1694,"")</f>
        <v>61</v>
      </c>
      <c r="K1694">
        <v>61</v>
      </c>
      <c r="R1694" s="132"/>
      <c r="AC1694"/>
    </row>
    <row r="1695" spans="1:29" x14ac:dyDescent="0.25">
      <c r="A1695" t="s">
        <v>2412</v>
      </c>
      <c r="B1695" t="str">
        <f>IF(OR(ISNUMBER(FIND("W/O",Tabelle3[[#This Row],[Score]])),ISNUMBER(FIND("RET",Tabelle3[[#This Row],[Score]])),ISNUMBER(FIND("Bye,",Tabelle3[[#This Row],[Opponent]]))),"NO","YES")</f>
        <v>YES</v>
      </c>
      <c r="C1695" t="s">
        <v>825</v>
      </c>
      <c r="D1695" s="158">
        <v>43647</v>
      </c>
      <c r="E1695" t="s">
        <v>1007</v>
      </c>
      <c r="F1695">
        <v>1</v>
      </c>
      <c r="G1695" t="s">
        <v>1930</v>
      </c>
      <c r="H1695" t="s">
        <v>1492</v>
      </c>
      <c r="I1695" t="s">
        <v>1045</v>
      </c>
      <c r="J1695">
        <f>IF('ATP Data Set 2019 Singles'!$K1695&gt;1,'ATP Data Set 2019 Singles'!$K1695,"")</f>
        <v>106</v>
      </c>
      <c r="K1695">
        <v>106</v>
      </c>
      <c r="R1695" s="132"/>
      <c r="AC1695"/>
    </row>
    <row r="1696" spans="1:29" x14ac:dyDescent="0.25">
      <c r="A1696" t="s">
        <v>2412</v>
      </c>
      <c r="B1696" t="str">
        <f>IF(OR(ISNUMBER(FIND("W/O",Tabelle3[[#This Row],[Score]])),ISNUMBER(FIND("RET",Tabelle3[[#This Row],[Score]])),ISNUMBER(FIND("Bye,",Tabelle3[[#This Row],[Opponent]]))),"NO","YES")</f>
        <v>YES</v>
      </c>
      <c r="C1696" t="s">
        <v>825</v>
      </c>
      <c r="D1696" s="158">
        <v>43647</v>
      </c>
      <c r="E1696" t="s">
        <v>1007</v>
      </c>
      <c r="F1696">
        <v>1</v>
      </c>
      <c r="G1696" t="s">
        <v>1573</v>
      </c>
      <c r="H1696" t="s">
        <v>1572</v>
      </c>
      <c r="I1696" t="s">
        <v>2008</v>
      </c>
      <c r="J1696">
        <f>IF('ATP Data Set 2019 Singles'!$K1696&gt;1,'ATP Data Set 2019 Singles'!$K1696,"")</f>
        <v>167</v>
      </c>
      <c r="K1696">
        <v>167</v>
      </c>
      <c r="R1696" s="132"/>
      <c r="AC1696"/>
    </row>
    <row r="1697" spans="1:29" x14ac:dyDescent="0.25">
      <c r="A1697" t="s">
        <v>2412</v>
      </c>
      <c r="B1697" t="str">
        <f>IF(OR(ISNUMBER(FIND("W/O",Tabelle3[[#This Row],[Score]])),ISNUMBER(FIND("RET",Tabelle3[[#This Row],[Score]])),ISNUMBER(FIND("Bye,",Tabelle3[[#This Row],[Opponent]]))),"NO","YES")</f>
        <v>YES</v>
      </c>
      <c r="C1697" t="s">
        <v>825</v>
      </c>
      <c r="D1697" s="158">
        <v>43647</v>
      </c>
      <c r="E1697" t="s">
        <v>1007</v>
      </c>
      <c r="F1697">
        <v>1</v>
      </c>
      <c r="G1697" t="s">
        <v>1965</v>
      </c>
      <c r="H1697" t="s">
        <v>1530</v>
      </c>
      <c r="I1697" t="s">
        <v>1732</v>
      </c>
      <c r="J1697">
        <f>IF('ATP Data Set 2019 Singles'!$K1697&gt;1,'ATP Data Set 2019 Singles'!$K1697,"")</f>
        <v>116</v>
      </c>
      <c r="K1697">
        <v>116</v>
      </c>
      <c r="R1697" s="132"/>
      <c r="AC1697"/>
    </row>
    <row r="1698" spans="1:29" x14ac:dyDescent="0.25">
      <c r="A1698" t="s">
        <v>2412</v>
      </c>
      <c r="B1698" t="str">
        <f>IF(OR(ISNUMBER(FIND("W/O",Tabelle3[[#This Row],[Score]])),ISNUMBER(FIND("RET",Tabelle3[[#This Row],[Score]])),ISNUMBER(FIND("Bye,",Tabelle3[[#This Row],[Opponent]]))),"NO","YES")</f>
        <v>YES</v>
      </c>
      <c r="C1698" t="s">
        <v>825</v>
      </c>
      <c r="D1698" s="158">
        <v>43647</v>
      </c>
      <c r="E1698" t="s">
        <v>1007</v>
      </c>
      <c r="F1698">
        <v>1</v>
      </c>
      <c r="G1698" t="s">
        <v>1563</v>
      </c>
      <c r="H1698" t="s">
        <v>1493</v>
      </c>
      <c r="I1698" t="s">
        <v>2007</v>
      </c>
      <c r="J1698">
        <f>IF('ATP Data Set 2019 Singles'!$K1698&gt;1,'ATP Data Set 2019 Singles'!$K1698,"")</f>
        <v>111</v>
      </c>
      <c r="K1698">
        <v>111</v>
      </c>
      <c r="R1698" s="132"/>
      <c r="AC1698"/>
    </row>
    <row r="1699" spans="1:29" x14ac:dyDescent="0.25">
      <c r="A1699" t="s">
        <v>2412</v>
      </c>
      <c r="B1699" t="str">
        <f>IF(OR(ISNUMBER(FIND("W/O",Tabelle3[[#This Row],[Score]])),ISNUMBER(FIND("RET",Tabelle3[[#This Row],[Score]])),ISNUMBER(FIND("Bye,",Tabelle3[[#This Row],[Opponent]]))),"NO","YES")</f>
        <v>YES</v>
      </c>
      <c r="C1699" t="s">
        <v>825</v>
      </c>
      <c r="D1699" s="158">
        <v>43647</v>
      </c>
      <c r="E1699" t="s">
        <v>1007</v>
      </c>
      <c r="F1699">
        <v>1</v>
      </c>
      <c r="G1699" t="s">
        <v>1477</v>
      </c>
      <c r="H1699" t="s">
        <v>2006</v>
      </c>
      <c r="I1699" t="s">
        <v>2005</v>
      </c>
      <c r="J1699">
        <f>IF('ATP Data Set 2019 Singles'!$K1699&gt;1,'ATP Data Set 2019 Singles'!$K1699,"")</f>
        <v>208</v>
      </c>
      <c r="K1699">
        <v>208</v>
      </c>
      <c r="R1699" s="132"/>
      <c r="AC1699"/>
    </row>
    <row r="1700" spans="1:29" x14ac:dyDescent="0.25">
      <c r="A1700" t="s">
        <v>2412</v>
      </c>
      <c r="B1700" t="str">
        <f>IF(OR(ISNUMBER(FIND("W/O",Tabelle3[[#This Row],[Score]])),ISNUMBER(FIND("RET",Tabelle3[[#This Row],[Score]])),ISNUMBER(FIND("Bye,",Tabelle3[[#This Row],[Opponent]]))),"NO","YES")</f>
        <v>YES</v>
      </c>
      <c r="C1700" t="s">
        <v>825</v>
      </c>
      <c r="D1700" s="158">
        <v>43647</v>
      </c>
      <c r="E1700" t="s">
        <v>1007</v>
      </c>
      <c r="F1700">
        <v>1</v>
      </c>
      <c r="G1700" t="s">
        <v>1454</v>
      </c>
      <c r="H1700" t="s">
        <v>1513</v>
      </c>
      <c r="I1700" t="s">
        <v>1753</v>
      </c>
      <c r="J1700">
        <f>IF('ATP Data Set 2019 Singles'!$K1700&gt;1,'ATP Data Set 2019 Singles'!$K1700,"")</f>
        <v>90</v>
      </c>
      <c r="K1700">
        <v>90</v>
      </c>
      <c r="R1700" s="132"/>
      <c r="AC1700"/>
    </row>
    <row r="1701" spans="1:29" x14ac:dyDescent="0.25">
      <c r="A1701" t="s">
        <v>2412</v>
      </c>
      <c r="B1701" t="str">
        <f>IF(OR(ISNUMBER(FIND("W/O",Tabelle3[[#This Row],[Score]])),ISNUMBER(FIND("RET",Tabelle3[[#This Row],[Score]])),ISNUMBER(FIND("Bye,",Tabelle3[[#This Row],[Opponent]]))),"NO","YES")</f>
        <v>YES</v>
      </c>
      <c r="C1701" t="s">
        <v>825</v>
      </c>
      <c r="D1701" s="158">
        <v>43647</v>
      </c>
      <c r="E1701" t="s">
        <v>1007</v>
      </c>
      <c r="F1701">
        <v>1</v>
      </c>
      <c r="G1701" t="s">
        <v>1472</v>
      </c>
      <c r="H1701" t="s">
        <v>1426</v>
      </c>
      <c r="I1701" t="s">
        <v>1036</v>
      </c>
      <c r="J1701">
        <f>IF('ATP Data Set 2019 Singles'!$K1701&gt;1,'ATP Data Set 2019 Singles'!$K1701,"")</f>
        <v>128</v>
      </c>
      <c r="K1701">
        <v>128</v>
      </c>
      <c r="R1701" s="132"/>
      <c r="AC1701"/>
    </row>
    <row r="1702" spans="1:29" x14ac:dyDescent="0.25">
      <c r="A1702" t="s">
        <v>2412</v>
      </c>
      <c r="B1702" t="str">
        <f>IF(OR(ISNUMBER(FIND("W/O",Tabelle3[[#This Row],[Score]])),ISNUMBER(FIND("RET",Tabelle3[[#This Row],[Score]])),ISNUMBER(FIND("Bye,",Tabelle3[[#This Row],[Opponent]]))),"NO","YES")</f>
        <v>YES</v>
      </c>
      <c r="C1702" t="s">
        <v>825</v>
      </c>
      <c r="D1702" s="158">
        <v>43647</v>
      </c>
      <c r="E1702" t="s">
        <v>1007</v>
      </c>
      <c r="F1702">
        <v>1</v>
      </c>
      <c r="G1702" t="s">
        <v>1401</v>
      </c>
      <c r="H1702" t="s">
        <v>1481</v>
      </c>
      <c r="I1702" t="s">
        <v>1666</v>
      </c>
      <c r="J1702">
        <f>IF('ATP Data Set 2019 Singles'!$K1702&gt;1,'ATP Data Set 2019 Singles'!$K1702,"")</f>
        <v>176</v>
      </c>
      <c r="K1702">
        <v>176</v>
      </c>
      <c r="R1702" s="132"/>
      <c r="AC1702"/>
    </row>
    <row r="1703" spans="1:29" x14ac:dyDescent="0.25">
      <c r="A1703" t="s">
        <v>2412</v>
      </c>
      <c r="B1703" t="str">
        <f>IF(OR(ISNUMBER(FIND("W/O",Tabelle3[[#This Row],[Score]])),ISNUMBER(FIND("RET",Tabelle3[[#This Row],[Score]])),ISNUMBER(FIND("Bye,",Tabelle3[[#This Row],[Opponent]]))),"NO","YES")</f>
        <v>YES</v>
      </c>
      <c r="C1703" t="s">
        <v>825</v>
      </c>
      <c r="D1703" s="158">
        <v>43647</v>
      </c>
      <c r="E1703" t="s">
        <v>1007</v>
      </c>
      <c r="F1703">
        <v>1</v>
      </c>
      <c r="G1703" t="s">
        <v>1437</v>
      </c>
      <c r="H1703" t="s">
        <v>1639</v>
      </c>
      <c r="I1703" t="s">
        <v>2004</v>
      </c>
      <c r="J1703">
        <f>IF('ATP Data Set 2019 Singles'!$K1703&gt;1,'ATP Data Set 2019 Singles'!$K1703,"")</f>
        <v>139</v>
      </c>
      <c r="K1703">
        <v>139</v>
      </c>
      <c r="R1703" s="132"/>
      <c r="AC1703"/>
    </row>
    <row r="1704" spans="1:29" x14ac:dyDescent="0.25">
      <c r="A1704" t="s">
        <v>2412</v>
      </c>
      <c r="B1704" t="str">
        <f>IF(OR(ISNUMBER(FIND("W/O",Tabelle3[[#This Row],[Score]])),ISNUMBER(FIND("RET",Tabelle3[[#This Row],[Score]])),ISNUMBER(FIND("Bye,",Tabelle3[[#This Row],[Opponent]]))),"NO","YES")</f>
        <v>YES</v>
      </c>
      <c r="C1704" t="s">
        <v>825</v>
      </c>
      <c r="D1704" s="158">
        <v>43647</v>
      </c>
      <c r="E1704" t="s">
        <v>1007</v>
      </c>
      <c r="F1704">
        <v>1</v>
      </c>
      <c r="G1704" t="s">
        <v>1440</v>
      </c>
      <c r="H1704" t="s">
        <v>1448</v>
      </c>
      <c r="I1704" t="s">
        <v>1674</v>
      </c>
      <c r="J1704">
        <f>IF('ATP Data Set 2019 Singles'!$K1704&gt;1,'ATP Data Set 2019 Singles'!$K1704,"")</f>
        <v>168</v>
      </c>
      <c r="K1704">
        <v>168</v>
      </c>
      <c r="R1704" s="132"/>
      <c r="AC1704"/>
    </row>
    <row r="1705" spans="1:29" x14ac:dyDescent="0.25">
      <c r="A1705" t="s">
        <v>2412</v>
      </c>
      <c r="B1705" t="str">
        <f>IF(OR(ISNUMBER(FIND("W/O",Tabelle3[[#This Row],[Score]])),ISNUMBER(FIND("RET",Tabelle3[[#This Row],[Score]])),ISNUMBER(FIND("Bye,",Tabelle3[[#This Row],[Opponent]]))),"NO","YES")</f>
        <v>YES</v>
      </c>
      <c r="C1705" t="s">
        <v>825</v>
      </c>
      <c r="D1705" s="158">
        <v>43647</v>
      </c>
      <c r="E1705" t="s">
        <v>1007</v>
      </c>
      <c r="F1705">
        <v>1</v>
      </c>
      <c r="G1705" t="s">
        <v>1962</v>
      </c>
      <c r="H1705" t="s">
        <v>2003</v>
      </c>
      <c r="I1705" t="s">
        <v>2002</v>
      </c>
      <c r="J1705">
        <f>IF('ATP Data Set 2019 Singles'!$K1705&gt;1,'ATP Data Set 2019 Singles'!$K1705,"")</f>
        <v>164</v>
      </c>
      <c r="K1705">
        <v>164</v>
      </c>
      <c r="R1705" s="132"/>
      <c r="AC1705"/>
    </row>
    <row r="1706" spans="1:29" x14ac:dyDescent="0.25">
      <c r="A1706" t="s">
        <v>2412</v>
      </c>
      <c r="B1706" t="str">
        <f>IF(OR(ISNUMBER(FIND("W/O",Tabelle3[[#This Row],[Score]])),ISNUMBER(FIND("RET",Tabelle3[[#This Row],[Score]])),ISNUMBER(FIND("Bye,",Tabelle3[[#This Row],[Opponent]]))),"NO","YES")</f>
        <v>YES</v>
      </c>
      <c r="C1706" t="s">
        <v>825</v>
      </c>
      <c r="D1706" s="158">
        <v>43647</v>
      </c>
      <c r="E1706" t="s">
        <v>1007</v>
      </c>
      <c r="F1706">
        <v>1</v>
      </c>
      <c r="G1706" t="s">
        <v>1470</v>
      </c>
      <c r="H1706" t="s">
        <v>1467</v>
      </c>
      <c r="I1706" t="s">
        <v>2001</v>
      </c>
      <c r="J1706">
        <f>IF('ATP Data Set 2019 Singles'!$K1706&gt;1,'ATP Data Set 2019 Singles'!$K1706,"")</f>
        <v>186</v>
      </c>
      <c r="K1706">
        <v>186</v>
      </c>
      <c r="R1706" s="132"/>
      <c r="AC1706"/>
    </row>
    <row r="1707" spans="1:29" x14ac:dyDescent="0.25">
      <c r="A1707" t="s">
        <v>2412</v>
      </c>
      <c r="B1707" t="str">
        <f>IF(OR(ISNUMBER(FIND("W/O",Tabelle3[[#This Row],[Score]])),ISNUMBER(FIND("RET",Tabelle3[[#This Row],[Score]])),ISNUMBER(FIND("Bye,",Tabelle3[[#This Row],[Opponent]]))),"NO","YES")</f>
        <v>YES</v>
      </c>
      <c r="C1707" t="s">
        <v>825</v>
      </c>
      <c r="D1707" s="158">
        <v>43647</v>
      </c>
      <c r="E1707" t="s">
        <v>1007</v>
      </c>
      <c r="F1707">
        <v>1</v>
      </c>
      <c r="G1707" t="s">
        <v>1565</v>
      </c>
      <c r="H1707" t="s">
        <v>1894</v>
      </c>
      <c r="I1707" t="s">
        <v>1732</v>
      </c>
      <c r="J1707">
        <f>IF('ATP Data Set 2019 Singles'!$K1707&gt;1,'ATP Data Set 2019 Singles'!$K1707,"")</f>
        <v>110</v>
      </c>
      <c r="K1707">
        <v>110</v>
      </c>
      <c r="R1707" s="132"/>
      <c r="AC1707"/>
    </row>
    <row r="1708" spans="1:29" x14ac:dyDescent="0.25">
      <c r="A1708" t="s">
        <v>2412</v>
      </c>
      <c r="B1708" t="str">
        <f>IF(OR(ISNUMBER(FIND("W/O",Tabelle3[[#This Row],[Score]])),ISNUMBER(FIND("RET",Tabelle3[[#This Row],[Score]])),ISNUMBER(FIND("Bye,",Tabelle3[[#This Row],[Opponent]]))),"NO","YES")</f>
        <v>YES</v>
      </c>
      <c r="C1708" t="s">
        <v>825</v>
      </c>
      <c r="D1708" s="158">
        <v>43647</v>
      </c>
      <c r="E1708" t="s">
        <v>1007</v>
      </c>
      <c r="F1708">
        <v>1</v>
      </c>
      <c r="G1708" t="s">
        <v>1403</v>
      </c>
      <c r="H1708" t="s">
        <v>1579</v>
      </c>
      <c r="I1708" t="s">
        <v>2000</v>
      </c>
      <c r="J1708">
        <f>IF('ATP Data Set 2019 Singles'!$K1708&gt;1,'ATP Data Set 2019 Singles'!$K1708,"")</f>
        <v>122</v>
      </c>
      <c r="K1708">
        <v>122</v>
      </c>
      <c r="R1708" s="132"/>
      <c r="AC1708"/>
    </row>
    <row r="1709" spans="1:29" x14ac:dyDescent="0.25">
      <c r="A1709" t="s">
        <v>2412</v>
      </c>
      <c r="B1709" t="str">
        <f>IF(OR(ISNUMBER(FIND("W/O",Tabelle3[[#This Row],[Score]])),ISNUMBER(FIND("RET",Tabelle3[[#This Row],[Score]])),ISNUMBER(FIND("Bye,",Tabelle3[[#This Row],[Opponent]]))),"NO","YES")</f>
        <v>YES</v>
      </c>
      <c r="C1709" t="s">
        <v>825</v>
      </c>
      <c r="D1709" s="158">
        <v>43647</v>
      </c>
      <c r="E1709" t="s">
        <v>1007</v>
      </c>
      <c r="F1709">
        <v>1</v>
      </c>
      <c r="G1709" t="s">
        <v>1474</v>
      </c>
      <c r="H1709" t="s">
        <v>1896</v>
      </c>
      <c r="I1709" t="s">
        <v>1999</v>
      </c>
      <c r="J1709">
        <f>IF('ATP Data Set 2019 Singles'!$K1709&gt;1,'ATP Data Set 2019 Singles'!$K1709,"")</f>
        <v>184</v>
      </c>
      <c r="K1709">
        <v>184</v>
      </c>
      <c r="R1709" s="132"/>
      <c r="AC1709"/>
    </row>
    <row r="1710" spans="1:29" x14ac:dyDescent="0.25">
      <c r="A1710" t="s">
        <v>2412</v>
      </c>
      <c r="B1710" t="str">
        <f>IF(OR(ISNUMBER(FIND("W/O",Tabelle3[[#This Row],[Score]])),ISNUMBER(FIND("RET",Tabelle3[[#This Row],[Score]])),ISNUMBER(FIND("Bye,",Tabelle3[[#This Row],[Opponent]]))),"NO","YES")</f>
        <v>YES</v>
      </c>
      <c r="C1710" t="s">
        <v>825</v>
      </c>
      <c r="D1710" s="158">
        <v>43647</v>
      </c>
      <c r="E1710" t="s">
        <v>1007</v>
      </c>
      <c r="F1710">
        <v>1</v>
      </c>
      <c r="G1710" t="s">
        <v>1400</v>
      </c>
      <c r="H1710" t="s">
        <v>1490</v>
      </c>
      <c r="I1710" t="s">
        <v>1705</v>
      </c>
      <c r="J1710">
        <f>IF('ATP Data Set 2019 Singles'!$K1710&gt;1,'ATP Data Set 2019 Singles'!$K1710,"")</f>
        <v>123</v>
      </c>
      <c r="K1710">
        <v>123</v>
      </c>
      <c r="R1710" s="132"/>
      <c r="AC1710"/>
    </row>
    <row r="1711" spans="1:29" x14ac:dyDescent="0.25">
      <c r="A1711" t="s">
        <v>2412</v>
      </c>
      <c r="B1711" t="str">
        <f>IF(OR(ISNUMBER(FIND("W/O",Tabelle3[[#This Row],[Score]])),ISNUMBER(FIND("RET",Tabelle3[[#This Row],[Score]])),ISNUMBER(FIND("Bye,",Tabelle3[[#This Row],[Opponent]]))),"NO","YES")</f>
        <v>YES</v>
      </c>
      <c r="C1711" t="s">
        <v>825</v>
      </c>
      <c r="D1711" s="158">
        <v>43647</v>
      </c>
      <c r="E1711" t="s">
        <v>1007</v>
      </c>
      <c r="F1711">
        <v>1</v>
      </c>
      <c r="G1711" t="s">
        <v>1438</v>
      </c>
      <c r="H1711" t="s">
        <v>1752</v>
      </c>
      <c r="I1711" t="s">
        <v>1076</v>
      </c>
      <c r="J1711">
        <f>IF('ATP Data Set 2019 Singles'!$K1711&gt;1,'ATP Data Set 2019 Singles'!$K1711,"")</f>
        <v>135</v>
      </c>
      <c r="K1711">
        <v>135</v>
      </c>
      <c r="R1711" s="132"/>
      <c r="AC1711"/>
    </row>
    <row r="1712" spans="1:29" x14ac:dyDescent="0.25">
      <c r="A1712" t="s">
        <v>2412</v>
      </c>
      <c r="B1712" t="str">
        <f>IF(OR(ISNUMBER(FIND("W/O",Tabelle3[[#This Row],[Score]])),ISNUMBER(FIND("RET",Tabelle3[[#This Row],[Score]])),ISNUMBER(FIND("Bye,",Tabelle3[[#This Row],[Opponent]]))),"NO","YES")</f>
        <v>YES</v>
      </c>
      <c r="C1712" t="s">
        <v>825</v>
      </c>
      <c r="D1712" s="158">
        <v>43647</v>
      </c>
      <c r="E1712" t="s">
        <v>1007</v>
      </c>
      <c r="F1712">
        <v>1</v>
      </c>
      <c r="G1712" t="s">
        <v>1510</v>
      </c>
      <c r="H1712" t="s">
        <v>1570</v>
      </c>
      <c r="I1712" t="s">
        <v>1927</v>
      </c>
      <c r="J1712">
        <f>IF('ATP Data Set 2019 Singles'!$K1712&gt;1,'ATP Data Set 2019 Singles'!$K1712,"")</f>
        <v>134</v>
      </c>
      <c r="K1712">
        <v>134</v>
      </c>
      <c r="R1712" s="132"/>
      <c r="AC1712"/>
    </row>
    <row r="1713" spans="1:29" x14ac:dyDescent="0.25">
      <c r="A1713" t="s">
        <v>2412</v>
      </c>
      <c r="B1713" t="str">
        <f>IF(OR(ISNUMBER(FIND("W/O",Tabelle3[[#This Row],[Score]])),ISNUMBER(FIND("RET",Tabelle3[[#This Row],[Score]])),ISNUMBER(FIND("Bye,",Tabelle3[[#This Row],[Opponent]]))),"NO","YES")</f>
        <v>YES</v>
      </c>
      <c r="C1713" t="s">
        <v>825</v>
      </c>
      <c r="D1713" s="158">
        <v>43647</v>
      </c>
      <c r="E1713" t="s">
        <v>1007</v>
      </c>
      <c r="F1713">
        <v>1</v>
      </c>
      <c r="G1713" t="s">
        <v>1551</v>
      </c>
      <c r="H1713" t="s">
        <v>1394</v>
      </c>
      <c r="I1713" t="s">
        <v>1998</v>
      </c>
      <c r="J1713">
        <f>IF('ATP Data Set 2019 Singles'!$K1713&gt;1,'ATP Data Set 2019 Singles'!$K1713,"")</f>
        <v>203</v>
      </c>
      <c r="K1713">
        <v>203</v>
      </c>
      <c r="R1713" s="132"/>
      <c r="AC1713"/>
    </row>
    <row r="1714" spans="1:29" x14ac:dyDescent="0.25">
      <c r="A1714" t="s">
        <v>2412</v>
      </c>
      <c r="B1714" t="str">
        <f>IF(OR(ISNUMBER(FIND("W/O",Tabelle3[[#This Row],[Score]])),ISNUMBER(FIND("RET",Tabelle3[[#This Row],[Score]])),ISNUMBER(FIND("Bye,",Tabelle3[[#This Row],[Opponent]]))),"NO","YES")</f>
        <v>YES</v>
      </c>
      <c r="C1714" t="s">
        <v>825</v>
      </c>
      <c r="D1714" s="158">
        <v>43647</v>
      </c>
      <c r="E1714" t="s">
        <v>1007</v>
      </c>
      <c r="F1714">
        <v>1</v>
      </c>
      <c r="G1714" t="s">
        <v>1395</v>
      </c>
      <c r="H1714" t="s">
        <v>1588</v>
      </c>
      <c r="I1714" t="s">
        <v>1997</v>
      </c>
      <c r="J1714">
        <f>IF('ATP Data Set 2019 Singles'!$K1714&gt;1,'ATP Data Set 2019 Singles'!$K1714,"")</f>
        <v>111</v>
      </c>
      <c r="K1714">
        <v>111</v>
      </c>
      <c r="R1714" s="132"/>
      <c r="AC1714"/>
    </row>
    <row r="1715" spans="1:29" x14ac:dyDescent="0.25">
      <c r="A1715" t="s">
        <v>2412</v>
      </c>
      <c r="B1715" t="str">
        <f>IF(OR(ISNUMBER(FIND("W/O",Tabelle3[[#This Row],[Score]])),ISNUMBER(FIND("RET",Tabelle3[[#This Row],[Score]])),ISNUMBER(FIND("Bye,",Tabelle3[[#This Row],[Opponent]]))),"NO","YES")</f>
        <v>YES</v>
      </c>
      <c r="C1715" t="s">
        <v>825</v>
      </c>
      <c r="D1715" s="158">
        <v>43647</v>
      </c>
      <c r="E1715" t="s">
        <v>1007</v>
      </c>
      <c r="F1715">
        <v>1</v>
      </c>
      <c r="G1715" t="s">
        <v>1447</v>
      </c>
      <c r="H1715" t="s">
        <v>1409</v>
      </c>
      <c r="I1715" t="s">
        <v>1996</v>
      </c>
      <c r="J1715">
        <f>IF('ATP Data Set 2019 Singles'!$K1715&gt;1,'ATP Data Set 2019 Singles'!$K1715,"")</f>
        <v>203</v>
      </c>
      <c r="K1715">
        <v>203</v>
      </c>
      <c r="R1715" s="132"/>
      <c r="AC1715"/>
    </row>
    <row r="1716" spans="1:29" x14ac:dyDescent="0.25">
      <c r="A1716" t="s">
        <v>2412</v>
      </c>
      <c r="B1716" t="str">
        <f>IF(OR(ISNUMBER(FIND("W/O",Tabelle3[[#This Row],[Score]])),ISNUMBER(FIND("RET",Tabelle3[[#This Row],[Score]])),ISNUMBER(FIND("Bye,",Tabelle3[[#This Row],[Opponent]]))),"NO","YES")</f>
        <v>YES</v>
      </c>
      <c r="C1716" t="s">
        <v>825</v>
      </c>
      <c r="D1716" s="158">
        <v>43647</v>
      </c>
      <c r="E1716" t="s">
        <v>1007</v>
      </c>
      <c r="F1716">
        <v>1</v>
      </c>
      <c r="G1716" t="s">
        <v>1441</v>
      </c>
      <c r="H1716" t="s">
        <v>1784</v>
      </c>
      <c r="I1716" t="s">
        <v>1995</v>
      </c>
      <c r="J1716">
        <f>IF('ATP Data Set 2019 Singles'!$K1716&gt;1,'ATP Data Set 2019 Singles'!$K1716,"")</f>
        <v>94</v>
      </c>
      <c r="K1716">
        <v>94</v>
      </c>
      <c r="R1716" s="132"/>
      <c r="AC1716"/>
    </row>
    <row r="1717" spans="1:29" x14ac:dyDescent="0.25">
      <c r="A1717" t="s">
        <v>2412</v>
      </c>
      <c r="B1717" t="str">
        <f>IF(OR(ISNUMBER(FIND("W/O",Tabelle3[[#This Row],[Score]])),ISNUMBER(FIND("RET",Tabelle3[[#This Row],[Score]])),ISNUMBER(FIND("Bye,",Tabelle3[[#This Row],[Opponent]]))),"NO","YES")</f>
        <v>YES</v>
      </c>
      <c r="C1717" t="s">
        <v>825</v>
      </c>
      <c r="D1717" s="158">
        <v>43647</v>
      </c>
      <c r="E1717" t="s">
        <v>1007</v>
      </c>
      <c r="F1717">
        <v>1</v>
      </c>
      <c r="G1717" t="s">
        <v>1485</v>
      </c>
      <c r="H1717" t="s">
        <v>1495</v>
      </c>
      <c r="I1717" t="s">
        <v>1994</v>
      </c>
      <c r="J1717">
        <f>IF('ATP Data Set 2019 Singles'!$K1717&gt;1,'ATP Data Set 2019 Singles'!$K1717,"")</f>
        <v>154</v>
      </c>
      <c r="K1717">
        <v>154</v>
      </c>
      <c r="R1717" s="132"/>
      <c r="AC1717"/>
    </row>
    <row r="1718" spans="1:29" x14ac:dyDescent="0.25">
      <c r="A1718" t="s">
        <v>2412</v>
      </c>
      <c r="B1718" t="str">
        <f>IF(OR(ISNUMBER(FIND("W/O",Tabelle3[[#This Row],[Score]])),ISNUMBER(FIND("RET",Tabelle3[[#This Row],[Score]])),ISNUMBER(FIND("Bye,",Tabelle3[[#This Row],[Opponent]]))),"NO","YES")</f>
        <v>YES</v>
      </c>
      <c r="C1718" t="s">
        <v>825</v>
      </c>
      <c r="D1718" s="158">
        <v>43647</v>
      </c>
      <c r="E1718" t="s">
        <v>1007</v>
      </c>
      <c r="F1718">
        <v>1</v>
      </c>
      <c r="G1718" t="s">
        <v>1453</v>
      </c>
      <c r="H1718" t="s">
        <v>1620</v>
      </c>
      <c r="I1718" t="s">
        <v>1076</v>
      </c>
      <c r="J1718">
        <f>IF('ATP Data Set 2019 Singles'!$K1718&gt;1,'ATP Data Set 2019 Singles'!$K1718,"")</f>
        <v>110</v>
      </c>
      <c r="K1718">
        <v>110</v>
      </c>
      <c r="R1718" s="132"/>
      <c r="AC1718"/>
    </row>
    <row r="1719" spans="1:29" x14ac:dyDescent="0.25">
      <c r="A1719" t="s">
        <v>2412</v>
      </c>
      <c r="B1719" t="str">
        <f>IF(OR(ISNUMBER(FIND("W/O",Tabelle3[[#This Row],[Score]])),ISNUMBER(FIND("RET",Tabelle3[[#This Row],[Score]])),ISNUMBER(FIND("Bye,",Tabelle3[[#This Row],[Opponent]]))),"NO","YES")</f>
        <v>YES</v>
      </c>
      <c r="C1719" t="s">
        <v>825</v>
      </c>
      <c r="D1719" s="158">
        <v>43647</v>
      </c>
      <c r="E1719" t="s">
        <v>1007</v>
      </c>
      <c r="F1719">
        <v>1</v>
      </c>
      <c r="G1719" t="s">
        <v>1646</v>
      </c>
      <c r="H1719" t="s">
        <v>1496</v>
      </c>
      <c r="I1719" t="s">
        <v>1074</v>
      </c>
      <c r="J1719">
        <f>IF('ATP Data Set 2019 Singles'!$K1719&gt;1,'ATP Data Set 2019 Singles'!$K1719,"")</f>
        <v>156</v>
      </c>
      <c r="K1719">
        <v>156</v>
      </c>
      <c r="R1719" s="132"/>
      <c r="AC1719"/>
    </row>
    <row r="1720" spans="1:29" x14ac:dyDescent="0.25">
      <c r="A1720" t="s">
        <v>2412</v>
      </c>
      <c r="B1720" t="str">
        <f>IF(OR(ISNUMBER(FIND("W/O",Tabelle3[[#This Row],[Score]])),ISNUMBER(FIND("RET",Tabelle3[[#This Row],[Score]])),ISNUMBER(FIND("Bye,",Tabelle3[[#This Row],[Opponent]]))),"NO","YES")</f>
        <v>YES</v>
      </c>
      <c r="C1720" t="s">
        <v>825</v>
      </c>
      <c r="D1720" s="158">
        <v>43647</v>
      </c>
      <c r="E1720" t="s">
        <v>1007</v>
      </c>
      <c r="F1720">
        <v>1</v>
      </c>
      <c r="G1720" t="s">
        <v>1726</v>
      </c>
      <c r="H1720" t="s">
        <v>1569</v>
      </c>
      <c r="I1720" t="s">
        <v>1993</v>
      </c>
      <c r="J1720">
        <f>IF('ATP Data Set 2019 Singles'!$K1720&gt;1,'ATP Data Set 2019 Singles'!$K1720,"")</f>
        <v>81</v>
      </c>
      <c r="K1720">
        <v>81</v>
      </c>
      <c r="R1720" s="132"/>
      <c r="AC1720"/>
    </row>
    <row r="1721" spans="1:29" x14ac:dyDescent="0.25">
      <c r="A1721" t="s">
        <v>2412</v>
      </c>
      <c r="B1721" t="str">
        <f>IF(OR(ISNUMBER(FIND("W/O",Tabelle3[[#This Row],[Score]])),ISNUMBER(FIND("RET",Tabelle3[[#This Row],[Score]])),ISNUMBER(FIND("Bye,",Tabelle3[[#This Row],[Opponent]]))),"NO","YES")</f>
        <v>NO</v>
      </c>
      <c r="C1721" t="s">
        <v>825</v>
      </c>
      <c r="D1721" s="158">
        <v>43647</v>
      </c>
      <c r="E1721" t="s">
        <v>1007</v>
      </c>
      <c r="F1721">
        <v>1</v>
      </c>
      <c r="G1721" t="s">
        <v>1413</v>
      </c>
      <c r="H1721" t="s">
        <v>1428</v>
      </c>
      <c r="I1721" t="s">
        <v>1992</v>
      </c>
      <c r="J1721">
        <f>IF('ATP Data Set 2019 Singles'!$K1721&gt;1,'ATP Data Set 2019 Singles'!$K1721,"")</f>
        <v>198</v>
      </c>
      <c r="K1721">
        <v>198</v>
      </c>
      <c r="R1721" s="132"/>
      <c r="AC1721"/>
    </row>
    <row r="1722" spans="1:29" x14ac:dyDescent="0.25">
      <c r="A1722" t="s">
        <v>2412</v>
      </c>
      <c r="B1722" t="str">
        <f>IF(OR(ISNUMBER(FIND("W/O",Tabelle3[[#This Row],[Score]])),ISNUMBER(FIND("RET",Tabelle3[[#This Row],[Score]])),ISNUMBER(FIND("Bye,",Tabelle3[[#This Row],[Opponent]]))),"NO","YES")</f>
        <v>YES</v>
      </c>
      <c r="C1722" t="s">
        <v>825</v>
      </c>
      <c r="D1722" s="158">
        <v>43647</v>
      </c>
      <c r="E1722" t="s">
        <v>1007</v>
      </c>
      <c r="F1722">
        <v>1</v>
      </c>
      <c r="G1722" t="s">
        <v>1475</v>
      </c>
      <c r="H1722" t="s">
        <v>1469</v>
      </c>
      <c r="I1722" t="s">
        <v>1729</v>
      </c>
      <c r="J1722">
        <f>IF('ATP Data Set 2019 Singles'!$K1722&gt;1,'ATP Data Set 2019 Singles'!$K1722,"")</f>
        <v>154</v>
      </c>
      <c r="K1722">
        <v>154</v>
      </c>
      <c r="R1722" s="132"/>
      <c r="AC1722"/>
    </row>
    <row r="1723" spans="1:29" x14ac:dyDescent="0.25">
      <c r="A1723" t="s">
        <v>2412</v>
      </c>
      <c r="B1723" t="str">
        <f>IF(OR(ISNUMBER(FIND("W/O",Tabelle3[[#This Row],[Score]])),ISNUMBER(FIND("RET",Tabelle3[[#This Row],[Score]])),ISNUMBER(FIND("Bye,",Tabelle3[[#This Row],[Opponent]]))),"NO","YES")</f>
        <v>YES</v>
      </c>
      <c r="C1723" t="s">
        <v>825</v>
      </c>
      <c r="D1723" s="158">
        <v>43647</v>
      </c>
      <c r="E1723" t="s">
        <v>1007</v>
      </c>
      <c r="F1723">
        <v>1</v>
      </c>
      <c r="G1723" t="s">
        <v>1450</v>
      </c>
      <c r="H1723" t="s">
        <v>1417</v>
      </c>
      <c r="I1723" t="s">
        <v>1991</v>
      </c>
      <c r="J1723">
        <f>IF('ATP Data Set 2019 Singles'!$K1723&gt;1,'ATP Data Set 2019 Singles'!$K1723,"")</f>
        <v>118</v>
      </c>
      <c r="K1723">
        <v>118</v>
      </c>
      <c r="R1723" s="132"/>
      <c r="AC1723"/>
    </row>
    <row r="1724" spans="1:29" x14ac:dyDescent="0.25">
      <c r="A1724" t="s">
        <v>2412</v>
      </c>
      <c r="B1724" t="str">
        <f>IF(OR(ISNUMBER(FIND("W/O",Tabelle3[[#This Row],[Score]])),ISNUMBER(FIND("RET",Tabelle3[[#This Row],[Score]])),ISNUMBER(FIND("Bye,",Tabelle3[[#This Row],[Opponent]]))),"NO","YES")</f>
        <v>YES</v>
      </c>
      <c r="C1724" t="s">
        <v>825</v>
      </c>
      <c r="D1724" s="158">
        <v>43647</v>
      </c>
      <c r="E1724" t="s">
        <v>1007</v>
      </c>
      <c r="F1724">
        <v>1</v>
      </c>
      <c r="G1724" t="s">
        <v>1617</v>
      </c>
      <c r="H1724" t="s">
        <v>1509</v>
      </c>
      <c r="I1724" t="s">
        <v>1990</v>
      </c>
      <c r="J1724">
        <f>IF('ATP Data Set 2019 Singles'!$K1724&gt;1,'ATP Data Set 2019 Singles'!$K1724,"")</f>
        <v>112</v>
      </c>
      <c r="K1724">
        <v>112</v>
      </c>
      <c r="R1724" s="132"/>
      <c r="AC1724"/>
    </row>
    <row r="1725" spans="1:29" x14ac:dyDescent="0.25">
      <c r="A1725" t="s">
        <v>2412</v>
      </c>
      <c r="B1725" t="str">
        <f>IF(OR(ISNUMBER(FIND("W/O",Tabelle3[[#This Row],[Score]])),ISNUMBER(FIND("RET",Tabelle3[[#This Row],[Score]])),ISNUMBER(FIND("Bye,",Tabelle3[[#This Row],[Opponent]]))),"NO","YES")</f>
        <v>YES</v>
      </c>
      <c r="C1725" t="s">
        <v>825</v>
      </c>
      <c r="D1725" s="158">
        <v>43647</v>
      </c>
      <c r="E1725" t="s">
        <v>1007</v>
      </c>
      <c r="F1725">
        <v>1</v>
      </c>
      <c r="G1725" t="s">
        <v>1544</v>
      </c>
      <c r="H1725" t="s">
        <v>1989</v>
      </c>
      <c r="I1725" t="s">
        <v>1700</v>
      </c>
      <c r="J1725">
        <f>IF('ATP Data Set 2019 Singles'!$K1725&gt;1,'ATP Data Set 2019 Singles'!$K1725,"")</f>
        <v>101</v>
      </c>
      <c r="K1725">
        <v>101</v>
      </c>
      <c r="R1725" s="132"/>
      <c r="AC1725"/>
    </row>
    <row r="1726" spans="1:29" x14ac:dyDescent="0.25">
      <c r="A1726" t="s">
        <v>2412</v>
      </c>
      <c r="B1726" t="str">
        <f>IF(OR(ISNUMBER(FIND("W/O",Tabelle3[[#This Row],[Score]])),ISNUMBER(FIND("RET",Tabelle3[[#This Row],[Score]])),ISNUMBER(FIND("Bye,",Tabelle3[[#This Row],[Opponent]]))),"NO","YES")</f>
        <v>YES</v>
      </c>
      <c r="C1726" t="s">
        <v>825</v>
      </c>
      <c r="D1726" s="158">
        <v>43647</v>
      </c>
      <c r="E1726" t="s">
        <v>1007</v>
      </c>
      <c r="F1726">
        <v>1</v>
      </c>
      <c r="G1726" t="s">
        <v>1407</v>
      </c>
      <c r="H1726" t="s">
        <v>1539</v>
      </c>
      <c r="I1726" t="s">
        <v>1988</v>
      </c>
      <c r="J1726">
        <f>IF('ATP Data Set 2019 Singles'!$K1726&gt;1,'ATP Data Set 2019 Singles'!$K1726,"")</f>
        <v>124</v>
      </c>
      <c r="K1726">
        <v>124</v>
      </c>
      <c r="R1726" s="132"/>
      <c r="AC1726"/>
    </row>
    <row r="1727" spans="1:29" x14ac:dyDescent="0.25">
      <c r="A1727" t="s">
        <v>2412</v>
      </c>
      <c r="B1727" t="str">
        <f>IF(OR(ISNUMBER(FIND("W/O",Tabelle3[[#This Row],[Score]])),ISNUMBER(FIND("RET",Tabelle3[[#This Row],[Score]])),ISNUMBER(FIND("Bye,",Tabelle3[[#This Row],[Opponent]]))),"NO","YES")</f>
        <v>YES</v>
      </c>
      <c r="C1727" t="s">
        <v>825</v>
      </c>
      <c r="D1727" s="158">
        <v>43647</v>
      </c>
      <c r="E1727" t="s">
        <v>1007</v>
      </c>
      <c r="F1727">
        <v>1</v>
      </c>
      <c r="G1727" t="s">
        <v>1445</v>
      </c>
      <c r="H1727" t="s">
        <v>1560</v>
      </c>
      <c r="I1727" t="s">
        <v>1987</v>
      </c>
      <c r="J1727">
        <f>IF('ATP Data Set 2019 Singles'!$K1727&gt;1,'ATP Data Set 2019 Singles'!$K1727,"")</f>
        <v>187</v>
      </c>
      <c r="K1727">
        <v>187</v>
      </c>
      <c r="R1727" s="132"/>
      <c r="AC1727"/>
    </row>
    <row r="1728" spans="1:29" x14ac:dyDescent="0.25">
      <c r="A1728" t="s">
        <v>2412</v>
      </c>
      <c r="B1728" t="str">
        <f>IF(OR(ISNUMBER(FIND("W/O",Tabelle3[[#This Row],[Score]])),ISNUMBER(FIND("RET",Tabelle3[[#This Row],[Score]])),ISNUMBER(FIND("Bye,",Tabelle3[[#This Row],[Opponent]]))),"NO","YES")</f>
        <v>YES</v>
      </c>
      <c r="C1728" t="s">
        <v>825</v>
      </c>
      <c r="D1728" s="158">
        <v>43647</v>
      </c>
      <c r="E1728" t="s">
        <v>1007</v>
      </c>
      <c r="F1728">
        <v>1</v>
      </c>
      <c r="G1728" t="s">
        <v>1608</v>
      </c>
      <c r="H1728" t="s">
        <v>1501</v>
      </c>
      <c r="I1728" t="s">
        <v>1986</v>
      </c>
      <c r="J1728">
        <f>IF('ATP Data Set 2019 Singles'!$K1728&gt;1,'ATP Data Set 2019 Singles'!$K1728,"")</f>
        <v>155</v>
      </c>
      <c r="K1728">
        <v>155</v>
      </c>
      <c r="R1728" s="132"/>
      <c r="AC1728"/>
    </row>
    <row r="1729" spans="1:29" x14ac:dyDescent="0.25">
      <c r="A1729" t="s">
        <v>2412</v>
      </c>
      <c r="B1729" t="str">
        <f>IF(OR(ISNUMBER(FIND("W/O",Tabelle3[[#This Row],[Score]])),ISNUMBER(FIND("RET",Tabelle3[[#This Row],[Score]])),ISNUMBER(FIND("Bye,",Tabelle3[[#This Row],[Opponent]]))),"NO","YES")</f>
        <v>YES</v>
      </c>
      <c r="C1729" t="s">
        <v>825</v>
      </c>
      <c r="D1729" s="158">
        <v>43647</v>
      </c>
      <c r="E1729" t="s">
        <v>1007</v>
      </c>
      <c r="F1729">
        <v>1</v>
      </c>
      <c r="G1729" t="s">
        <v>1679</v>
      </c>
      <c r="H1729" t="s">
        <v>1839</v>
      </c>
      <c r="I1729" t="s">
        <v>1673</v>
      </c>
      <c r="J1729">
        <f>IF('ATP Data Set 2019 Singles'!$K1729&gt;1,'ATP Data Set 2019 Singles'!$K1729,"")</f>
        <v>100</v>
      </c>
      <c r="K1729">
        <v>100</v>
      </c>
      <c r="R1729" s="132"/>
      <c r="AC1729"/>
    </row>
    <row r="1730" spans="1:29" x14ac:dyDescent="0.25">
      <c r="A1730" t="s">
        <v>2412</v>
      </c>
      <c r="B1730" t="str">
        <f>IF(OR(ISNUMBER(FIND("W/O",Tabelle3[[#This Row],[Score]])),ISNUMBER(FIND("RET",Tabelle3[[#This Row],[Score]])),ISNUMBER(FIND("Bye,",Tabelle3[[#This Row],[Opponent]]))),"NO","YES")</f>
        <v>YES</v>
      </c>
      <c r="C1730" t="s">
        <v>825</v>
      </c>
      <c r="D1730" s="158">
        <v>43647</v>
      </c>
      <c r="E1730" t="s">
        <v>1007</v>
      </c>
      <c r="F1730">
        <v>1</v>
      </c>
      <c r="G1730" t="s">
        <v>1487</v>
      </c>
      <c r="H1730" t="s">
        <v>1515</v>
      </c>
      <c r="I1730" t="s">
        <v>1718</v>
      </c>
      <c r="J1730">
        <f>IF('ATP Data Set 2019 Singles'!$K1730&gt;1,'ATP Data Set 2019 Singles'!$K1730,"")</f>
        <v>117</v>
      </c>
      <c r="K1730">
        <v>117</v>
      </c>
      <c r="R1730" s="132"/>
      <c r="AC1730"/>
    </row>
    <row r="1731" spans="1:29" x14ac:dyDescent="0.25">
      <c r="A1731" t="s">
        <v>2412</v>
      </c>
      <c r="B1731" t="str">
        <f>IF(OR(ISNUMBER(FIND("W/O",Tabelle3[[#This Row],[Score]])),ISNUMBER(FIND("RET",Tabelle3[[#This Row],[Score]])),ISNUMBER(FIND("Bye,",Tabelle3[[#This Row],[Opponent]]))),"NO","YES")</f>
        <v>YES</v>
      </c>
      <c r="C1731" t="s">
        <v>825</v>
      </c>
      <c r="D1731" s="158">
        <v>43647</v>
      </c>
      <c r="E1731" t="s">
        <v>1007</v>
      </c>
      <c r="F1731">
        <v>1</v>
      </c>
      <c r="G1731" t="s">
        <v>1611</v>
      </c>
      <c r="H1731" t="s">
        <v>1590</v>
      </c>
      <c r="I1731" t="s">
        <v>1985</v>
      </c>
      <c r="J1731">
        <f>IF('ATP Data Set 2019 Singles'!$K1731&gt;1,'ATP Data Set 2019 Singles'!$K1731,"")</f>
        <v>206</v>
      </c>
      <c r="K1731">
        <v>206</v>
      </c>
      <c r="R1731" s="132"/>
      <c r="AC1731"/>
    </row>
    <row r="1732" spans="1:29" x14ac:dyDescent="0.25">
      <c r="A1732" t="s">
        <v>2412</v>
      </c>
      <c r="B1732" t="str">
        <f>IF(OR(ISNUMBER(FIND("W/O",Tabelle3[[#This Row],[Score]])),ISNUMBER(FIND("RET",Tabelle3[[#This Row],[Score]])),ISNUMBER(FIND("Bye,",Tabelle3[[#This Row],[Opponent]]))),"NO","YES")</f>
        <v>YES</v>
      </c>
      <c r="C1732" t="s">
        <v>825</v>
      </c>
      <c r="D1732" s="158">
        <v>43647</v>
      </c>
      <c r="E1732" t="s">
        <v>1007</v>
      </c>
      <c r="F1732">
        <v>1</v>
      </c>
      <c r="G1732" t="s">
        <v>1491</v>
      </c>
      <c r="H1732" t="s">
        <v>1735</v>
      </c>
      <c r="I1732" t="s">
        <v>1698</v>
      </c>
      <c r="J1732">
        <f>IF('ATP Data Set 2019 Singles'!$K1732&gt;1,'ATP Data Set 2019 Singles'!$K1732,"")</f>
        <v>94</v>
      </c>
      <c r="K1732">
        <v>94</v>
      </c>
      <c r="R1732" s="132"/>
      <c r="AC1732"/>
    </row>
    <row r="1733" spans="1:29" x14ac:dyDescent="0.25">
      <c r="A1733" t="s">
        <v>2412</v>
      </c>
      <c r="B1733" t="str">
        <f>IF(OR(ISNUMBER(FIND("W/O",Tabelle3[[#This Row],[Score]])),ISNUMBER(FIND("RET",Tabelle3[[#This Row],[Score]])),ISNUMBER(FIND("Bye,",Tabelle3[[#This Row],[Opponent]]))),"NO","YES")</f>
        <v>YES</v>
      </c>
      <c r="C1733" t="s">
        <v>825</v>
      </c>
      <c r="D1733" s="158">
        <v>43647</v>
      </c>
      <c r="E1733" t="s">
        <v>1007</v>
      </c>
      <c r="F1733">
        <v>1</v>
      </c>
      <c r="G1733" t="s">
        <v>1758</v>
      </c>
      <c r="H1733" t="s">
        <v>1845</v>
      </c>
      <c r="I1733" t="s">
        <v>1961</v>
      </c>
      <c r="J1733">
        <f>IF('ATP Data Set 2019 Singles'!$K1733&gt;1,'ATP Data Set 2019 Singles'!$K1733,"")</f>
        <v>137</v>
      </c>
      <c r="K1733">
        <v>137</v>
      </c>
      <c r="R1733" s="132"/>
      <c r="AC1733"/>
    </row>
    <row r="1734" spans="1:29" x14ac:dyDescent="0.25">
      <c r="A1734" t="s">
        <v>2412</v>
      </c>
      <c r="B1734" t="str">
        <f>IF(OR(ISNUMBER(FIND("W/O",Tabelle3[[#This Row],[Score]])),ISNUMBER(FIND("RET",Tabelle3[[#This Row],[Score]])),ISNUMBER(FIND("Bye,",Tabelle3[[#This Row],[Opponent]]))),"NO","YES")</f>
        <v>YES</v>
      </c>
      <c r="C1734" t="s">
        <v>825</v>
      </c>
      <c r="D1734" s="158">
        <v>43647</v>
      </c>
      <c r="E1734" t="s">
        <v>1007</v>
      </c>
      <c r="F1734">
        <v>1</v>
      </c>
      <c r="G1734" t="s">
        <v>1397</v>
      </c>
      <c r="H1734" t="s">
        <v>1672</v>
      </c>
      <c r="I1734" t="s">
        <v>1701</v>
      </c>
      <c r="J1734">
        <f>IF('ATP Data Set 2019 Singles'!$K1734&gt;1,'ATP Data Set 2019 Singles'!$K1734,"")</f>
        <v>128</v>
      </c>
      <c r="K1734">
        <v>128</v>
      </c>
      <c r="R1734" s="132"/>
      <c r="AC1734"/>
    </row>
    <row r="1735" spans="1:29" x14ac:dyDescent="0.25">
      <c r="A1735" t="s">
        <v>2412</v>
      </c>
      <c r="B1735" t="str">
        <f>IF(OR(ISNUMBER(FIND("W/O",Tabelle3[[#This Row],[Score]])),ISNUMBER(FIND("RET",Tabelle3[[#This Row],[Score]])),ISNUMBER(FIND("Bye,",Tabelle3[[#This Row],[Opponent]]))),"NO","YES")</f>
        <v>YES</v>
      </c>
      <c r="C1735" t="s">
        <v>825</v>
      </c>
      <c r="D1735" s="158">
        <v>43647</v>
      </c>
      <c r="E1735" t="s">
        <v>1007</v>
      </c>
      <c r="F1735">
        <v>1</v>
      </c>
      <c r="G1735" t="s">
        <v>1535</v>
      </c>
      <c r="H1735" t="s">
        <v>1514</v>
      </c>
      <c r="I1735" t="s">
        <v>1984</v>
      </c>
      <c r="J1735">
        <f>IF('ATP Data Set 2019 Singles'!$K1735&gt;1,'ATP Data Set 2019 Singles'!$K1735,"")</f>
        <v>99</v>
      </c>
      <c r="K1735">
        <v>99</v>
      </c>
      <c r="R1735" s="132"/>
      <c r="AC1735"/>
    </row>
    <row r="1736" spans="1:29" x14ac:dyDescent="0.25">
      <c r="A1736" t="s">
        <v>2412</v>
      </c>
      <c r="B1736" t="str">
        <f>IF(OR(ISNUMBER(FIND("W/O",Tabelle3[[#This Row],[Score]])),ISNUMBER(FIND("RET",Tabelle3[[#This Row],[Score]])),ISNUMBER(FIND("Bye,",Tabelle3[[#This Row],[Opponent]]))),"NO","YES")</f>
        <v>YES</v>
      </c>
      <c r="C1736" t="s">
        <v>825</v>
      </c>
      <c r="D1736" s="158">
        <v>43647</v>
      </c>
      <c r="E1736" t="s">
        <v>1007</v>
      </c>
      <c r="F1736">
        <v>1</v>
      </c>
      <c r="G1736" t="s">
        <v>1452</v>
      </c>
      <c r="H1736" t="s">
        <v>1427</v>
      </c>
      <c r="I1736" t="s">
        <v>1983</v>
      </c>
      <c r="J1736">
        <f>IF('ATP Data Set 2019 Singles'!$K1736&gt;1,'ATP Data Set 2019 Singles'!$K1736,"")</f>
        <v>178</v>
      </c>
      <c r="K1736">
        <v>178</v>
      </c>
      <c r="R1736" s="132"/>
      <c r="AC1736"/>
    </row>
    <row r="1737" spans="1:29" x14ac:dyDescent="0.25">
      <c r="A1737" t="s">
        <v>2412</v>
      </c>
      <c r="B1737" t="str">
        <f>IF(OR(ISNUMBER(FIND("W/O",Tabelle3[[#This Row],[Score]])),ISNUMBER(FIND("RET",Tabelle3[[#This Row],[Score]])),ISNUMBER(FIND("Bye,",Tabelle3[[#This Row],[Opponent]]))),"NO","YES")</f>
        <v>YES</v>
      </c>
      <c r="C1737" t="s">
        <v>825</v>
      </c>
      <c r="D1737" s="158">
        <v>43647</v>
      </c>
      <c r="E1737" t="s">
        <v>1007</v>
      </c>
      <c r="F1737">
        <v>1</v>
      </c>
      <c r="G1737" t="s">
        <v>1399</v>
      </c>
      <c r="H1737" t="s">
        <v>1518</v>
      </c>
      <c r="I1737" t="s">
        <v>1982</v>
      </c>
      <c r="J1737">
        <f>IF('ATP Data Set 2019 Singles'!$K1737&gt;1,'ATP Data Set 2019 Singles'!$K1737,"")</f>
        <v>121</v>
      </c>
      <c r="K1737">
        <v>121</v>
      </c>
      <c r="R1737" s="132"/>
      <c r="AC1737"/>
    </row>
    <row r="1738" spans="1:29" x14ac:dyDescent="0.25">
      <c r="A1738" t="s">
        <v>2412</v>
      </c>
      <c r="B1738" t="str">
        <f>IF(OR(ISNUMBER(FIND("W/O",Tabelle3[[#This Row],[Score]])),ISNUMBER(FIND("RET",Tabelle3[[#This Row],[Score]])),ISNUMBER(FIND("Bye,",Tabelle3[[#This Row],[Opponent]]))),"NO","YES")</f>
        <v>YES</v>
      </c>
      <c r="C1738" t="s">
        <v>825</v>
      </c>
      <c r="D1738" s="158">
        <v>43647</v>
      </c>
      <c r="E1738" t="s">
        <v>1007</v>
      </c>
      <c r="F1738">
        <v>1</v>
      </c>
      <c r="G1738" t="s">
        <v>1682</v>
      </c>
      <c r="H1738" t="s">
        <v>1754</v>
      </c>
      <c r="I1738" t="s">
        <v>1925</v>
      </c>
      <c r="J1738">
        <f>IF('ATP Data Set 2019 Singles'!$K1738&gt;1,'ATP Data Set 2019 Singles'!$K1738,"")</f>
        <v>130</v>
      </c>
      <c r="K1738">
        <v>130</v>
      </c>
      <c r="R1738" s="132"/>
      <c r="AC1738"/>
    </row>
    <row r="1739" spans="1:29" x14ac:dyDescent="0.25">
      <c r="A1739" t="s">
        <v>2412</v>
      </c>
      <c r="B1739" t="str">
        <f>IF(OR(ISNUMBER(FIND("W/O",Tabelle3[[#This Row],[Score]])),ISNUMBER(FIND("RET",Tabelle3[[#This Row],[Score]])),ISNUMBER(FIND("Bye,",Tabelle3[[#This Row],[Opponent]]))),"NO","YES")</f>
        <v>YES</v>
      </c>
      <c r="C1739" t="s">
        <v>825</v>
      </c>
      <c r="D1739" s="158">
        <v>43647</v>
      </c>
      <c r="E1739" t="s">
        <v>1007</v>
      </c>
      <c r="F1739">
        <v>1</v>
      </c>
      <c r="G1739" t="s">
        <v>1466</v>
      </c>
      <c r="H1739" t="s">
        <v>1870</v>
      </c>
      <c r="I1739" t="s">
        <v>1732</v>
      </c>
      <c r="J1739">
        <f>IF('ATP Data Set 2019 Singles'!$K1739&gt;1,'ATP Data Set 2019 Singles'!$K1739,"")</f>
        <v>124</v>
      </c>
      <c r="K1739">
        <v>124</v>
      </c>
      <c r="R1739" s="132"/>
      <c r="AC1739"/>
    </row>
    <row r="1740" spans="1:29" x14ac:dyDescent="0.25">
      <c r="A1740" t="s">
        <v>2412</v>
      </c>
      <c r="B1740" t="str">
        <f>IF(OR(ISNUMBER(FIND("W/O",Tabelle3[[#This Row],[Score]])),ISNUMBER(FIND("RET",Tabelle3[[#This Row],[Score]])),ISNUMBER(FIND("Bye,",Tabelle3[[#This Row],[Opponent]]))),"NO","YES")</f>
        <v>YES</v>
      </c>
      <c r="C1740" t="s">
        <v>825</v>
      </c>
      <c r="D1740" s="158">
        <v>43647</v>
      </c>
      <c r="E1740" t="s">
        <v>1007</v>
      </c>
      <c r="F1740">
        <v>1</v>
      </c>
      <c r="G1740" t="s">
        <v>1499</v>
      </c>
      <c r="H1740" t="s">
        <v>1521</v>
      </c>
      <c r="I1740" t="s">
        <v>1938</v>
      </c>
      <c r="J1740">
        <f>IF('ATP Data Set 2019 Singles'!$K1740&gt;1,'ATP Data Set 2019 Singles'!$K1740,"")</f>
        <v>108</v>
      </c>
      <c r="K1740">
        <v>108</v>
      </c>
      <c r="R1740" s="132"/>
      <c r="AC1740"/>
    </row>
    <row r="1741" spans="1:29" x14ac:dyDescent="0.25">
      <c r="A1741" t="s">
        <v>2412</v>
      </c>
      <c r="B1741" t="str">
        <f>IF(OR(ISNUMBER(FIND("W/O",Tabelle3[[#This Row],[Score]])),ISNUMBER(FIND("RET",Tabelle3[[#This Row],[Score]])),ISNUMBER(FIND("Bye,",Tabelle3[[#This Row],[Opponent]]))),"NO","YES")</f>
        <v>YES</v>
      </c>
      <c r="C1741" t="s">
        <v>825</v>
      </c>
      <c r="D1741" s="158">
        <v>43647</v>
      </c>
      <c r="E1741" t="s">
        <v>1007</v>
      </c>
      <c r="F1741">
        <v>1</v>
      </c>
      <c r="G1741" t="s">
        <v>1449</v>
      </c>
      <c r="H1741" t="s">
        <v>1511</v>
      </c>
      <c r="I1741" t="s">
        <v>1981</v>
      </c>
      <c r="J1741">
        <f>IF('ATP Data Set 2019 Singles'!$K1741&gt;1,'ATP Data Set 2019 Singles'!$K1741,"")</f>
        <v>168</v>
      </c>
      <c r="K1741">
        <v>168</v>
      </c>
      <c r="R1741" s="132"/>
      <c r="AC1741"/>
    </row>
    <row r="1742" spans="1:29" x14ac:dyDescent="0.25">
      <c r="A1742" t="s">
        <v>2412</v>
      </c>
      <c r="B1742" t="str">
        <f>IF(OR(ISNUMBER(FIND("W/O",Tabelle3[[#This Row],[Score]])),ISNUMBER(FIND("RET",Tabelle3[[#This Row],[Score]])),ISNUMBER(FIND("Bye,",Tabelle3[[#This Row],[Opponent]]))),"NO","YES")</f>
        <v>YES</v>
      </c>
      <c r="C1742" t="s">
        <v>825</v>
      </c>
      <c r="D1742" s="158">
        <v>43647</v>
      </c>
      <c r="E1742" t="s">
        <v>1007</v>
      </c>
      <c r="F1742">
        <v>1</v>
      </c>
      <c r="G1742" t="s">
        <v>1497</v>
      </c>
      <c r="H1742" t="s">
        <v>1516</v>
      </c>
      <c r="I1742" t="s">
        <v>1980</v>
      </c>
      <c r="J1742">
        <f>IF('ATP Data Set 2019 Singles'!$K1742&gt;1,'ATP Data Set 2019 Singles'!$K1742,"")</f>
        <v>174</v>
      </c>
      <c r="K1742">
        <v>174</v>
      </c>
      <c r="R1742" s="132"/>
      <c r="AC1742"/>
    </row>
    <row r="1743" spans="1:29" x14ac:dyDescent="0.25">
      <c r="A1743" t="s">
        <v>2412</v>
      </c>
      <c r="B1743" t="str">
        <f>IF(OR(ISNUMBER(FIND("W/O",Tabelle3[[#This Row],[Score]])),ISNUMBER(FIND("RET",Tabelle3[[#This Row],[Score]])),ISNUMBER(FIND("Bye,",Tabelle3[[#This Row],[Opponent]]))),"NO","YES")</f>
        <v>YES</v>
      </c>
      <c r="C1743" t="s">
        <v>825</v>
      </c>
      <c r="D1743" s="158">
        <v>43647</v>
      </c>
      <c r="E1743" t="s">
        <v>1007</v>
      </c>
      <c r="F1743">
        <v>1</v>
      </c>
      <c r="G1743" t="s">
        <v>1512</v>
      </c>
      <c r="H1743" t="s">
        <v>1480</v>
      </c>
      <c r="I1743" t="s">
        <v>1979</v>
      </c>
      <c r="J1743">
        <f>IF('ATP Data Set 2019 Singles'!$K1743&gt;1,'ATP Data Set 2019 Singles'!$K1743,"")</f>
        <v>112</v>
      </c>
      <c r="K1743">
        <v>112</v>
      </c>
      <c r="R1743" s="132"/>
      <c r="AC1743"/>
    </row>
    <row r="1744" spans="1:29" x14ac:dyDescent="0.25">
      <c r="A1744" t="s">
        <v>2412</v>
      </c>
      <c r="B1744" t="str">
        <f>IF(OR(ISNUMBER(FIND("W/O",Tabelle3[[#This Row],[Score]])),ISNUMBER(FIND("RET",Tabelle3[[#This Row],[Score]])),ISNUMBER(FIND("Bye,",Tabelle3[[#This Row],[Opponent]]))),"NO","YES")</f>
        <v>YES</v>
      </c>
      <c r="C1744" t="s">
        <v>825</v>
      </c>
      <c r="D1744" s="158">
        <v>43647</v>
      </c>
      <c r="E1744" t="s">
        <v>1007</v>
      </c>
      <c r="F1744">
        <v>1</v>
      </c>
      <c r="G1744" t="s">
        <v>1574</v>
      </c>
      <c r="H1744" t="s">
        <v>1508</v>
      </c>
      <c r="I1744" t="s">
        <v>1669</v>
      </c>
      <c r="J1744">
        <f>IF('ATP Data Set 2019 Singles'!$K1744&gt;1,'ATP Data Set 2019 Singles'!$K1744,"")</f>
        <v>108</v>
      </c>
      <c r="K1744">
        <v>108</v>
      </c>
      <c r="R1744" s="132"/>
      <c r="AC1744"/>
    </row>
    <row r="1745" spans="1:29" x14ac:dyDescent="0.25">
      <c r="A1745" t="s">
        <v>2412</v>
      </c>
      <c r="B1745" t="str">
        <f>IF(OR(ISNUMBER(FIND("W/O",Tabelle3[[#This Row],[Score]])),ISNUMBER(FIND("RET",Tabelle3[[#This Row],[Score]])),ISNUMBER(FIND("Bye,",Tabelle3[[#This Row],[Opponent]]))),"NO","YES")</f>
        <v>YES</v>
      </c>
      <c r="C1745" t="s">
        <v>825</v>
      </c>
      <c r="D1745" s="158">
        <v>43647</v>
      </c>
      <c r="E1745" t="s">
        <v>1007</v>
      </c>
      <c r="F1745">
        <v>1</v>
      </c>
      <c r="G1745" t="s">
        <v>1476</v>
      </c>
      <c r="H1745" t="s">
        <v>1393</v>
      </c>
      <c r="I1745" t="s">
        <v>1978</v>
      </c>
      <c r="J1745">
        <f>IF('ATP Data Set 2019 Singles'!$K1745&gt;1,'ATP Data Set 2019 Singles'!$K1745,"")</f>
        <v>149</v>
      </c>
      <c r="K1745">
        <v>149</v>
      </c>
      <c r="R1745" s="132"/>
      <c r="AC1745"/>
    </row>
    <row r="1746" spans="1:29" x14ac:dyDescent="0.25">
      <c r="A1746" t="s">
        <v>2412</v>
      </c>
      <c r="B1746" t="str">
        <f>IF(OR(ISNUMBER(FIND("W/O",Tabelle3[[#This Row],[Score]])),ISNUMBER(FIND("RET",Tabelle3[[#This Row],[Score]])),ISNUMBER(FIND("Bye,",Tabelle3[[#This Row],[Opponent]]))),"NO","YES")</f>
        <v>YES</v>
      </c>
      <c r="C1746" t="s">
        <v>825</v>
      </c>
      <c r="D1746" s="158">
        <v>43647</v>
      </c>
      <c r="E1746" t="s">
        <v>1007</v>
      </c>
      <c r="F1746">
        <v>1</v>
      </c>
      <c r="G1746" t="s">
        <v>1443</v>
      </c>
      <c r="H1746" t="s">
        <v>1739</v>
      </c>
      <c r="I1746" t="s">
        <v>1977</v>
      </c>
      <c r="J1746">
        <f>IF('ATP Data Set 2019 Singles'!$K1746&gt;1,'ATP Data Set 2019 Singles'!$K1746,"")</f>
        <v>108</v>
      </c>
      <c r="K1746">
        <v>108</v>
      </c>
      <c r="R1746" s="132"/>
      <c r="AC1746"/>
    </row>
    <row r="1747" spans="1:29" x14ac:dyDescent="0.25">
      <c r="A1747" t="s">
        <v>2412</v>
      </c>
      <c r="B1747" t="str">
        <f>IF(OR(ISNUMBER(FIND("W/O",Tabelle3[[#This Row],[Score]])),ISNUMBER(FIND("RET",Tabelle3[[#This Row],[Score]])),ISNUMBER(FIND("Bye,",Tabelle3[[#This Row],[Opponent]]))),"NO","YES")</f>
        <v>YES</v>
      </c>
      <c r="C1747" t="s">
        <v>825</v>
      </c>
      <c r="D1747" s="158">
        <v>43647</v>
      </c>
      <c r="E1747" t="s">
        <v>1007</v>
      </c>
      <c r="F1747">
        <v>1</v>
      </c>
      <c r="G1747" t="s">
        <v>1461</v>
      </c>
      <c r="H1747" t="s">
        <v>1430</v>
      </c>
      <c r="I1747" t="s">
        <v>1955</v>
      </c>
      <c r="J1747">
        <f>IF('ATP Data Set 2019 Singles'!$K1747&gt;1,'ATP Data Set 2019 Singles'!$K1747,"")</f>
        <v>174</v>
      </c>
      <c r="K1747">
        <v>174</v>
      </c>
      <c r="R1747" s="132"/>
      <c r="AC1747"/>
    </row>
    <row r="1748" spans="1:29" x14ac:dyDescent="0.25">
      <c r="A1748" t="s">
        <v>2412</v>
      </c>
      <c r="B1748" t="str">
        <f>IF(OR(ISNUMBER(FIND("W/O",Tabelle3[[#This Row],[Score]])),ISNUMBER(FIND("RET",Tabelle3[[#This Row],[Score]])),ISNUMBER(FIND("Bye,",Tabelle3[[#This Row],[Opponent]]))),"NO","YES")</f>
        <v>YES</v>
      </c>
      <c r="C1748" t="s">
        <v>825</v>
      </c>
      <c r="D1748" s="158">
        <v>43647</v>
      </c>
      <c r="E1748" t="s">
        <v>1007</v>
      </c>
      <c r="F1748">
        <v>1</v>
      </c>
      <c r="G1748" t="s">
        <v>1613</v>
      </c>
      <c r="H1748" t="s">
        <v>1586</v>
      </c>
      <c r="I1748" t="s">
        <v>1663</v>
      </c>
      <c r="J1748">
        <f>IF('ATP Data Set 2019 Singles'!$K1748&gt;1,'ATP Data Set 2019 Singles'!$K1748,"")</f>
        <v>131</v>
      </c>
      <c r="K1748">
        <v>131</v>
      </c>
      <c r="R1748" s="132"/>
      <c r="AC1748"/>
    </row>
    <row r="1749" spans="1:29" x14ac:dyDescent="0.25">
      <c r="A1749" t="s">
        <v>2412</v>
      </c>
      <c r="B1749" t="str">
        <f>IF(OR(ISNUMBER(FIND("W/O",Tabelle3[[#This Row],[Score]])),ISNUMBER(FIND("RET",Tabelle3[[#This Row],[Score]])),ISNUMBER(FIND("Bye,",Tabelle3[[#This Row],[Opponent]]))),"NO","YES")</f>
        <v>YES</v>
      </c>
      <c r="C1749" t="s">
        <v>825</v>
      </c>
      <c r="D1749" s="158">
        <v>43647</v>
      </c>
      <c r="E1749" t="s">
        <v>1007</v>
      </c>
      <c r="F1749">
        <v>1</v>
      </c>
      <c r="G1749" t="s">
        <v>1451</v>
      </c>
      <c r="H1749" t="s">
        <v>1838</v>
      </c>
      <c r="I1749" t="s">
        <v>1765</v>
      </c>
      <c r="J1749">
        <f>IF('ATP Data Set 2019 Singles'!$K1749&gt;1,'ATP Data Set 2019 Singles'!$K1749,"")</f>
        <v>129</v>
      </c>
      <c r="K1749">
        <v>129</v>
      </c>
      <c r="R1749" s="132"/>
      <c r="AC1749"/>
    </row>
    <row r="1750" spans="1:29" x14ac:dyDescent="0.25">
      <c r="A1750" t="s">
        <v>2412</v>
      </c>
      <c r="B1750" t="str">
        <f>IF(OR(ISNUMBER(FIND("W/O",Tabelle3[[#This Row],[Score]])),ISNUMBER(FIND("RET",Tabelle3[[#This Row],[Score]])),ISNUMBER(FIND("Bye,",Tabelle3[[#This Row],[Opponent]]))),"NO","YES")</f>
        <v>YES</v>
      </c>
      <c r="C1750" t="s">
        <v>825</v>
      </c>
      <c r="D1750" s="158">
        <v>43647</v>
      </c>
      <c r="E1750" t="s">
        <v>1007</v>
      </c>
      <c r="F1750">
        <v>1</v>
      </c>
      <c r="G1750" t="s">
        <v>1456</v>
      </c>
      <c r="H1750" t="s">
        <v>1552</v>
      </c>
      <c r="I1750" t="s">
        <v>1976</v>
      </c>
      <c r="J1750">
        <f>IF('ATP Data Set 2019 Singles'!$K1750&gt;1,'ATP Data Set 2019 Singles'!$K1750,"")</f>
        <v>143</v>
      </c>
      <c r="K1750">
        <v>143</v>
      </c>
      <c r="R1750" s="132"/>
      <c r="AC1750"/>
    </row>
    <row r="1751" spans="1:29" x14ac:dyDescent="0.25">
      <c r="A1751" t="s">
        <v>2412</v>
      </c>
      <c r="B1751" t="str">
        <f>IF(OR(ISNUMBER(FIND("W/O",Tabelle3[[#This Row],[Score]])),ISNUMBER(FIND("RET",Tabelle3[[#This Row],[Score]])),ISNUMBER(FIND("Bye,",Tabelle3[[#This Row],[Opponent]]))),"NO","YES")</f>
        <v>YES</v>
      </c>
      <c r="C1751" t="s">
        <v>825</v>
      </c>
      <c r="D1751" s="158">
        <v>43647</v>
      </c>
      <c r="E1751" t="s">
        <v>1007</v>
      </c>
      <c r="F1751">
        <v>1</v>
      </c>
      <c r="G1751" t="s">
        <v>1465</v>
      </c>
      <c r="H1751" t="s">
        <v>1629</v>
      </c>
      <c r="I1751" t="s">
        <v>1975</v>
      </c>
      <c r="J1751">
        <f>IF('ATP Data Set 2019 Singles'!$K1751&gt;1,'ATP Data Set 2019 Singles'!$K1751,"")</f>
        <v>152</v>
      </c>
      <c r="K1751">
        <v>152</v>
      </c>
      <c r="R1751" s="132"/>
      <c r="AC1751"/>
    </row>
    <row r="1752" spans="1:29" x14ac:dyDescent="0.25">
      <c r="A1752" t="s">
        <v>2412</v>
      </c>
      <c r="B1752" t="str">
        <f>IF(OR(ISNUMBER(FIND("W/O",Tabelle3[[#This Row],[Score]])),ISNUMBER(FIND("RET",Tabelle3[[#This Row],[Score]])),ISNUMBER(FIND("Bye,",Tabelle3[[#This Row],[Opponent]]))),"NO","YES")</f>
        <v>YES</v>
      </c>
      <c r="C1752" t="s">
        <v>825</v>
      </c>
      <c r="D1752" s="158">
        <v>43647</v>
      </c>
      <c r="E1752" t="s">
        <v>1007</v>
      </c>
      <c r="F1752">
        <v>1</v>
      </c>
      <c r="G1752" t="s">
        <v>1526</v>
      </c>
      <c r="H1752" t="s">
        <v>1974</v>
      </c>
      <c r="I1752" t="s">
        <v>1973</v>
      </c>
      <c r="J1752">
        <f>IF('ATP Data Set 2019 Singles'!$K1752&gt;1,'ATP Data Set 2019 Singles'!$K1752,"")</f>
        <v>136</v>
      </c>
      <c r="K1752">
        <v>136</v>
      </c>
      <c r="R1752" s="132"/>
      <c r="AC1752"/>
    </row>
    <row r="1753" spans="1:29" x14ac:dyDescent="0.25">
      <c r="A1753" t="s">
        <v>2412</v>
      </c>
      <c r="B1753" t="str">
        <f>IF(OR(ISNUMBER(FIND("W/O",Tabelle3[[#This Row],[Score]])),ISNUMBER(FIND("RET",Tabelle3[[#This Row],[Score]])),ISNUMBER(FIND("Bye,",Tabelle3[[#This Row],[Opponent]]))),"NO","YES")</f>
        <v>YES</v>
      </c>
      <c r="C1753" t="s">
        <v>825</v>
      </c>
      <c r="D1753" s="158">
        <v>43647</v>
      </c>
      <c r="E1753" t="s">
        <v>1007</v>
      </c>
      <c r="F1753">
        <v>1</v>
      </c>
      <c r="G1753" t="s">
        <v>1432</v>
      </c>
      <c r="H1753" t="s">
        <v>1435</v>
      </c>
      <c r="I1753" t="s">
        <v>1685</v>
      </c>
      <c r="J1753">
        <f>IF('ATP Data Set 2019 Singles'!$K1753&gt;1,'ATP Data Set 2019 Singles'!$K1753,"")</f>
        <v>88</v>
      </c>
      <c r="K1753">
        <v>88</v>
      </c>
      <c r="R1753" s="132"/>
      <c r="AC1753"/>
    </row>
    <row r="1754" spans="1:29" x14ac:dyDescent="0.25">
      <c r="A1754" t="s">
        <v>2412</v>
      </c>
      <c r="B1754" t="str">
        <f>IF(OR(ISNUMBER(FIND("W/O",Tabelle3[[#This Row],[Score]])),ISNUMBER(FIND("RET",Tabelle3[[#This Row],[Score]])),ISNUMBER(FIND("Bye,",Tabelle3[[#This Row],[Opponent]]))),"NO","YES")</f>
        <v>YES</v>
      </c>
      <c r="C1754" t="s">
        <v>825</v>
      </c>
      <c r="D1754" s="158">
        <v>43647</v>
      </c>
      <c r="E1754" t="s">
        <v>1007</v>
      </c>
      <c r="F1754">
        <v>1</v>
      </c>
      <c r="G1754" t="s">
        <v>1520</v>
      </c>
      <c r="H1754" t="s">
        <v>1463</v>
      </c>
      <c r="I1754" t="s">
        <v>1972</v>
      </c>
      <c r="J1754">
        <f>IF('ATP Data Set 2019 Singles'!$K1754&gt;1,'ATP Data Set 2019 Singles'!$K1754,"")</f>
        <v>236</v>
      </c>
      <c r="K1754">
        <v>236</v>
      </c>
      <c r="R1754" s="132"/>
      <c r="AC1754"/>
    </row>
    <row r="1755" spans="1:29" x14ac:dyDescent="0.25">
      <c r="A1755" t="s">
        <v>2412</v>
      </c>
      <c r="B1755" t="str">
        <f>IF(OR(ISNUMBER(FIND("W/O",Tabelle3[[#This Row],[Score]])),ISNUMBER(FIND("RET",Tabelle3[[#This Row],[Score]])),ISNUMBER(FIND("Bye,",Tabelle3[[#This Row],[Opponent]]))),"NO","YES")</f>
        <v>YES</v>
      </c>
      <c r="C1755" t="s">
        <v>825</v>
      </c>
      <c r="D1755" s="158">
        <v>43647</v>
      </c>
      <c r="E1755" t="s">
        <v>1007</v>
      </c>
      <c r="F1755">
        <v>1</v>
      </c>
      <c r="G1755" t="s">
        <v>1429</v>
      </c>
      <c r="H1755" t="s">
        <v>1534</v>
      </c>
      <c r="I1755" t="s">
        <v>1971</v>
      </c>
      <c r="J1755">
        <f>IF('ATP Data Set 2019 Singles'!$K1755&gt;1,'ATP Data Set 2019 Singles'!$K1755,"")</f>
        <v>58</v>
      </c>
      <c r="K1755">
        <v>58</v>
      </c>
      <c r="R1755" s="132"/>
      <c r="AC1755"/>
    </row>
    <row r="1756" spans="1:29" x14ac:dyDescent="0.25">
      <c r="A1756" t="s">
        <v>2412</v>
      </c>
      <c r="B1756" t="str">
        <f>IF(OR(ISNUMBER(FIND("W/O",Tabelle3[[#This Row],[Score]])),ISNUMBER(FIND("RET",Tabelle3[[#This Row],[Score]])),ISNUMBER(FIND("Bye,",Tabelle3[[#This Row],[Opponent]]))),"NO","YES")</f>
        <v>YES</v>
      </c>
      <c r="C1756" t="s">
        <v>825</v>
      </c>
      <c r="D1756" s="158">
        <v>43647</v>
      </c>
      <c r="E1756" t="s">
        <v>1007</v>
      </c>
      <c r="F1756">
        <v>1</v>
      </c>
      <c r="G1756" t="s">
        <v>1439</v>
      </c>
      <c r="H1756" t="s">
        <v>1564</v>
      </c>
      <c r="I1756" t="s">
        <v>1076</v>
      </c>
      <c r="J1756">
        <f>IF('ATP Data Set 2019 Singles'!$K1756&gt;1,'ATP Data Set 2019 Singles'!$K1756,"")</f>
        <v>108</v>
      </c>
      <c r="K1756">
        <v>108</v>
      </c>
      <c r="R1756" s="132"/>
      <c r="AC1756"/>
    </row>
    <row r="1757" spans="1:29" x14ac:dyDescent="0.25">
      <c r="A1757" t="s">
        <v>2412</v>
      </c>
      <c r="B1757" t="str">
        <f>IF(OR(ISNUMBER(FIND("W/O",Tabelle3[[#This Row],[Score]])),ISNUMBER(FIND("RET",Tabelle3[[#This Row],[Score]])),ISNUMBER(FIND("Bye,",Tabelle3[[#This Row],[Opponent]]))),"NO","YES")</f>
        <v>YES</v>
      </c>
      <c r="C1757" t="s">
        <v>825</v>
      </c>
      <c r="D1757" s="158">
        <v>43647</v>
      </c>
      <c r="E1757" t="s">
        <v>1007</v>
      </c>
      <c r="F1757">
        <v>1</v>
      </c>
      <c r="G1757" t="s">
        <v>1787</v>
      </c>
      <c r="H1757" t="s">
        <v>1396</v>
      </c>
      <c r="I1757" t="s">
        <v>1970</v>
      </c>
      <c r="J1757">
        <f>IF('ATP Data Set 2019 Singles'!$K1757&gt;1,'ATP Data Set 2019 Singles'!$K1757,"")</f>
        <v>151</v>
      </c>
      <c r="K1757">
        <v>151</v>
      </c>
      <c r="R1757" s="132"/>
      <c r="AC1757"/>
    </row>
    <row r="1758" spans="1:29" x14ac:dyDescent="0.25">
      <c r="A1758" t="s">
        <v>2412</v>
      </c>
      <c r="B1758" t="str">
        <f>IF(OR(ISNUMBER(FIND("W/O",Tabelle3[[#This Row],[Score]])),ISNUMBER(FIND("RET",Tabelle3[[#This Row],[Score]])),ISNUMBER(FIND("Bye,",Tabelle3[[#This Row],[Opponent]]))),"NO","YES")</f>
        <v>YES</v>
      </c>
      <c r="C1758" t="s">
        <v>825</v>
      </c>
      <c r="D1758" s="158">
        <v>43647</v>
      </c>
      <c r="E1758" t="s">
        <v>1007</v>
      </c>
      <c r="F1758">
        <v>1</v>
      </c>
      <c r="G1758" t="s">
        <v>1434</v>
      </c>
      <c r="H1758" t="s">
        <v>1969</v>
      </c>
      <c r="I1758" t="s">
        <v>1055</v>
      </c>
      <c r="J1758">
        <f>IF('ATP Data Set 2019 Singles'!$K1758&gt;1,'ATP Data Set 2019 Singles'!$K1758,"")</f>
        <v>87</v>
      </c>
      <c r="K1758">
        <v>87</v>
      </c>
      <c r="R1758" s="132"/>
      <c r="AC1758"/>
    </row>
    <row r="1759" spans="1:29" x14ac:dyDescent="0.25">
      <c r="A1759" t="s">
        <v>2412</v>
      </c>
      <c r="B1759" t="str">
        <f>IF(OR(ISNUMBER(FIND("W/O",Tabelle3[[#This Row],[Score]])),ISNUMBER(FIND("RET",Tabelle3[[#This Row],[Score]])),ISNUMBER(FIND("Bye,",Tabelle3[[#This Row],[Opponent]]))),"NO","YES")</f>
        <v>YES</v>
      </c>
      <c r="C1759" t="s">
        <v>825</v>
      </c>
      <c r="D1759" s="158">
        <v>43647</v>
      </c>
      <c r="E1759" t="s">
        <v>1007</v>
      </c>
      <c r="F1759">
        <v>2</v>
      </c>
      <c r="G1759" t="s">
        <v>1930</v>
      </c>
      <c r="H1759" t="s">
        <v>1520</v>
      </c>
      <c r="I1759" t="s">
        <v>1968</v>
      </c>
      <c r="J1759">
        <f>IF('ATP Data Set 2019 Singles'!$K1759&gt;1,'ATP Data Set 2019 Singles'!$K1759,"")</f>
        <v>179</v>
      </c>
      <c r="K1759">
        <v>179</v>
      </c>
      <c r="R1759" s="132"/>
      <c r="AC1759"/>
    </row>
    <row r="1760" spans="1:29" x14ac:dyDescent="0.25">
      <c r="A1760" t="s">
        <v>2412</v>
      </c>
      <c r="B1760" t="str">
        <f>IF(OR(ISNUMBER(FIND("W/O",Tabelle3[[#This Row],[Score]])),ISNUMBER(FIND("RET",Tabelle3[[#This Row],[Score]])),ISNUMBER(FIND("Bye,",Tabelle3[[#This Row],[Opponent]]))),"NO","YES")</f>
        <v>YES</v>
      </c>
      <c r="C1760" t="s">
        <v>825</v>
      </c>
      <c r="D1760" s="158">
        <v>43647</v>
      </c>
      <c r="E1760" t="s">
        <v>1007</v>
      </c>
      <c r="F1760">
        <v>2</v>
      </c>
      <c r="G1760" t="s">
        <v>1573</v>
      </c>
      <c r="H1760" t="s">
        <v>1452</v>
      </c>
      <c r="I1760" t="s">
        <v>1967</v>
      </c>
      <c r="J1760">
        <f>IF('ATP Data Set 2019 Singles'!$K1760&gt;1,'ATP Data Set 2019 Singles'!$K1760,"")</f>
        <v>182</v>
      </c>
      <c r="K1760">
        <v>182</v>
      </c>
      <c r="R1760" s="132"/>
      <c r="AC1760"/>
    </row>
    <row r="1761" spans="1:29" x14ac:dyDescent="0.25">
      <c r="A1761" t="s">
        <v>2412</v>
      </c>
      <c r="B1761" t="str">
        <f>IF(OR(ISNUMBER(FIND("W/O",Tabelle3[[#This Row],[Score]])),ISNUMBER(FIND("RET",Tabelle3[[#This Row],[Score]])),ISNUMBER(FIND("Bye,",Tabelle3[[#This Row],[Opponent]]))),"NO","YES")</f>
        <v>NO</v>
      </c>
      <c r="C1761" t="s">
        <v>825</v>
      </c>
      <c r="D1761" s="158">
        <v>43647</v>
      </c>
      <c r="E1761" t="s">
        <v>1007</v>
      </c>
      <c r="F1761">
        <v>2</v>
      </c>
      <c r="G1761" t="s">
        <v>1454</v>
      </c>
      <c r="H1761" t="s">
        <v>1565</v>
      </c>
      <c r="I1761" t="s">
        <v>1966</v>
      </c>
      <c r="J1761">
        <f>IF('ATP Data Set 2019 Singles'!$K1761&gt;1,'ATP Data Set 2019 Singles'!$K1761,"")</f>
        <v>93</v>
      </c>
      <c r="K1761">
        <v>93</v>
      </c>
      <c r="R1761" s="132"/>
      <c r="AC1761"/>
    </row>
    <row r="1762" spans="1:29" x14ac:dyDescent="0.25">
      <c r="A1762" t="s">
        <v>2412</v>
      </c>
      <c r="B1762" t="str">
        <f>IF(OR(ISNUMBER(FIND("W/O",Tabelle3[[#This Row],[Score]])),ISNUMBER(FIND("RET",Tabelle3[[#This Row],[Score]])),ISNUMBER(FIND("Bye,",Tabelle3[[#This Row],[Opponent]]))),"NO","YES")</f>
        <v>YES</v>
      </c>
      <c r="C1762" t="s">
        <v>825</v>
      </c>
      <c r="D1762" s="158">
        <v>43647</v>
      </c>
      <c r="E1762" t="s">
        <v>1007</v>
      </c>
      <c r="F1762">
        <v>2</v>
      </c>
      <c r="G1762" t="s">
        <v>1401</v>
      </c>
      <c r="H1762" t="s">
        <v>1965</v>
      </c>
      <c r="I1762" t="s">
        <v>1964</v>
      </c>
      <c r="J1762">
        <f>IF('ATP Data Set 2019 Singles'!$K1762&gt;1,'ATP Data Set 2019 Singles'!$K1762,"")</f>
        <v>102</v>
      </c>
      <c r="K1762">
        <v>102</v>
      </c>
      <c r="R1762" s="132"/>
      <c r="AC1762"/>
    </row>
    <row r="1763" spans="1:29" x14ac:dyDescent="0.25">
      <c r="A1763" t="s">
        <v>2412</v>
      </c>
      <c r="B1763" t="str">
        <f>IF(OR(ISNUMBER(FIND("W/O",Tabelle3[[#This Row],[Score]])),ISNUMBER(FIND("RET",Tabelle3[[#This Row],[Score]])),ISNUMBER(FIND("Bye,",Tabelle3[[#This Row],[Opponent]]))),"NO","YES")</f>
        <v>YES</v>
      </c>
      <c r="C1763" t="s">
        <v>825</v>
      </c>
      <c r="D1763" s="158">
        <v>43647</v>
      </c>
      <c r="E1763" t="s">
        <v>1007</v>
      </c>
      <c r="F1763">
        <v>2</v>
      </c>
      <c r="G1763" t="s">
        <v>1400</v>
      </c>
      <c r="H1763" t="s">
        <v>1679</v>
      </c>
      <c r="I1763" t="s">
        <v>1055</v>
      </c>
      <c r="J1763">
        <f>IF('ATP Data Set 2019 Singles'!$K1763&gt;1,'ATP Data Set 2019 Singles'!$K1763,"")</f>
        <v>93</v>
      </c>
      <c r="K1763">
        <v>93</v>
      </c>
      <c r="R1763" s="132"/>
      <c r="AC1763"/>
    </row>
    <row r="1764" spans="1:29" x14ac:dyDescent="0.25">
      <c r="A1764" t="s">
        <v>2412</v>
      </c>
      <c r="B1764" t="str">
        <f>IF(OR(ISNUMBER(FIND("W/O",Tabelle3[[#This Row],[Score]])),ISNUMBER(FIND("RET",Tabelle3[[#This Row],[Score]])),ISNUMBER(FIND("Bye,",Tabelle3[[#This Row],[Opponent]]))),"NO","YES")</f>
        <v>YES</v>
      </c>
      <c r="C1764" t="s">
        <v>825</v>
      </c>
      <c r="D1764" s="158">
        <v>43647</v>
      </c>
      <c r="E1764" t="s">
        <v>1007</v>
      </c>
      <c r="F1764">
        <v>2</v>
      </c>
      <c r="G1764" t="s">
        <v>1510</v>
      </c>
      <c r="H1764" t="s">
        <v>1477</v>
      </c>
      <c r="I1764" t="s">
        <v>1776</v>
      </c>
      <c r="J1764">
        <f>IF('ATP Data Set 2019 Singles'!$K1764&gt;1,'ATP Data Set 2019 Singles'!$K1764,"")</f>
        <v>146</v>
      </c>
      <c r="K1764">
        <v>146</v>
      </c>
      <c r="R1764" s="132"/>
      <c r="AC1764"/>
    </row>
    <row r="1765" spans="1:29" x14ac:dyDescent="0.25">
      <c r="A1765" t="s">
        <v>2412</v>
      </c>
      <c r="B1765" t="str">
        <f>IF(OR(ISNUMBER(FIND("W/O",Tabelle3[[#This Row],[Score]])),ISNUMBER(FIND("RET",Tabelle3[[#This Row],[Score]])),ISNUMBER(FIND("Bye,",Tabelle3[[#This Row],[Opponent]]))),"NO","YES")</f>
        <v>YES</v>
      </c>
      <c r="C1765" t="s">
        <v>825</v>
      </c>
      <c r="D1765" s="158">
        <v>43647</v>
      </c>
      <c r="E1765" t="s">
        <v>1007</v>
      </c>
      <c r="F1765">
        <v>2</v>
      </c>
      <c r="G1765" t="s">
        <v>1551</v>
      </c>
      <c r="H1765" t="s">
        <v>1544</v>
      </c>
      <c r="I1765" t="s">
        <v>1963</v>
      </c>
      <c r="J1765">
        <f>IF('ATP Data Set 2019 Singles'!$K1765&gt;1,'ATP Data Set 2019 Singles'!$K1765,"")</f>
        <v>187</v>
      </c>
      <c r="K1765">
        <v>187</v>
      </c>
      <c r="R1765" s="132"/>
      <c r="AC1765"/>
    </row>
    <row r="1766" spans="1:29" x14ac:dyDescent="0.25">
      <c r="A1766" t="s">
        <v>2412</v>
      </c>
      <c r="B1766" t="str">
        <f>IF(OR(ISNUMBER(FIND("W/O",Tabelle3[[#This Row],[Score]])),ISNUMBER(FIND("RET",Tabelle3[[#This Row],[Score]])),ISNUMBER(FIND("Bye,",Tabelle3[[#This Row],[Opponent]]))),"NO","YES")</f>
        <v>YES</v>
      </c>
      <c r="C1766" t="s">
        <v>825</v>
      </c>
      <c r="D1766" s="158">
        <v>43647</v>
      </c>
      <c r="E1766" t="s">
        <v>1007</v>
      </c>
      <c r="F1766">
        <v>2</v>
      </c>
      <c r="G1766" t="s">
        <v>1395</v>
      </c>
      <c r="H1766" t="s">
        <v>1962</v>
      </c>
      <c r="I1766" t="s">
        <v>1961</v>
      </c>
      <c r="J1766">
        <f>IF('ATP Data Set 2019 Singles'!$K1766&gt;1,'ATP Data Set 2019 Singles'!$K1766,"")</f>
        <v>96</v>
      </c>
      <c r="K1766">
        <v>96</v>
      </c>
      <c r="R1766" s="132"/>
      <c r="AC1766"/>
    </row>
    <row r="1767" spans="1:29" x14ac:dyDescent="0.25">
      <c r="A1767" t="s">
        <v>2412</v>
      </c>
      <c r="B1767" t="str">
        <f>IF(OR(ISNUMBER(FIND("W/O",Tabelle3[[#This Row],[Score]])),ISNUMBER(FIND("RET",Tabelle3[[#This Row],[Score]])),ISNUMBER(FIND("Bye,",Tabelle3[[#This Row],[Opponent]]))),"NO","YES")</f>
        <v>YES</v>
      </c>
      <c r="C1767" t="s">
        <v>825</v>
      </c>
      <c r="D1767" s="158">
        <v>43647</v>
      </c>
      <c r="E1767" t="s">
        <v>1007</v>
      </c>
      <c r="F1767">
        <v>2</v>
      </c>
      <c r="G1767" t="s">
        <v>1447</v>
      </c>
      <c r="H1767" t="s">
        <v>1485</v>
      </c>
      <c r="I1767" t="s">
        <v>1960</v>
      </c>
      <c r="J1767">
        <f>IF('ATP Data Set 2019 Singles'!$K1767&gt;1,'ATP Data Set 2019 Singles'!$K1767,"")</f>
        <v>218</v>
      </c>
      <c r="K1767">
        <v>218</v>
      </c>
      <c r="R1767" s="132"/>
      <c r="AC1767"/>
    </row>
    <row r="1768" spans="1:29" x14ac:dyDescent="0.25">
      <c r="A1768" t="s">
        <v>2412</v>
      </c>
      <c r="B1768" t="str">
        <f>IF(OR(ISNUMBER(FIND("W/O",Tabelle3[[#This Row],[Score]])),ISNUMBER(FIND("RET",Tabelle3[[#This Row],[Score]])),ISNUMBER(FIND("Bye,",Tabelle3[[#This Row],[Opponent]]))),"NO","YES")</f>
        <v>YES</v>
      </c>
      <c r="C1768" t="s">
        <v>825</v>
      </c>
      <c r="D1768" s="158">
        <v>43647</v>
      </c>
      <c r="E1768" t="s">
        <v>1007</v>
      </c>
      <c r="F1768">
        <v>2</v>
      </c>
      <c r="G1768" t="s">
        <v>1453</v>
      </c>
      <c r="H1768" t="s">
        <v>1437</v>
      </c>
      <c r="I1768" t="s">
        <v>1959</v>
      </c>
      <c r="J1768">
        <f>IF('ATP Data Set 2019 Singles'!$K1768&gt;1,'ATP Data Set 2019 Singles'!$K1768,"")</f>
        <v>101</v>
      </c>
      <c r="K1768">
        <v>101</v>
      </c>
      <c r="R1768" s="132"/>
      <c r="AC1768"/>
    </row>
    <row r="1769" spans="1:29" x14ac:dyDescent="0.25">
      <c r="A1769" t="s">
        <v>2412</v>
      </c>
      <c r="B1769" t="str">
        <f>IF(OR(ISNUMBER(FIND("W/O",Tabelle3[[#This Row],[Score]])),ISNUMBER(FIND("RET",Tabelle3[[#This Row],[Score]])),ISNUMBER(FIND("Bye,",Tabelle3[[#This Row],[Opponent]]))),"NO","YES")</f>
        <v>YES</v>
      </c>
      <c r="C1769" t="s">
        <v>825</v>
      </c>
      <c r="D1769" s="158">
        <v>43647</v>
      </c>
      <c r="E1769" t="s">
        <v>1007</v>
      </c>
      <c r="F1769">
        <v>2</v>
      </c>
      <c r="G1769" t="s">
        <v>1413</v>
      </c>
      <c r="H1769" t="s">
        <v>1646</v>
      </c>
      <c r="I1769" t="s">
        <v>1958</v>
      </c>
      <c r="J1769">
        <f>IF('ATP Data Set 2019 Singles'!$K1769&gt;1,'ATP Data Set 2019 Singles'!$K1769,"")</f>
        <v>159</v>
      </c>
      <c r="K1769">
        <v>159</v>
      </c>
      <c r="R1769" s="132"/>
      <c r="AC1769"/>
    </row>
    <row r="1770" spans="1:29" x14ac:dyDescent="0.25">
      <c r="A1770" t="s">
        <v>2412</v>
      </c>
      <c r="B1770" t="str">
        <f>IF(OR(ISNUMBER(FIND("W/O",Tabelle3[[#This Row],[Score]])),ISNUMBER(FIND("RET",Tabelle3[[#This Row],[Score]])),ISNUMBER(FIND("Bye,",Tabelle3[[#This Row],[Opponent]]))),"NO","YES")</f>
        <v>YES</v>
      </c>
      <c r="C1770" t="s">
        <v>825</v>
      </c>
      <c r="D1770" s="158">
        <v>43647</v>
      </c>
      <c r="E1770" t="s">
        <v>1007</v>
      </c>
      <c r="F1770">
        <v>2</v>
      </c>
      <c r="G1770" t="s">
        <v>1475</v>
      </c>
      <c r="H1770" t="s">
        <v>1758</v>
      </c>
      <c r="I1770" t="s">
        <v>1957</v>
      </c>
      <c r="J1770">
        <f>IF('ATP Data Set 2019 Singles'!$K1770&gt;1,'ATP Data Set 2019 Singles'!$K1770,"")</f>
        <v>175</v>
      </c>
      <c r="K1770">
        <v>175</v>
      </c>
      <c r="R1770" s="132"/>
      <c r="AC1770"/>
    </row>
    <row r="1771" spans="1:29" x14ac:dyDescent="0.25">
      <c r="A1771" t="s">
        <v>2412</v>
      </c>
      <c r="B1771" t="str">
        <f>IF(OR(ISNUMBER(FIND("W/O",Tabelle3[[#This Row],[Score]])),ISNUMBER(FIND("RET",Tabelle3[[#This Row],[Score]])),ISNUMBER(FIND("Bye,",Tabelle3[[#This Row],[Opponent]]))),"NO","YES")</f>
        <v>YES</v>
      </c>
      <c r="C1771" t="s">
        <v>825</v>
      </c>
      <c r="D1771" s="158">
        <v>43647</v>
      </c>
      <c r="E1771" t="s">
        <v>1007</v>
      </c>
      <c r="F1771">
        <v>2</v>
      </c>
      <c r="G1771" t="s">
        <v>1617</v>
      </c>
      <c r="H1771" t="s">
        <v>1403</v>
      </c>
      <c r="I1771" t="s">
        <v>1956</v>
      </c>
      <c r="J1771">
        <f>IF('ATP Data Set 2019 Singles'!$K1771&gt;1,'ATP Data Set 2019 Singles'!$K1771,"")</f>
        <v>201</v>
      </c>
      <c r="K1771">
        <v>201</v>
      </c>
      <c r="R1771" s="132"/>
      <c r="AC1771"/>
    </row>
    <row r="1772" spans="1:29" x14ac:dyDescent="0.25">
      <c r="A1772" t="s">
        <v>2412</v>
      </c>
      <c r="B1772" t="str">
        <f>IF(OR(ISNUMBER(FIND("W/O",Tabelle3[[#This Row],[Score]])),ISNUMBER(FIND("RET",Tabelle3[[#This Row],[Score]])),ISNUMBER(FIND("Bye,",Tabelle3[[#This Row],[Opponent]]))),"NO","YES")</f>
        <v>YES</v>
      </c>
      <c r="C1772" t="s">
        <v>825</v>
      </c>
      <c r="D1772" s="158">
        <v>43647</v>
      </c>
      <c r="E1772" t="s">
        <v>1007</v>
      </c>
      <c r="F1772">
        <v>2</v>
      </c>
      <c r="G1772" t="s">
        <v>1445</v>
      </c>
      <c r="H1772" t="s">
        <v>1491</v>
      </c>
      <c r="I1772" t="s">
        <v>1955</v>
      </c>
      <c r="J1772">
        <f>IF('ATP Data Set 2019 Singles'!$K1772&gt;1,'ATP Data Set 2019 Singles'!$K1772,"")</f>
        <v>164</v>
      </c>
      <c r="K1772">
        <v>164</v>
      </c>
      <c r="R1772" s="132"/>
      <c r="AC1772"/>
    </row>
    <row r="1773" spans="1:29" x14ac:dyDescent="0.25">
      <c r="A1773" t="s">
        <v>2412</v>
      </c>
      <c r="B1773" t="str">
        <f>IF(OR(ISNUMBER(FIND("W/O",Tabelle3[[#This Row],[Score]])),ISNUMBER(FIND("RET",Tabelle3[[#This Row],[Score]])),ISNUMBER(FIND("Bye,",Tabelle3[[#This Row],[Opponent]]))),"NO","YES")</f>
        <v>YES</v>
      </c>
      <c r="C1773" t="s">
        <v>825</v>
      </c>
      <c r="D1773" s="158">
        <v>43647</v>
      </c>
      <c r="E1773" t="s">
        <v>1007</v>
      </c>
      <c r="F1773">
        <v>2</v>
      </c>
      <c r="G1773" t="s">
        <v>1487</v>
      </c>
      <c r="H1773" t="s">
        <v>1450</v>
      </c>
      <c r="I1773" t="s">
        <v>1954</v>
      </c>
      <c r="J1773">
        <f>IF('ATP Data Set 2019 Singles'!$K1773&gt;1,'ATP Data Set 2019 Singles'!$K1773,"")</f>
        <v>185</v>
      </c>
      <c r="K1773">
        <v>185</v>
      </c>
      <c r="R1773" s="132"/>
      <c r="AC1773"/>
    </row>
    <row r="1774" spans="1:29" x14ac:dyDescent="0.25">
      <c r="A1774" t="s">
        <v>2412</v>
      </c>
      <c r="B1774" t="str">
        <f>IF(OR(ISNUMBER(FIND("W/O",Tabelle3[[#This Row],[Score]])),ISNUMBER(FIND("RET",Tabelle3[[#This Row],[Score]])),ISNUMBER(FIND("Bye,",Tabelle3[[#This Row],[Opponent]]))),"NO","YES")</f>
        <v>YES</v>
      </c>
      <c r="C1774" t="s">
        <v>825</v>
      </c>
      <c r="D1774" s="158">
        <v>43647</v>
      </c>
      <c r="E1774" t="s">
        <v>1007</v>
      </c>
      <c r="F1774">
        <v>2</v>
      </c>
      <c r="G1774" t="s">
        <v>1397</v>
      </c>
      <c r="H1774" t="s">
        <v>1512</v>
      </c>
      <c r="I1774" t="s">
        <v>1953</v>
      </c>
      <c r="J1774">
        <f>IF('ATP Data Set 2019 Singles'!$K1774&gt;1,'ATP Data Set 2019 Singles'!$K1774,"")</f>
        <v>151</v>
      </c>
      <c r="K1774">
        <v>151</v>
      </c>
      <c r="R1774" s="132"/>
      <c r="AC1774"/>
    </row>
    <row r="1775" spans="1:29" x14ac:dyDescent="0.25">
      <c r="A1775" t="s">
        <v>2412</v>
      </c>
      <c r="B1775" t="str">
        <f>IF(OR(ISNUMBER(FIND("W/O",Tabelle3[[#This Row],[Score]])),ISNUMBER(FIND("RET",Tabelle3[[#This Row],[Score]])),ISNUMBER(FIND("Bye,",Tabelle3[[#This Row],[Opponent]]))),"NO","YES")</f>
        <v>YES</v>
      </c>
      <c r="C1775" t="s">
        <v>825</v>
      </c>
      <c r="D1775" s="158">
        <v>43647</v>
      </c>
      <c r="E1775" t="s">
        <v>1007</v>
      </c>
      <c r="F1775">
        <v>2</v>
      </c>
      <c r="G1775" t="s">
        <v>1535</v>
      </c>
      <c r="H1775" t="s">
        <v>1474</v>
      </c>
      <c r="I1775" t="s">
        <v>1952</v>
      </c>
      <c r="J1775">
        <f>IF('ATP Data Set 2019 Singles'!$K1775&gt;1,'ATP Data Set 2019 Singles'!$K1775,"")</f>
        <v>127</v>
      </c>
      <c r="K1775">
        <v>127</v>
      </c>
      <c r="R1775" s="132"/>
      <c r="AC1775"/>
    </row>
    <row r="1776" spans="1:29" x14ac:dyDescent="0.25">
      <c r="A1776" t="s">
        <v>2412</v>
      </c>
      <c r="B1776" t="str">
        <f>IF(OR(ISNUMBER(FIND("W/O",Tabelle3[[#This Row],[Score]])),ISNUMBER(FIND("RET",Tabelle3[[#This Row],[Score]])),ISNUMBER(FIND("Bye,",Tabelle3[[#This Row],[Opponent]]))),"NO","YES")</f>
        <v>YES</v>
      </c>
      <c r="C1776" t="s">
        <v>825</v>
      </c>
      <c r="D1776" s="158">
        <v>43647</v>
      </c>
      <c r="E1776" t="s">
        <v>1007</v>
      </c>
      <c r="F1776">
        <v>2</v>
      </c>
      <c r="G1776" t="s">
        <v>1399</v>
      </c>
      <c r="H1776" t="s">
        <v>1611</v>
      </c>
      <c r="I1776" t="s">
        <v>1951</v>
      </c>
      <c r="J1776">
        <f>IF('ATP Data Set 2019 Singles'!$K1776&gt;1,'ATP Data Set 2019 Singles'!$K1776,"")</f>
        <v>184</v>
      </c>
      <c r="K1776">
        <v>184</v>
      </c>
      <c r="R1776" s="132"/>
      <c r="AC1776"/>
    </row>
    <row r="1777" spans="1:29" x14ac:dyDescent="0.25">
      <c r="A1777" t="s">
        <v>2412</v>
      </c>
      <c r="B1777" t="str">
        <f>IF(OR(ISNUMBER(FIND("W/O",Tabelle3[[#This Row],[Score]])),ISNUMBER(FIND("RET",Tabelle3[[#This Row],[Score]])),ISNUMBER(FIND("Bye,",Tabelle3[[#This Row],[Opponent]]))),"NO","YES")</f>
        <v>YES</v>
      </c>
      <c r="C1777" t="s">
        <v>825</v>
      </c>
      <c r="D1777" s="158">
        <v>43647</v>
      </c>
      <c r="E1777" t="s">
        <v>1007</v>
      </c>
      <c r="F1777">
        <v>2</v>
      </c>
      <c r="G1777" t="s">
        <v>1682</v>
      </c>
      <c r="H1777" t="s">
        <v>1466</v>
      </c>
      <c r="I1777" t="s">
        <v>1950</v>
      </c>
      <c r="J1777">
        <f>IF('ATP Data Set 2019 Singles'!$K1777&gt;1,'ATP Data Set 2019 Singles'!$K1777,"")</f>
        <v>108</v>
      </c>
      <c r="K1777">
        <v>108</v>
      </c>
      <c r="R1777" s="132"/>
      <c r="AC1777"/>
    </row>
    <row r="1778" spans="1:29" x14ac:dyDescent="0.25">
      <c r="A1778" t="s">
        <v>2412</v>
      </c>
      <c r="B1778" t="str">
        <f>IF(OR(ISNUMBER(FIND("W/O",Tabelle3[[#This Row],[Score]])),ISNUMBER(FIND("RET",Tabelle3[[#This Row],[Score]])),ISNUMBER(FIND("Bye,",Tabelle3[[#This Row],[Opponent]]))),"NO","YES")</f>
        <v>YES</v>
      </c>
      <c r="C1778" t="s">
        <v>825</v>
      </c>
      <c r="D1778" s="158">
        <v>43647</v>
      </c>
      <c r="E1778" t="s">
        <v>1007</v>
      </c>
      <c r="F1778">
        <v>2</v>
      </c>
      <c r="G1778" t="s">
        <v>1499</v>
      </c>
      <c r="H1778" t="s">
        <v>1434</v>
      </c>
      <c r="I1778" t="s">
        <v>1949</v>
      </c>
      <c r="J1778">
        <f>IF('ATP Data Set 2019 Singles'!$K1778&gt;1,'ATP Data Set 2019 Singles'!$K1778,"")</f>
        <v>193</v>
      </c>
      <c r="K1778">
        <v>193</v>
      </c>
      <c r="R1778" s="132"/>
      <c r="AC1778"/>
    </row>
    <row r="1779" spans="1:29" x14ac:dyDescent="0.25">
      <c r="A1779" t="s">
        <v>2412</v>
      </c>
      <c r="B1779" t="str">
        <f>IF(OR(ISNUMBER(FIND("W/O",Tabelle3[[#This Row],[Score]])),ISNUMBER(FIND("RET",Tabelle3[[#This Row],[Score]])),ISNUMBER(FIND("Bye,",Tabelle3[[#This Row],[Opponent]]))),"NO","YES")</f>
        <v>NO</v>
      </c>
      <c r="C1779" t="s">
        <v>825</v>
      </c>
      <c r="D1779" s="158">
        <v>43647</v>
      </c>
      <c r="E1779" t="s">
        <v>1007</v>
      </c>
      <c r="F1779">
        <v>2</v>
      </c>
      <c r="G1779" t="s">
        <v>1449</v>
      </c>
      <c r="H1779" t="s">
        <v>1407</v>
      </c>
      <c r="I1779" t="s">
        <v>1948</v>
      </c>
      <c r="J1779">
        <f>IF('ATP Data Set 2019 Singles'!$K1779&gt;1,'ATP Data Set 2019 Singles'!$K1779,"")</f>
        <v>92</v>
      </c>
      <c r="K1779">
        <v>92</v>
      </c>
      <c r="R1779" s="132"/>
      <c r="AC1779"/>
    </row>
    <row r="1780" spans="1:29" x14ac:dyDescent="0.25">
      <c r="A1780" t="s">
        <v>2412</v>
      </c>
      <c r="B1780" t="str">
        <f>IF(OR(ISNUMBER(FIND("W/O",Tabelle3[[#This Row],[Score]])),ISNUMBER(FIND("RET",Tabelle3[[#This Row],[Score]])),ISNUMBER(FIND("Bye,",Tabelle3[[#This Row],[Opponent]]))),"NO","YES")</f>
        <v>YES</v>
      </c>
      <c r="C1780" t="s">
        <v>825</v>
      </c>
      <c r="D1780" s="158">
        <v>43647</v>
      </c>
      <c r="E1780" t="s">
        <v>1007</v>
      </c>
      <c r="F1780">
        <v>2</v>
      </c>
      <c r="G1780" t="s">
        <v>1497</v>
      </c>
      <c r="H1780" t="s">
        <v>1456</v>
      </c>
      <c r="I1780" t="s">
        <v>1947</v>
      </c>
      <c r="J1780">
        <f>IF('ATP Data Set 2019 Singles'!$K1780&gt;1,'ATP Data Set 2019 Singles'!$K1780,"")</f>
        <v>217</v>
      </c>
      <c r="K1780">
        <v>217</v>
      </c>
      <c r="R1780" s="132"/>
      <c r="AC1780"/>
    </row>
    <row r="1781" spans="1:29" x14ac:dyDescent="0.25">
      <c r="A1781" t="s">
        <v>2412</v>
      </c>
      <c r="B1781" t="str">
        <f>IF(OR(ISNUMBER(FIND("W/O",Tabelle3[[#This Row],[Score]])),ISNUMBER(FIND("RET",Tabelle3[[#This Row],[Score]])),ISNUMBER(FIND("Bye,",Tabelle3[[#This Row],[Opponent]]))),"NO","YES")</f>
        <v>YES</v>
      </c>
      <c r="C1781" t="s">
        <v>825</v>
      </c>
      <c r="D1781" s="158">
        <v>43647</v>
      </c>
      <c r="E1781" t="s">
        <v>1007</v>
      </c>
      <c r="F1781">
        <v>2</v>
      </c>
      <c r="G1781" t="s">
        <v>1574</v>
      </c>
      <c r="H1781" t="s">
        <v>1563</v>
      </c>
      <c r="I1781" t="s">
        <v>1946</v>
      </c>
      <c r="J1781">
        <f>IF('ATP Data Set 2019 Singles'!$K1781&gt;1,'ATP Data Set 2019 Singles'!$K1781,"")</f>
        <v>97</v>
      </c>
      <c r="K1781">
        <v>97</v>
      </c>
      <c r="R1781" s="132"/>
      <c r="AC1781"/>
    </row>
    <row r="1782" spans="1:29" x14ac:dyDescent="0.25">
      <c r="A1782" t="s">
        <v>2412</v>
      </c>
      <c r="B1782" t="str">
        <f>IF(OR(ISNUMBER(FIND("W/O",Tabelle3[[#This Row],[Score]])),ISNUMBER(FIND("RET",Tabelle3[[#This Row],[Score]])),ISNUMBER(FIND("Bye,",Tabelle3[[#This Row],[Opponent]]))),"NO","YES")</f>
        <v>YES</v>
      </c>
      <c r="C1782" t="s">
        <v>825</v>
      </c>
      <c r="D1782" s="158">
        <v>43647</v>
      </c>
      <c r="E1782" t="s">
        <v>1007</v>
      </c>
      <c r="F1782">
        <v>2</v>
      </c>
      <c r="G1782" t="s">
        <v>1476</v>
      </c>
      <c r="H1782" t="s">
        <v>1461</v>
      </c>
      <c r="I1782" t="s">
        <v>1753</v>
      </c>
      <c r="J1782">
        <f>IF('ATP Data Set 2019 Singles'!$K1782&gt;1,'ATP Data Set 2019 Singles'!$K1782,"")</f>
        <v>95</v>
      </c>
      <c r="K1782">
        <v>95</v>
      </c>
      <c r="R1782" s="132"/>
      <c r="AC1782"/>
    </row>
    <row r="1783" spans="1:29" x14ac:dyDescent="0.25">
      <c r="A1783" t="s">
        <v>2412</v>
      </c>
      <c r="B1783" t="str">
        <f>IF(OR(ISNUMBER(FIND("W/O",Tabelle3[[#This Row],[Score]])),ISNUMBER(FIND("RET",Tabelle3[[#This Row],[Score]])),ISNUMBER(FIND("Bye,",Tabelle3[[#This Row],[Opponent]]))),"NO","YES")</f>
        <v>YES</v>
      </c>
      <c r="C1783" t="s">
        <v>825</v>
      </c>
      <c r="D1783" s="158">
        <v>43647</v>
      </c>
      <c r="E1783" t="s">
        <v>1007</v>
      </c>
      <c r="F1783">
        <v>2</v>
      </c>
      <c r="G1783" t="s">
        <v>1443</v>
      </c>
      <c r="H1783" t="s">
        <v>1726</v>
      </c>
      <c r="I1783" t="s">
        <v>1945</v>
      </c>
      <c r="J1783">
        <f>IF('ATP Data Set 2019 Singles'!$K1783&gt;1,'ATP Data Set 2019 Singles'!$K1783,"")</f>
        <v>153</v>
      </c>
      <c r="K1783">
        <v>153</v>
      </c>
      <c r="R1783" s="132"/>
      <c r="AC1783"/>
    </row>
    <row r="1784" spans="1:29" x14ac:dyDescent="0.25">
      <c r="A1784" t="s">
        <v>2412</v>
      </c>
      <c r="B1784" t="str">
        <f>IF(OR(ISNUMBER(FIND("W/O",Tabelle3[[#This Row],[Score]])),ISNUMBER(FIND("RET",Tabelle3[[#This Row],[Score]])),ISNUMBER(FIND("Bye,",Tabelle3[[#This Row],[Opponent]]))),"NO","YES")</f>
        <v>YES</v>
      </c>
      <c r="C1784" t="s">
        <v>825</v>
      </c>
      <c r="D1784" s="158">
        <v>43647</v>
      </c>
      <c r="E1784" t="s">
        <v>1007</v>
      </c>
      <c r="F1784">
        <v>2</v>
      </c>
      <c r="G1784" t="s">
        <v>1613</v>
      </c>
      <c r="H1784" t="s">
        <v>1465</v>
      </c>
      <c r="I1784" t="s">
        <v>1944</v>
      </c>
      <c r="J1784">
        <f>IF('ATP Data Set 2019 Singles'!$K1784&gt;1,'ATP Data Set 2019 Singles'!$K1784,"")</f>
        <v>228</v>
      </c>
      <c r="K1784">
        <v>228</v>
      </c>
      <c r="R1784" s="132"/>
      <c r="AC1784"/>
    </row>
    <row r="1785" spans="1:29" x14ac:dyDescent="0.25">
      <c r="A1785" t="s">
        <v>2412</v>
      </c>
      <c r="B1785" t="str">
        <f>IF(OR(ISNUMBER(FIND("W/O",Tabelle3[[#This Row],[Score]])),ISNUMBER(FIND("RET",Tabelle3[[#This Row],[Score]])),ISNUMBER(FIND("Bye,",Tabelle3[[#This Row],[Opponent]]))),"NO","YES")</f>
        <v>YES</v>
      </c>
      <c r="C1785" t="s">
        <v>825</v>
      </c>
      <c r="D1785" s="158">
        <v>43647</v>
      </c>
      <c r="E1785" t="s">
        <v>1007</v>
      </c>
      <c r="F1785">
        <v>2</v>
      </c>
      <c r="G1785" t="s">
        <v>1451</v>
      </c>
      <c r="H1785" t="s">
        <v>1608</v>
      </c>
      <c r="I1785" t="s">
        <v>1943</v>
      </c>
      <c r="J1785">
        <f>IF('ATP Data Set 2019 Singles'!$K1785&gt;1,'ATP Data Set 2019 Singles'!$K1785,"")</f>
        <v>113</v>
      </c>
      <c r="K1785">
        <v>113</v>
      </c>
      <c r="R1785" s="132"/>
      <c r="AC1785"/>
    </row>
    <row r="1786" spans="1:29" x14ac:dyDescent="0.25">
      <c r="A1786" t="s">
        <v>2412</v>
      </c>
      <c r="B1786" t="str">
        <f>IF(OR(ISNUMBER(FIND("W/O",Tabelle3[[#This Row],[Score]])),ISNUMBER(FIND("RET",Tabelle3[[#This Row],[Score]])),ISNUMBER(FIND("Bye,",Tabelle3[[#This Row],[Opponent]]))),"NO","YES")</f>
        <v>YES</v>
      </c>
      <c r="C1786" t="s">
        <v>825</v>
      </c>
      <c r="D1786" s="158">
        <v>43647</v>
      </c>
      <c r="E1786" t="s">
        <v>1007</v>
      </c>
      <c r="F1786">
        <v>2</v>
      </c>
      <c r="G1786" t="s">
        <v>1526</v>
      </c>
      <c r="H1786" t="s">
        <v>1440</v>
      </c>
      <c r="I1786" t="s">
        <v>1076</v>
      </c>
      <c r="J1786">
        <f>IF('ATP Data Set 2019 Singles'!$K1786&gt;1,'ATP Data Set 2019 Singles'!$K1786,"")</f>
        <v>132</v>
      </c>
      <c r="K1786">
        <v>132</v>
      </c>
      <c r="R1786" s="132"/>
      <c r="AC1786"/>
    </row>
    <row r="1787" spans="1:29" x14ac:dyDescent="0.25">
      <c r="A1787" t="s">
        <v>2412</v>
      </c>
      <c r="B1787" t="str">
        <f>IF(OR(ISNUMBER(FIND("W/O",Tabelle3[[#This Row],[Score]])),ISNUMBER(FIND("RET",Tabelle3[[#This Row],[Score]])),ISNUMBER(FIND("Bye,",Tabelle3[[#This Row],[Opponent]]))),"NO","YES")</f>
        <v>YES</v>
      </c>
      <c r="C1787" t="s">
        <v>825</v>
      </c>
      <c r="D1787" s="158">
        <v>43647</v>
      </c>
      <c r="E1787" t="s">
        <v>1007</v>
      </c>
      <c r="F1787">
        <v>2</v>
      </c>
      <c r="G1787" t="s">
        <v>1432</v>
      </c>
      <c r="H1787" t="s">
        <v>1441</v>
      </c>
      <c r="I1787" t="s">
        <v>1942</v>
      </c>
      <c r="J1787">
        <f>IF('ATP Data Set 2019 Singles'!$K1787&gt;1,'ATP Data Set 2019 Singles'!$K1787,"")</f>
        <v>135</v>
      </c>
      <c r="K1787">
        <v>135</v>
      </c>
      <c r="R1787" s="132"/>
      <c r="AC1787"/>
    </row>
    <row r="1788" spans="1:29" x14ac:dyDescent="0.25">
      <c r="A1788" t="s">
        <v>2412</v>
      </c>
      <c r="B1788" t="str">
        <f>IF(OR(ISNUMBER(FIND("W/O",Tabelle3[[#This Row],[Score]])),ISNUMBER(FIND("RET",Tabelle3[[#This Row],[Score]])),ISNUMBER(FIND("Bye,",Tabelle3[[#This Row],[Opponent]]))),"NO","YES")</f>
        <v>YES</v>
      </c>
      <c r="C1788" t="s">
        <v>825</v>
      </c>
      <c r="D1788" s="158">
        <v>43647</v>
      </c>
      <c r="E1788" t="s">
        <v>1007</v>
      </c>
      <c r="F1788">
        <v>2</v>
      </c>
      <c r="G1788" t="s">
        <v>1429</v>
      </c>
      <c r="H1788" t="s">
        <v>1472</v>
      </c>
      <c r="I1788" t="s">
        <v>1941</v>
      </c>
      <c r="J1788">
        <f>IF('ATP Data Set 2019 Singles'!$K1788&gt;1,'ATP Data Set 2019 Singles'!$K1788,"")</f>
        <v>106</v>
      </c>
      <c r="K1788">
        <v>106</v>
      </c>
      <c r="R1788" s="132"/>
      <c r="AC1788"/>
    </row>
    <row r="1789" spans="1:29" x14ac:dyDescent="0.25">
      <c r="A1789" t="s">
        <v>2412</v>
      </c>
      <c r="B1789" t="str">
        <f>IF(OR(ISNUMBER(FIND("W/O",Tabelle3[[#This Row],[Score]])),ISNUMBER(FIND("RET",Tabelle3[[#This Row],[Score]])),ISNUMBER(FIND("Bye,",Tabelle3[[#This Row],[Opponent]]))),"NO","YES")</f>
        <v>YES</v>
      </c>
      <c r="C1789" t="s">
        <v>825</v>
      </c>
      <c r="D1789" s="158">
        <v>43647</v>
      </c>
      <c r="E1789" t="s">
        <v>1007</v>
      </c>
      <c r="F1789">
        <v>2</v>
      </c>
      <c r="G1789" t="s">
        <v>1439</v>
      </c>
      <c r="H1789" t="s">
        <v>1438</v>
      </c>
      <c r="I1789" t="s">
        <v>1940</v>
      </c>
      <c r="J1789">
        <f>IF('ATP Data Set 2019 Singles'!$K1789&gt;1,'ATP Data Set 2019 Singles'!$K1789,"")</f>
        <v>223</v>
      </c>
      <c r="K1789">
        <v>223</v>
      </c>
      <c r="R1789" s="132"/>
      <c r="AC1789"/>
    </row>
    <row r="1790" spans="1:29" x14ac:dyDescent="0.25">
      <c r="A1790" t="s">
        <v>2412</v>
      </c>
      <c r="B1790" t="str">
        <f>IF(OR(ISNUMBER(FIND("W/O",Tabelle3[[#This Row],[Score]])),ISNUMBER(FIND("RET",Tabelle3[[#This Row],[Score]])),ISNUMBER(FIND("Bye,",Tabelle3[[#This Row],[Opponent]]))),"NO","YES")</f>
        <v>YES</v>
      </c>
      <c r="C1790" t="s">
        <v>825</v>
      </c>
      <c r="D1790" s="158">
        <v>43647</v>
      </c>
      <c r="E1790" t="s">
        <v>1007</v>
      </c>
      <c r="F1790">
        <v>2</v>
      </c>
      <c r="G1790" t="s">
        <v>1787</v>
      </c>
      <c r="H1790" t="s">
        <v>1470</v>
      </c>
      <c r="I1790" t="s">
        <v>1939</v>
      </c>
      <c r="J1790">
        <f>IF('ATP Data Set 2019 Singles'!$K1790&gt;1,'ATP Data Set 2019 Singles'!$K1790,"")</f>
        <v>177</v>
      </c>
      <c r="K1790">
        <v>177</v>
      </c>
      <c r="R1790" s="132"/>
      <c r="AC1790"/>
    </row>
    <row r="1791" spans="1:29" x14ac:dyDescent="0.25">
      <c r="A1791" t="s">
        <v>2412</v>
      </c>
      <c r="B1791" t="str">
        <f>IF(OR(ISNUMBER(FIND("W/O",Tabelle3[[#This Row],[Score]])),ISNUMBER(FIND("RET",Tabelle3[[#This Row],[Score]])),ISNUMBER(FIND("Bye,",Tabelle3[[#This Row],[Opponent]]))),"NO","YES")</f>
        <v>YES</v>
      </c>
      <c r="C1791" t="s">
        <v>825</v>
      </c>
      <c r="D1791" s="158">
        <v>43647</v>
      </c>
      <c r="E1791" t="s">
        <v>1007</v>
      </c>
      <c r="F1791">
        <v>3</v>
      </c>
      <c r="G1791" t="s">
        <v>1454</v>
      </c>
      <c r="H1791" t="s">
        <v>1445</v>
      </c>
      <c r="I1791" t="s">
        <v>1938</v>
      </c>
      <c r="J1791">
        <f>IF('ATP Data Set 2019 Singles'!$K1791&gt;1,'ATP Data Set 2019 Singles'!$K1791,"")</f>
        <v>113</v>
      </c>
      <c r="K1791">
        <v>113</v>
      </c>
      <c r="R1791" s="132"/>
      <c r="AC1791"/>
    </row>
    <row r="1792" spans="1:29" x14ac:dyDescent="0.25">
      <c r="A1792" t="s">
        <v>2412</v>
      </c>
      <c r="B1792" t="str">
        <f>IF(OR(ISNUMBER(FIND("W/O",Tabelle3[[#This Row],[Score]])),ISNUMBER(FIND("RET",Tabelle3[[#This Row],[Score]])),ISNUMBER(FIND("Bye,",Tabelle3[[#This Row],[Opponent]]))),"NO","YES")</f>
        <v>YES</v>
      </c>
      <c r="C1792" t="s">
        <v>825</v>
      </c>
      <c r="D1792" s="158">
        <v>43647</v>
      </c>
      <c r="E1792" t="s">
        <v>1007</v>
      </c>
      <c r="F1792">
        <v>3</v>
      </c>
      <c r="G1792" t="s">
        <v>1401</v>
      </c>
      <c r="H1792" t="s">
        <v>1451</v>
      </c>
      <c r="I1792" t="s">
        <v>1937</v>
      </c>
      <c r="J1792">
        <f>IF('ATP Data Set 2019 Singles'!$K1792&gt;1,'ATP Data Set 2019 Singles'!$K1792,"")</f>
        <v>259</v>
      </c>
      <c r="K1792">
        <v>259</v>
      </c>
      <c r="R1792" s="132"/>
      <c r="AC1792"/>
    </row>
    <row r="1793" spans="1:29" x14ac:dyDescent="0.25">
      <c r="A1793" t="s">
        <v>2412</v>
      </c>
      <c r="B1793" t="str">
        <f>IF(OR(ISNUMBER(FIND("W/O",Tabelle3[[#This Row],[Score]])),ISNUMBER(FIND("RET",Tabelle3[[#This Row],[Score]])),ISNUMBER(FIND("Bye,",Tabelle3[[#This Row],[Opponent]]))),"NO","YES")</f>
        <v>YES</v>
      </c>
      <c r="C1793" t="s">
        <v>825</v>
      </c>
      <c r="D1793" s="158">
        <v>43647</v>
      </c>
      <c r="E1793" t="s">
        <v>1007</v>
      </c>
      <c r="F1793">
        <v>3</v>
      </c>
      <c r="G1793" t="s">
        <v>1400</v>
      </c>
      <c r="H1793" t="s">
        <v>1475</v>
      </c>
      <c r="I1793" t="s">
        <v>1936</v>
      </c>
      <c r="J1793">
        <f>IF('ATP Data Set 2019 Singles'!$K1793&gt;1,'ATP Data Set 2019 Singles'!$K1793,"")</f>
        <v>180</v>
      </c>
      <c r="K1793">
        <v>180</v>
      </c>
      <c r="R1793" s="132"/>
      <c r="AC1793"/>
    </row>
    <row r="1794" spans="1:29" x14ac:dyDescent="0.25">
      <c r="A1794" t="s">
        <v>2412</v>
      </c>
      <c r="B1794" t="str">
        <f>IF(OR(ISNUMBER(FIND("W/O",Tabelle3[[#This Row],[Score]])),ISNUMBER(FIND("RET",Tabelle3[[#This Row],[Score]])),ISNUMBER(FIND("Bye,",Tabelle3[[#This Row],[Opponent]]))),"NO","YES")</f>
        <v>YES</v>
      </c>
      <c r="C1794" t="s">
        <v>825</v>
      </c>
      <c r="D1794" s="158">
        <v>43647</v>
      </c>
      <c r="E1794" t="s">
        <v>1007</v>
      </c>
      <c r="F1794">
        <v>3</v>
      </c>
      <c r="G1794" t="s">
        <v>1395</v>
      </c>
      <c r="H1794" t="s">
        <v>1574</v>
      </c>
      <c r="I1794" t="s">
        <v>1935</v>
      </c>
      <c r="J1794">
        <f>IF('ATP Data Set 2019 Singles'!$K1794&gt;1,'ATP Data Set 2019 Singles'!$K1794,"")</f>
        <v>126</v>
      </c>
      <c r="K1794">
        <v>126</v>
      </c>
      <c r="R1794" s="132"/>
      <c r="AC1794"/>
    </row>
    <row r="1795" spans="1:29" x14ac:dyDescent="0.25">
      <c r="A1795" t="s">
        <v>2412</v>
      </c>
      <c r="B1795" t="str">
        <f>IF(OR(ISNUMBER(FIND("W/O",Tabelle3[[#This Row],[Score]])),ISNUMBER(FIND("RET",Tabelle3[[#This Row],[Score]])),ISNUMBER(FIND("Bye,",Tabelle3[[#This Row],[Opponent]]))),"NO","YES")</f>
        <v>YES</v>
      </c>
      <c r="C1795" t="s">
        <v>825</v>
      </c>
      <c r="D1795" s="158">
        <v>43647</v>
      </c>
      <c r="E1795" t="s">
        <v>1007</v>
      </c>
      <c r="F1795">
        <v>3</v>
      </c>
      <c r="G1795" t="s">
        <v>1453</v>
      </c>
      <c r="H1795" t="s">
        <v>1397</v>
      </c>
      <c r="I1795" t="s">
        <v>1934</v>
      </c>
      <c r="J1795">
        <f>IF('ATP Data Set 2019 Singles'!$K1795&gt;1,'ATP Data Set 2019 Singles'!$K1795,"")</f>
        <v>211</v>
      </c>
      <c r="K1795">
        <v>211</v>
      </c>
      <c r="R1795" s="132"/>
      <c r="AC1795"/>
    </row>
    <row r="1796" spans="1:29" x14ac:dyDescent="0.25">
      <c r="A1796" t="s">
        <v>2412</v>
      </c>
      <c r="B1796" t="str">
        <f>IF(OR(ISNUMBER(FIND("W/O",Tabelle3[[#This Row],[Score]])),ISNUMBER(FIND("RET",Tabelle3[[#This Row],[Score]])),ISNUMBER(FIND("Bye,",Tabelle3[[#This Row],[Opponent]]))),"NO","YES")</f>
        <v>YES</v>
      </c>
      <c r="C1796" t="s">
        <v>825</v>
      </c>
      <c r="D1796" s="158">
        <v>43647</v>
      </c>
      <c r="E1796" t="s">
        <v>1007</v>
      </c>
      <c r="F1796">
        <v>3</v>
      </c>
      <c r="G1796" t="s">
        <v>1413</v>
      </c>
      <c r="H1796" t="s">
        <v>1573</v>
      </c>
      <c r="I1796" t="s">
        <v>1933</v>
      </c>
      <c r="J1796">
        <f>IF('ATP Data Set 2019 Singles'!$K1796&gt;1,'ATP Data Set 2019 Singles'!$K1796,"")</f>
        <v>130</v>
      </c>
      <c r="K1796">
        <v>130</v>
      </c>
      <c r="R1796" s="132"/>
      <c r="AC1796"/>
    </row>
    <row r="1797" spans="1:29" x14ac:dyDescent="0.25">
      <c r="A1797" t="s">
        <v>2412</v>
      </c>
      <c r="B1797" t="str">
        <f>IF(OR(ISNUMBER(FIND("W/O",Tabelle3[[#This Row],[Score]])),ISNUMBER(FIND("RET",Tabelle3[[#This Row],[Score]])),ISNUMBER(FIND("Bye,",Tabelle3[[#This Row],[Opponent]]))),"NO","YES")</f>
        <v>YES</v>
      </c>
      <c r="C1797" t="s">
        <v>825</v>
      </c>
      <c r="D1797" s="158">
        <v>43647</v>
      </c>
      <c r="E1797" t="s">
        <v>1007</v>
      </c>
      <c r="F1797">
        <v>3</v>
      </c>
      <c r="G1797" t="s">
        <v>1487</v>
      </c>
      <c r="H1797" t="s">
        <v>1432</v>
      </c>
      <c r="I1797" t="s">
        <v>1932</v>
      </c>
      <c r="J1797">
        <f>IF('ATP Data Set 2019 Singles'!$K1797&gt;1,'ATP Data Set 2019 Singles'!$K1797,"")</f>
        <v>198</v>
      </c>
      <c r="K1797">
        <v>198</v>
      </c>
      <c r="R1797" s="132"/>
      <c r="AC1797"/>
    </row>
    <row r="1798" spans="1:29" x14ac:dyDescent="0.25">
      <c r="A1798" t="s">
        <v>2412</v>
      </c>
      <c r="B1798" t="str">
        <f>IF(OR(ISNUMBER(FIND("W/O",Tabelle3[[#This Row],[Score]])),ISNUMBER(FIND("RET",Tabelle3[[#This Row],[Score]])),ISNUMBER(FIND("Bye,",Tabelle3[[#This Row],[Opponent]]))),"NO","YES")</f>
        <v>YES</v>
      </c>
      <c r="C1798" t="s">
        <v>825</v>
      </c>
      <c r="D1798" s="158">
        <v>43647</v>
      </c>
      <c r="E1798" t="s">
        <v>1007</v>
      </c>
      <c r="F1798">
        <v>3</v>
      </c>
      <c r="G1798" t="s">
        <v>1399</v>
      </c>
      <c r="H1798" t="s">
        <v>1429</v>
      </c>
      <c r="I1798" t="s">
        <v>1062</v>
      </c>
      <c r="J1798">
        <f>IF('ATP Data Set 2019 Singles'!$K1798&gt;1,'ATP Data Set 2019 Singles'!$K1798,"")</f>
        <v>108</v>
      </c>
      <c r="K1798">
        <v>108</v>
      </c>
      <c r="R1798" s="132"/>
      <c r="AC1798"/>
    </row>
    <row r="1799" spans="1:29" x14ac:dyDescent="0.25">
      <c r="A1799" t="s">
        <v>2412</v>
      </c>
      <c r="B1799" t="str">
        <f>IF(OR(ISNUMBER(FIND("W/O",Tabelle3[[#This Row],[Score]])),ISNUMBER(FIND("RET",Tabelle3[[#This Row],[Score]])),ISNUMBER(FIND("Bye,",Tabelle3[[#This Row],[Opponent]]))),"NO","YES")</f>
        <v>YES</v>
      </c>
      <c r="C1799" t="s">
        <v>825</v>
      </c>
      <c r="D1799" s="158">
        <v>43647</v>
      </c>
      <c r="E1799" t="s">
        <v>1007</v>
      </c>
      <c r="F1799">
        <v>3</v>
      </c>
      <c r="G1799" t="s">
        <v>1682</v>
      </c>
      <c r="H1799" t="s">
        <v>1617</v>
      </c>
      <c r="I1799" t="s">
        <v>1685</v>
      </c>
      <c r="J1799">
        <f>IF('ATP Data Set 2019 Singles'!$K1799&gt;1,'ATP Data Set 2019 Singles'!$K1799,"")</f>
        <v>110</v>
      </c>
      <c r="K1799">
        <v>110</v>
      </c>
      <c r="R1799" s="132"/>
      <c r="AC1799"/>
    </row>
    <row r="1800" spans="1:29" x14ac:dyDescent="0.25">
      <c r="A1800" t="s">
        <v>2412</v>
      </c>
      <c r="B1800" t="str">
        <f>IF(OR(ISNUMBER(FIND("W/O",Tabelle3[[#This Row],[Score]])),ISNUMBER(FIND("RET",Tabelle3[[#This Row],[Score]])),ISNUMBER(FIND("Bye,",Tabelle3[[#This Row],[Opponent]]))),"NO","YES")</f>
        <v>YES</v>
      </c>
      <c r="C1800" t="s">
        <v>825</v>
      </c>
      <c r="D1800" s="158">
        <v>43647</v>
      </c>
      <c r="E1800" t="s">
        <v>1007</v>
      </c>
      <c r="F1800">
        <v>3</v>
      </c>
      <c r="G1800" t="s">
        <v>1449</v>
      </c>
      <c r="H1800" t="s">
        <v>1787</v>
      </c>
      <c r="I1800" t="s">
        <v>1931</v>
      </c>
      <c r="J1800">
        <f>IF('ATP Data Set 2019 Singles'!$K1800&gt;1,'ATP Data Set 2019 Singles'!$K1800,"")</f>
        <v>165</v>
      </c>
      <c r="K1800">
        <v>165</v>
      </c>
      <c r="R1800" s="132"/>
      <c r="AC1800"/>
    </row>
    <row r="1801" spans="1:29" x14ac:dyDescent="0.25">
      <c r="A1801" t="s">
        <v>2412</v>
      </c>
      <c r="B1801" t="str">
        <f>IF(OR(ISNUMBER(FIND("W/O",Tabelle3[[#This Row],[Score]])),ISNUMBER(FIND("RET",Tabelle3[[#This Row],[Score]])),ISNUMBER(FIND("Bye,",Tabelle3[[#This Row],[Opponent]]))),"NO","YES")</f>
        <v>YES</v>
      </c>
      <c r="C1801" t="s">
        <v>825</v>
      </c>
      <c r="D1801" s="158">
        <v>43647</v>
      </c>
      <c r="E1801" t="s">
        <v>1007</v>
      </c>
      <c r="F1801">
        <v>3</v>
      </c>
      <c r="G1801" t="s">
        <v>1497</v>
      </c>
      <c r="H1801" t="s">
        <v>1930</v>
      </c>
      <c r="I1801" t="s">
        <v>1929</v>
      </c>
      <c r="J1801">
        <f>IF('ATP Data Set 2019 Singles'!$K1801&gt;1,'ATP Data Set 2019 Singles'!$K1801,"")</f>
        <v>154</v>
      </c>
      <c r="K1801">
        <v>154</v>
      </c>
      <c r="R1801" s="132"/>
      <c r="AC1801"/>
    </row>
    <row r="1802" spans="1:29" x14ac:dyDescent="0.25">
      <c r="A1802" t="s">
        <v>2412</v>
      </c>
      <c r="B1802" t="str">
        <f>IF(OR(ISNUMBER(FIND("W/O",Tabelle3[[#This Row],[Score]])),ISNUMBER(FIND("RET",Tabelle3[[#This Row],[Score]])),ISNUMBER(FIND("Bye,",Tabelle3[[#This Row],[Opponent]]))),"NO","YES")</f>
        <v>YES</v>
      </c>
      <c r="C1802" t="s">
        <v>825</v>
      </c>
      <c r="D1802" s="158">
        <v>43647</v>
      </c>
      <c r="E1802" t="s">
        <v>1007</v>
      </c>
      <c r="F1802">
        <v>3</v>
      </c>
      <c r="G1802" t="s">
        <v>1476</v>
      </c>
      <c r="H1802" t="s">
        <v>1535</v>
      </c>
      <c r="I1802" t="s">
        <v>1674</v>
      </c>
      <c r="J1802">
        <f>IF('ATP Data Set 2019 Singles'!$K1802&gt;1,'ATP Data Set 2019 Singles'!$K1802,"")</f>
        <v>113</v>
      </c>
      <c r="K1802">
        <v>113</v>
      </c>
      <c r="R1802" s="132"/>
      <c r="AC1802"/>
    </row>
    <row r="1803" spans="1:29" x14ac:dyDescent="0.25">
      <c r="A1803" t="s">
        <v>2412</v>
      </c>
      <c r="B1803" t="str">
        <f>IF(OR(ISNUMBER(FIND("W/O",Tabelle3[[#This Row],[Score]])),ISNUMBER(FIND("RET",Tabelle3[[#This Row],[Score]])),ISNUMBER(FIND("Bye,",Tabelle3[[#This Row],[Opponent]]))),"NO","YES")</f>
        <v>YES</v>
      </c>
      <c r="C1803" t="s">
        <v>825</v>
      </c>
      <c r="D1803" s="158">
        <v>43647</v>
      </c>
      <c r="E1803" t="s">
        <v>1007</v>
      </c>
      <c r="F1803">
        <v>3</v>
      </c>
      <c r="G1803" t="s">
        <v>1443</v>
      </c>
      <c r="H1803" t="s">
        <v>1499</v>
      </c>
      <c r="I1803" t="s">
        <v>1928</v>
      </c>
      <c r="J1803">
        <f>IF('ATP Data Set 2019 Singles'!$K1803&gt;1,'ATP Data Set 2019 Singles'!$K1803,"")</f>
        <v>102</v>
      </c>
      <c r="K1803">
        <v>102</v>
      </c>
      <c r="R1803" s="132"/>
      <c r="AC1803"/>
    </row>
    <row r="1804" spans="1:29" x14ac:dyDescent="0.25">
      <c r="A1804" t="s">
        <v>2412</v>
      </c>
      <c r="B1804" t="str">
        <f>IF(OR(ISNUMBER(FIND("W/O",Tabelle3[[#This Row],[Score]])),ISNUMBER(FIND("RET",Tabelle3[[#This Row],[Score]])),ISNUMBER(FIND("Bye,",Tabelle3[[#This Row],[Opponent]]))),"NO","YES")</f>
        <v>YES</v>
      </c>
      <c r="C1804" t="s">
        <v>825</v>
      </c>
      <c r="D1804" s="158">
        <v>43647</v>
      </c>
      <c r="E1804" t="s">
        <v>1007</v>
      </c>
      <c r="F1804">
        <v>3</v>
      </c>
      <c r="G1804" t="s">
        <v>1613</v>
      </c>
      <c r="H1804" t="s">
        <v>1447</v>
      </c>
      <c r="I1804" t="s">
        <v>1927</v>
      </c>
      <c r="J1804">
        <f>IF('ATP Data Set 2019 Singles'!$K1804&gt;1,'ATP Data Set 2019 Singles'!$K1804,"")</f>
        <v>148</v>
      </c>
      <c r="K1804">
        <v>148</v>
      </c>
      <c r="R1804" s="132"/>
      <c r="AC1804"/>
    </row>
    <row r="1805" spans="1:29" x14ac:dyDescent="0.25">
      <c r="A1805" t="s">
        <v>2412</v>
      </c>
      <c r="B1805" t="str">
        <f>IF(OR(ISNUMBER(FIND("W/O",Tabelle3[[#This Row],[Score]])),ISNUMBER(FIND("RET",Tabelle3[[#This Row],[Score]])),ISNUMBER(FIND("Bye,",Tabelle3[[#This Row],[Opponent]]))),"NO","YES")</f>
        <v>YES</v>
      </c>
      <c r="C1805" t="s">
        <v>825</v>
      </c>
      <c r="D1805" s="158">
        <v>43647</v>
      </c>
      <c r="E1805" t="s">
        <v>1007</v>
      </c>
      <c r="F1805">
        <v>3</v>
      </c>
      <c r="G1805" t="s">
        <v>1526</v>
      </c>
      <c r="H1805" t="s">
        <v>1510</v>
      </c>
      <c r="I1805" t="s">
        <v>1926</v>
      </c>
      <c r="J1805">
        <f>IF('ATP Data Set 2019 Singles'!$K1805&gt;1,'ATP Data Set 2019 Singles'!$K1805,"")</f>
        <v>236</v>
      </c>
      <c r="K1805">
        <v>236</v>
      </c>
      <c r="R1805" s="132"/>
      <c r="AC1805"/>
    </row>
    <row r="1806" spans="1:29" x14ac:dyDescent="0.25">
      <c r="A1806" t="s">
        <v>2412</v>
      </c>
      <c r="B1806" t="str">
        <f>IF(OR(ISNUMBER(FIND("W/O",Tabelle3[[#This Row],[Score]])),ISNUMBER(FIND("RET",Tabelle3[[#This Row],[Score]])),ISNUMBER(FIND("Bye,",Tabelle3[[#This Row],[Opponent]]))),"NO","YES")</f>
        <v>YES</v>
      </c>
      <c r="C1806" t="s">
        <v>825</v>
      </c>
      <c r="D1806" s="158">
        <v>43647</v>
      </c>
      <c r="E1806" t="s">
        <v>1007</v>
      </c>
      <c r="F1806">
        <v>3</v>
      </c>
      <c r="G1806" t="s">
        <v>1439</v>
      </c>
      <c r="H1806" t="s">
        <v>1551</v>
      </c>
      <c r="I1806" t="s">
        <v>1925</v>
      </c>
      <c r="J1806">
        <f>IF('ATP Data Set 2019 Singles'!$K1806&gt;1,'ATP Data Set 2019 Singles'!$K1806,"")</f>
        <v>139</v>
      </c>
      <c r="K1806">
        <v>139</v>
      </c>
      <c r="R1806" s="132"/>
      <c r="AC1806"/>
    </row>
    <row r="1807" spans="1:29" x14ac:dyDescent="0.25">
      <c r="A1807" t="s">
        <v>2412</v>
      </c>
      <c r="B1807" t="str">
        <f>IF(OR(ISNUMBER(FIND("W/O",Tabelle3[[#This Row],[Score]])),ISNUMBER(FIND("RET",Tabelle3[[#This Row],[Score]])),ISNUMBER(FIND("Bye,",Tabelle3[[#This Row],[Opponent]]))),"NO","YES")</f>
        <v>YES</v>
      </c>
      <c r="C1807" t="s">
        <v>825</v>
      </c>
      <c r="D1807" s="158">
        <v>43647</v>
      </c>
      <c r="E1807" t="s">
        <v>1007</v>
      </c>
      <c r="F1807">
        <v>4</v>
      </c>
      <c r="G1807" t="s">
        <v>1454</v>
      </c>
      <c r="H1807" t="s">
        <v>1449</v>
      </c>
      <c r="I1807" t="s">
        <v>1924</v>
      </c>
      <c r="J1807">
        <f>IF('ATP Data Set 2019 Singles'!$K1807&gt;1,'ATP Data Set 2019 Singles'!$K1807,"")</f>
        <v>112</v>
      </c>
      <c r="K1807">
        <v>112</v>
      </c>
      <c r="R1807" s="132"/>
      <c r="AC1807"/>
    </row>
    <row r="1808" spans="1:29" x14ac:dyDescent="0.25">
      <c r="A1808" t="s">
        <v>2412</v>
      </c>
      <c r="B1808" t="str">
        <f>IF(OR(ISNUMBER(FIND("W/O",Tabelle3[[#This Row],[Score]])),ISNUMBER(FIND("RET",Tabelle3[[#This Row],[Score]])),ISNUMBER(FIND("Bye,",Tabelle3[[#This Row],[Opponent]]))),"NO","YES")</f>
        <v>YES</v>
      </c>
      <c r="C1808" t="s">
        <v>825</v>
      </c>
      <c r="D1808" s="158">
        <v>43647</v>
      </c>
      <c r="E1808" t="s">
        <v>1007</v>
      </c>
      <c r="F1808">
        <v>4</v>
      </c>
      <c r="G1808" t="s">
        <v>1400</v>
      </c>
      <c r="H1808" t="s">
        <v>1413</v>
      </c>
      <c r="I1808" t="s">
        <v>1753</v>
      </c>
      <c r="J1808">
        <f>IF('ATP Data Set 2019 Singles'!$K1808&gt;1,'ATP Data Set 2019 Singles'!$K1808,"")</f>
        <v>102</v>
      </c>
      <c r="K1808">
        <v>102</v>
      </c>
      <c r="R1808" s="132"/>
      <c r="AC1808"/>
    </row>
    <row r="1809" spans="1:29" x14ac:dyDescent="0.25">
      <c r="A1809" t="s">
        <v>2412</v>
      </c>
      <c r="B1809" t="str">
        <f>IF(OR(ISNUMBER(FIND("W/O",Tabelle3[[#This Row],[Score]])),ISNUMBER(FIND("RET",Tabelle3[[#This Row],[Score]])),ISNUMBER(FIND("Bye,",Tabelle3[[#This Row],[Opponent]]))),"NO","YES")</f>
        <v>YES</v>
      </c>
      <c r="C1809" t="s">
        <v>825</v>
      </c>
      <c r="D1809" s="158">
        <v>43647</v>
      </c>
      <c r="E1809" t="s">
        <v>1007</v>
      </c>
      <c r="F1809">
        <v>4</v>
      </c>
      <c r="G1809" t="s">
        <v>1395</v>
      </c>
      <c r="H1809" t="s">
        <v>1401</v>
      </c>
      <c r="I1809" t="s">
        <v>1665</v>
      </c>
      <c r="J1809">
        <f>IF('ATP Data Set 2019 Singles'!$K1809&gt;1,'ATP Data Set 2019 Singles'!$K1809,"")</f>
        <v>74</v>
      </c>
      <c r="K1809">
        <v>74</v>
      </c>
      <c r="R1809" s="132"/>
      <c r="AC1809"/>
    </row>
    <row r="1810" spans="1:29" x14ac:dyDescent="0.25">
      <c r="A1810" t="s">
        <v>2412</v>
      </c>
      <c r="B1810" t="str">
        <f>IF(OR(ISNUMBER(FIND("W/O",Tabelle3[[#This Row],[Score]])),ISNUMBER(FIND("RET",Tabelle3[[#This Row],[Score]])),ISNUMBER(FIND("Bye,",Tabelle3[[#This Row],[Opponent]]))),"NO","YES")</f>
        <v>YES</v>
      </c>
      <c r="C1810" t="s">
        <v>825</v>
      </c>
      <c r="D1810" s="158">
        <v>43647</v>
      </c>
      <c r="E1810" t="s">
        <v>1007</v>
      </c>
      <c r="F1810">
        <v>4</v>
      </c>
      <c r="G1810" t="s">
        <v>1453</v>
      </c>
      <c r="H1810" t="s">
        <v>1439</v>
      </c>
      <c r="I1810" t="s">
        <v>1923</v>
      </c>
      <c r="J1810">
        <f>IF('ATP Data Set 2019 Singles'!$K1810&gt;1,'ATP Data Set 2019 Singles'!$K1810,"")</f>
        <v>179</v>
      </c>
      <c r="K1810">
        <v>179</v>
      </c>
      <c r="R1810" s="132"/>
      <c r="AC1810"/>
    </row>
    <row r="1811" spans="1:29" x14ac:dyDescent="0.25">
      <c r="A1811" t="s">
        <v>2412</v>
      </c>
      <c r="B1811" t="str">
        <f>IF(OR(ISNUMBER(FIND("W/O",Tabelle3[[#This Row],[Score]])),ISNUMBER(FIND("RET",Tabelle3[[#This Row],[Score]])),ISNUMBER(FIND("Bye,",Tabelle3[[#This Row],[Opponent]]))),"NO","YES")</f>
        <v>YES</v>
      </c>
      <c r="C1811" t="s">
        <v>825</v>
      </c>
      <c r="D1811" s="158">
        <v>43647</v>
      </c>
      <c r="E1811" t="s">
        <v>1007</v>
      </c>
      <c r="F1811">
        <v>4</v>
      </c>
      <c r="G1811" t="s">
        <v>1399</v>
      </c>
      <c r="H1811" t="s">
        <v>1526</v>
      </c>
      <c r="I1811" t="s">
        <v>1048</v>
      </c>
      <c r="J1811">
        <f>IF('ATP Data Set 2019 Singles'!$K1811&gt;1,'ATP Data Set 2019 Singles'!$K1811,"")</f>
        <v>105</v>
      </c>
      <c r="K1811">
        <v>105</v>
      </c>
      <c r="R1811" s="132"/>
      <c r="AC1811"/>
    </row>
    <row r="1812" spans="1:29" x14ac:dyDescent="0.25">
      <c r="A1812" t="s">
        <v>2412</v>
      </c>
      <c r="B1812" t="str">
        <f>IF(OR(ISNUMBER(FIND("W/O",Tabelle3[[#This Row],[Score]])),ISNUMBER(FIND("RET",Tabelle3[[#This Row],[Score]])),ISNUMBER(FIND("Bye,",Tabelle3[[#This Row],[Opponent]]))),"NO","YES")</f>
        <v>YES</v>
      </c>
      <c r="C1812" t="s">
        <v>825</v>
      </c>
      <c r="D1812" s="158">
        <v>43647</v>
      </c>
      <c r="E1812" t="s">
        <v>1007</v>
      </c>
      <c r="F1812">
        <v>4</v>
      </c>
      <c r="G1812" t="s">
        <v>1682</v>
      </c>
      <c r="H1812" t="s">
        <v>1487</v>
      </c>
      <c r="I1812" t="s">
        <v>1922</v>
      </c>
      <c r="J1812">
        <f>IF('ATP Data Set 2019 Singles'!$K1812&gt;1,'ATP Data Set 2019 Singles'!$K1812,"")</f>
        <v>163</v>
      </c>
      <c r="K1812">
        <v>163</v>
      </c>
      <c r="R1812" s="132"/>
      <c r="AC1812"/>
    </row>
    <row r="1813" spans="1:29" x14ac:dyDescent="0.25">
      <c r="A1813" t="s">
        <v>2412</v>
      </c>
      <c r="B1813" t="str">
        <f>IF(OR(ISNUMBER(FIND("W/O",Tabelle3[[#This Row],[Score]])),ISNUMBER(FIND("RET",Tabelle3[[#This Row],[Score]])),ISNUMBER(FIND("Bye,",Tabelle3[[#This Row],[Opponent]]))),"NO","YES")</f>
        <v>YES</v>
      </c>
      <c r="C1813" t="s">
        <v>825</v>
      </c>
      <c r="D1813" s="158">
        <v>43647</v>
      </c>
      <c r="E1813" t="s">
        <v>1007</v>
      </c>
      <c r="F1813">
        <v>4</v>
      </c>
      <c r="G1813" t="s">
        <v>1497</v>
      </c>
      <c r="H1813" t="s">
        <v>1443</v>
      </c>
      <c r="I1813" t="s">
        <v>1921</v>
      </c>
      <c r="J1813">
        <f>IF('ATP Data Set 2019 Singles'!$K1813&gt;1,'ATP Data Set 2019 Singles'!$K1813,"")</f>
        <v>222</v>
      </c>
      <c r="K1813">
        <v>222</v>
      </c>
      <c r="R1813" s="132"/>
      <c r="AC1813"/>
    </row>
    <row r="1814" spans="1:29" x14ac:dyDescent="0.25">
      <c r="A1814" t="s">
        <v>2412</v>
      </c>
      <c r="B1814" t="str">
        <f>IF(OR(ISNUMBER(FIND("W/O",Tabelle3[[#This Row],[Score]])),ISNUMBER(FIND("RET",Tabelle3[[#This Row],[Score]])),ISNUMBER(FIND("Bye,",Tabelle3[[#This Row],[Opponent]]))),"NO","YES")</f>
        <v>YES</v>
      </c>
      <c r="C1814" t="s">
        <v>825</v>
      </c>
      <c r="D1814" s="158">
        <v>43647</v>
      </c>
      <c r="E1814" t="s">
        <v>1007</v>
      </c>
      <c r="F1814">
        <v>4</v>
      </c>
      <c r="G1814" t="s">
        <v>1476</v>
      </c>
      <c r="H1814" t="s">
        <v>1613</v>
      </c>
      <c r="I1814" t="s">
        <v>1920</v>
      </c>
      <c r="J1814">
        <f>IF('ATP Data Set 2019 Singles'!$K1814&gt;1,'ATP Data Set 2019 Singles'!$K1814,"")</f>
        <v>177</v>
      </c>
      <c r="K1814">
        <v>177</v>
      </c>
      <c r="R1814" s="132"/>
      <c r="AC1814"/>
    </row>
    <row r="1815" spans="1:29" x14ac:dyDescent="0.25">
      <c r="A1815" t="s">
        <v>2412</v>
      </c>
      <c r="B1815" t="str">
        <f>IF(OR(ISNUMBER(FIND("W/O",Tabelle3[[#This Row],[Score]])),ISNUMBER(FIND("RET",Tabelle3[[#This Row],[Score]])),ISNUMBER(FIND("Bye,",Tabelle3[[#This Row],[Opponent]]))),"NO","YES")</f>
        <v>YES</v>
      </c>
      <c r="C1815" t="s">
        <v>825</v>
      </c>
      <c r="D1815" s="158">
        <v>43647</v>
      </c>
      <c r="E1815" t="s">
        <v>1007</v>
      </c>
      <c r="F1815">
        <v>5</v>
      </c>
      <c r="G1815" t="s">
        <v>1454</v>
      </c>
      <c r="H1815" t="s">
        <v>1497</v>
      </c>
      <c r="I1815" t="s">
        <v>1919</v>
      </c>
      <c r="J1815">
        <f>IF('ATP Data Set 2019 Singles'!$K1815&gt;1,'ATP Data Set 2019 Singles'!$K1815,"")</f>
        <v>187</v>
      </c>
      <c r="K1815">
        <v>187</v>
      </c>
      <c r="R1815" s="132"/>
      <c r="AC1815"/>
    </row>
    <row r="1816" spans="1:29" x14ac:dyDescent="0.25">
      <c r="A1816" t="s">
        <v>2412</v>
      </c>
      <c r="B1816" t="str">
        <f>IF(OR(ISNUMBER(FIND("W/O",Tabelle3[[#This Row],[Score]])),ISNUMBER(FIND("RET",Tabelle3[[#This Row],[Score]])),ISNUMBER(FIND("Bye,",Tabelle3[[#This Row],[Opponent]]))),"NO","YES")</f>
        <v>YES</v>
      </c>
      <c r="C1816" t="s">
        <v>825</v>
      </c>
      <c r="D1816" s="158">
        <v>43647</v>
      </c>
      <c r="E1816" t="s">
        <v>1007</v>
      </c>
      <c r="F1816">
        <v>5</v>
      </c>
      <c r="G1816" t="s">
        <v>1400</v>
      </c>
      <c r="H1816" t="s">
        <v>1453</v>
      </c>
      <c r="I1816" t="s">
        <v>1918</v>
      </c>
      <c r="J1816">
        <f>IF('ATP Data Set 2019 Singles'!$K1816&gt;1,'ATP Data Set 2019 Singles'!$K1816,"")</f>
        <v>117</v>
      </c>
      <c r="K1816">
        <v>117</v>
      </c>
      <c r="R1816" s="132"/>
      <c r="AC1816"/>
    </row>
    <row r="1817" spans="1:29" x14ac:dyDescent="0.25">
      <c r="A1817" t="s">
        <v>2412</v>
      </c>
      <c r="B1817" t="str">
        <f>IF(OR(ISNUMBER(FIND("W/O",Tabelle3[[#This Row],[Score]])),ISNUMBER(FIND("RET",Tabelle3[[#This Row],[Score]])),ISNUMBER(FIND("Bye,",Tabelle3[[#This Row],[Opponent]]))),"NO","YES")</f>
        <v>YES</v>
      </c>
      <c r="C1817" t="s">
        <v>825</v>
      </c>
      <c r="D1817" s="158">
        <v>43647</v>
      </c>
      <c r="E1817" t="s">
        <v>1007</v>
      </c>
      <c r="F1817">
        <v>5</v>
      </c>
      <c r="G1817" t="s">
        <v>1395</v>
      </c>
      <c r="H1817" t="s">
        <v>1682</v>
      </c>
      <c r="I1817" t="s">
        <v>1917</v>
      </c>
      <c r="J1817">
        <f>IF('ATP Data Set 2019 Singles'!$K1817&gt;1,'ATP Data Set 2019 Singles'!$K1817,"")</f>
        <v>156</v>
      </c>
      <c r="K1817">
        <v>156</v>
      </c>
      <c r="R1817" s="132"/>
      <c r="AC1817"/>
    </row>
    <row r="1818" spans="1:29" x14ac:dyDescent="0.25">
      <c r="A1818" t="s">
        <v>2412</v>
      </c>
      <c r="B1818" t="str">
        <f>IF(OR(ISNUMBER(FIND("W/O",Tabelle3[[#This Row],[Score]])),ISNUMBER(FIND("RET",Tabelle3[[#This Row],[Score]])),ISNUMBER(FIND("Bye,",Tabelle3[[#This Row],[Opponent]]))),"NO","YES")</f>
        <v>YES</v>
      </c>
      <c r="C1818" t="s">
        <v>825</v>
      </c>
      <c r="D1818" s="158">
        <v>43647</v>
      </c>
      <c r="E1818" t="s">
        <v>1007</v>
      </c>
      <c r="F1818">
        <v>5</v>
      </c>
      <c r="G1818" t="s">
        <v>1399</v>
      </c>
      <c r="H1818" t="s">
        <v>1476</v>
      </c>
      <c r="I1818" t="s">
        <v>1916</v>
      </c>
      <c r="J1818">
        <f>IF('ATP Data Set 2019 Singles'!$K1818&gt;1,'ATP Data Set 2019 Singles'!$K1818,"")</f>
        <v>127</v>
      </c>
      <c r="K1818">
        <v>127</v>
      </c>
      <c r="R1818" s="132"/>
      <c r="AC1818"/>
    </row>
    <row r="1819" spans="1:29" x14ac:dyDescent="0.25">
      <c r="A1819" t="s">
        <v>2412</v>
      </c>
      <c r="B1819" t="str">
        <f>IF(OR(ISNUMBER(FIND("W/O",Tabelle3[[#This Row],[Score]])),ISNUMBER(FIND("RET",Tabelle3[[#This Row],[Score]])),ISNUMBER(FIND("Bye,",Tabelle3[[#This Row],[Opponent]]))),"NO","YES")</f>
        <v>YES</v>
      </c>
      <c r="C1819" t="s">
        <v>825</v>
      </c>
      <c r="D1819" s="158">
        <v>43647</v>
      </c>
      <c r="E1819" t="s">
        <v>1007</v>
      </c>
      <c r="F1819">
        <v>6</v>
      </c>
      <c r="G1819" t="s">
        <v>1400</v>
      </c>
      <c r="H1819" t="s">
        <v>1454</v>
      </c>
      <c r="I1819" t="s">
        <v>1915</v>
      </c>
      <c r="J1819">
        <f>IF('ATP Data Set 2019 Singles'!$K1819&gt;1,'ATP Data Set 2019 Singles'!$K1819,"")</f>
        <v>169</v>
      </c>
      <c r="K1819">
        <v>169</v>
      </c>
      <c r="R1819" s="132"/>
      <c r="AC1819"/>
    </row>
    <row r="1820" spans="1:29" x14ac:dyDescent="0.25">
      <c r="A1820" t="s">
        <v>2412</v>
      </c>
      <c r="B1820" t="str">
        <f>IF(OR(ISNUMBER(FIND("W/O",Tabelle3[[#This Row],[Score]])),ISNUMBER(FIND("RET",Tabelle3[[#This Row],[Score]])),ISNUMBER(FIND("Bye,",Tabelle3[[#This Row],[Opponent]]))),"NO","YES")</f>
        <v>YES</v>
      </c>
      <c r="C1820" t="s">
        <v>825</v>
      </c>
      <c r="D1820" s="158">
        <v>43647</v>
      </c>
      <c r="E1820" t="s">
        <v>1007</v>
      </c>
      <c r="F1820">
        <v>6</v>
      </c>
      <c r="G1820" t="s">
        <v>1395</v>
      </c>
      <c r="H1820" t="s">
        <v>1399</v>
      </c>
      <c r="I1820" t="s">
        <v>1914</v>
      </c>
      <c r="J1820">
        <f>IF('ATP Data Set 2019 Singles'!$K1820&gt;1,'ATP Data Set 2019 Singles'!$K1820,"")</f>
        <v>182</v>
      </c>
      <c r="K1820">
        <v>182</v>
      </c>
      <c r="R1820" s="132"/>
      <c r="AC1820"/>
    </row>
    <row r="1821" spans="1:29" x14ac:dyDescent="0.25">
      <c r="A1821" t="s">
        <v>2412</v>
      </c>
      <c r="B1821" t="str">
        <f>IF(OR(ISNUMBER(FIND("W/O",Tabelle3[[#This Row],[Score]])),ISNUMBER(FIND("RET",Tabelle3[[#This Row],[Score]])),ISNUMBER(FIND("Bye,",Tabelle3[[#This Row],[Opponent]]))),"NO","YES")</f>
        <v>YES</v>
      </c>
      <c r="C1821" t="s">
        <v>825</v>
      </c>
      <c r="D1821" s="158">
        <v>43647</v>
      </c>
      <c r="E1821" t="s">
        <v>1007</v>
      </c>
      <c r="F1821">
        <v>7</v>
      </c>
      <c r="G1821" t="s">
        <v>1400</v>
      </c>
      <c r="H1821" t="s">
        <v>1395</v>
      </c>
      <c r="I1821" t="s">
        <v>1913</v>
      </c>
      <c r="J1821">
        <f>IF('ATP Data Set 2019 Singles'!$K1821&gt;1,'ATP Data Set 2019 Singles'!$K1821,"")</f>
        <v>297</v>
      </c>
      <c r="K1821">
        <v>297</v>
      </c>
      <c r="R1821" s="132"/>
      <c r="AC1821"/>
    </row>
    <row r="1822" spans="1:29" x14ac:dyDescent="0.25">
      <c r="A1822" t="s">
        <v>2412</v>
      </c>
      <c r="B1822" t="str">
        <f>IF(OR(ISNUMBER(FIND("W/O",Tabelle3[[#This Row],[Score]])),ISNUMBER(FIND("RET",Tabelle3[[#This Row],[Score]])),ISNUMBER(FIND("Bye,",Tabelle3[[#This Row],[Opponent]]))),"NO","YES")</f>
        <v>YES</v>
      </c>
      <c r="C1822" t="s">
        <v>518</v>
      </c>
      <c r="D1822" s="158">
        <v>43661</v>
      </c>
      <c r="E1822" t="s">
        <v>1001</v>
      </c>
      <c r="F1822">
        <v>3</v>
      </c>
      <c r="G1822" t="s">
        <v>1539</v>
      </c>
      <c r="H1822" t="s">
        <v>1752</v>
      </c>
      <c r="I1822" t="s">
        <v>848</v>
      </c>
      <c r="J1822">
        <f>IF('ATP Data Set 2019 Singles'!$K1822&gt;1,'ATP Data Set 2019 Singles'!$K1822,"")</f>
        <v>140</v>
      </c>
      <c r="K1822">
        <v>140</v>
      </c>
      <c r="R1822" s="132"/>
      <c r="AC1822"/>
    </row>
    <row r="1823" spans="1:29" x14ac:dyDescent="0.25">
      <c r="A1823" t="s">
        <v>2412</v>
      </c>
      <c r="B1823" t="str">
        <f>IF(OR(ISNUMBER(FIND("W/O",Tabelle3[[#This Row],[Score]])),ISNUMBER(FIND("RET",Tabelle3[[#This Row],[Score]])),ISNUMBER(FIND("Bye,",Tabelle3[[#This Row],[Opponent]]))),"NO","YES")</f>
        <v>YES</v>
      </c>
      <c r="C1823" t="s">
        <v>518</v>
      </c>
      <c r="D1823" s="158">
        <v>43661</v>
      </c>
      <c r="E1823" t="s">
        <v>1001</v>
      </c>
      <c r="F1823">
        <v>3</v>
      </c>
      <c r="G1823" t="s">
        <v>1437</v>
      </c>
      <c r="H1823" t="s">
        <v>1480</v>
      </c>
      <c r="I1823" t="s">
        <v>1912</v>
      </c>
      <c r="J1823">
        <f>IF('ATP Data Set 2019 Singles'!$K1823&gt;1,'ATP Data Set 2019 Singles'!$K1823,"")</f>
        <v>132</v>
      </c>
      <c r="K1823">
        <v>132</v>
      </c>
      <c r="R1823" s="132"/>
      <c r="AC1823"/>
    </row>
    <row r="1824" spans="1:29" x14ac:dyDescent="0.25">
      <c r="A1824" t="s">
        <v>2412</v>
      </c>
      <c r="B1824" t="str">
        <f>IF(OR(ISNUMBER(FIND("W/O",Tabelle3[[#This Row],[Score]])),ISNUMBER(FIND("RET",Tabelle3[[#This Row],[Score]])),ISNUMBER(FIND("Bye,",Tabelle3[[#This Row],[Opponent]]))),"NO","YES")</f>
        <v>NO</v>
      </c>
      <c r="C1824" t="s">
        <v>518</v>
      </c>
      <c r="D1824" s="158">
        <v>43661</v>
      </c>
      <c r="E1824" t="s">
        <v>1001</v>
      </c>
      <c r="F1824">
        <v>3</v>
      </c>
      <c r="G1824" t="s">
        <v>1470</v>
      </c>
      <c r="H1824" t="s">
        <v>1458</v>
      </c>
      <c r="I1824" t="s">
        <v>1457</v>
      </c>
      <c r="J1824" t="str">
        <f>IF('ATP Data Set 2019 Singles'!$K1824&gt;1,'ATP Data Set 2019 Singles'!$K1824,"")</f>
        <v/>
      </c>
      <c r="K1824">
        <v>0</v>
      </c>
      <c r="R1824" s="132"/>
      <c r="AC1824"/>
    </row>
    <row r="1825" spans="1:29" x14ac:dyDescent="0.25">
      <c r="A1825" t="s">
        <v>2412</v>
      </c>
      <c r="B1825" t="str">
        <f>IF(OR(ISNUMBER(FIND("W/O",Tabelle3[[#This Row],[Score]])),ISNUMBER(FIND("RET",Tabelle3[[#This Row],[Score]])),ISNUMBER(FIND("Bye,",Tabelle3[[#This Row],[Opponent]]))),"NO","YES")</f>
        <v>YES</v>
      </c>
      <c r="C1825" t="s">
        <v>518</v>
      </c>
      <c r="D1825" s="158">
        <v>43661</v>
      </c>
      <c r="E1825" t="s">
        <v>1001</v>
      </c>
      <c r="F1825">
        <v>3</v>
      </c>
      <c r="G1825" t="s">
        <v>1570</v>
      </c>
      <c r="H1825" t="s">
        <v>1911</v>
      </c>
      <c r="I1825" t="s">
        <v>1893</v>
      </c>
      <c r="J1825">
        <f>IF('ATP Data Set 2019 Singles'!$K1825&gt;1,'ATP Data Set 2019 Singles'!$K1825,"")</f>
        <v>125</v>
      </c>
      <c r="K1825">
        <v>125</v>
      </c>
      <c r="R1825" s="132"/>
      <c r="AC1825"/>
    </row>
    <row r="1826" spans="1:29" x14ac:dyDescent="0.25">
      <c r="A1826" t="s">
        <v>2412</v>
      </c>
      <c r="B1826" t="str">
        <f>IF(OR(ISNUMBER(FIND("W/O",Tabelle3[[#This Row],[Score]])),ISNUMBER(FIND("RET",Tabelle3[[#This Row],[Score]])),ISNUMBER(FIND("Bye,",Tabelle3[[#This Row],[Opponent]]))),"NO","YES")</f>
        <v>NO</v>
      </c>
      <c r="C1826" t="s">
        <v>518</v>
      </c>
      <c r="D1826" s="158">
        <v>43661</v>
      </c>
      <c r="E1826" t="s">
        <v>1001</v>
      </c>
      <c r="F1826">
        <v>3</v>
      </c>
      <c r="G1826" t="s">
        <v>1514</v>
      </c>
      <c r="H1826" t="s">
        <v>1845</v>
      </c>
      <c r="I1826" t="s">
        <v>1230</v>
      </c>
      <c r="J1826">
        <f>IF('ATP Data Set 2019 Singles'!$K1826&gt;1,'ATP Data Set 2019 Singles'!$K1826,"")</f>
        <v>47</v>
      </c>
      <c r="K1826">
        <v>47</v>
      </c>
      <c r="R1826" s="132"/>
      <c r="AC1826"/>
    </row>
    <row r="1827" spans="1:29" x14ac:dyDescent="0.25">
      <c r="A1827" t="s">
        <v>2412</v>
      </c>
      <c r="B1827" t="str">
        <f>IF(OR(ISNUMBER(FIND("W/O",Tabelle3[[#This Row],[Score]])),ISNUMBER(FIND("RET",Tabelle3[[#This Row],[Score]])),ISNUMBER(FIND("Bye,",Tabelle3[[#This Row],[Opponent]]))),"NO","YES")</f>
        <v>YES</v>
      </c>
      <c r="C1827" t="s">
        <v>518</v>
      </c>
      <c r="D1827" s="158">
        <v>43661</v>
      </c>
      <c r="E1827" t="s">
        <v>1001</v>
      </c>
      <c r="F1827">
        <v>3</v>
      </c>
      <c r="G1827" t="s">
        <v>1467</v>
      </c>
      <c r="H1827" t="s">
        <v>1417</v>
      </c>
      <c r="I1827" t="s">
        <v>653</v>
      </c>
      <c r="J1827">
        <f>IF('ATP Data Set 2019 Singles'!$K1827&gt;1,'ATP Data Set 2019 Singles'!$K1827,"")</f>
        <v>86</v>
      </c>
      <c r="K1827">
        <v>86</v>
      </c>
      <c r="R1827" s="132"/>
      <c r="AC1827"/>
    </row>
    <row r="1828" spans="1:29" x14ac:dyDescent="0.25">
      <c r="A1828" t="s">
        <v>2412</v>
      </c>
      <c r="B1828" t="str">
        <f>IF(OR(ISNUMBER(FIND("W/O",Tabelle3[[#This Row],[Score]])),ISNUMBER(FIND("RET",Tabelle3[[#This Row],[Score]])),ISNUMBER(FIND("Bye,",Tabelle3[[#This Row],[Opponent]]))),"NO","YES")</f>
        <v>NO</v>
      </c>
      <c r="C1828" t="s">
        <v>518</v>
      </c>
      <c r="D1828" s="158">
        <v>43661</v>
      </c>
      <c r="E1828" t="s">
        <v>1001</v>
      </c>
      <c r="F1828">
        <v>3</v>
      </c>
      <c r="G1828" t="s">
        <v>1430</v>
      </c>
      <c r="H1828" t="s">
        <v>1458</v>
      </c>
      <c r="I1828" t="s">
        <v>1457</v>
      </c>
      <c r="J1828" t="str">
        <f>IF('ATP Data Set 2019 Singles'!$K1828&gt;1,'ATP Data Set 2019 Singles'!$K1828,"")</f>
        <v/>
      </c>
      <c r="K1828">
        <v>0</v>
      </c>
      <c r="R1828" s="132"/>
      <c r="AC1828"/>
    </row>
    <row r="1829" spans="1:29" x14ac:dyDescent="0.25">
      <c r="A1829" t="s">
        <v>2412</v>
      </c>
      <c r="B1829" t="str">
        <f>IF(OR(ISNUMBER(FIND("W/O",Tabelle3[[#This Row],[Score]])),ISNUMBER(FIND("RET",Tabelle3[[#This Row],[Score]])),ISNUMBER(FIND("Bye,",Tabelle3[[#This Row],[Opponent]]))),"NO","YES")</f>
        <v>NO</v>
      </c>
      <c r="C1829" t="s">
        <v>518</v>
      </c>
      <c r="D1829" s="158">
        <v>43661</v>
      </c>
      <c r="E1829" t="s">
        <v>1001</v>
      </c>
      <c r="F1829">
        <v>3</v>
      </c>
      <c r="G1829" t="s">
        <v>1508</v>
      </c>
      <c r="H1829" t="s">
        <v>1458</v>
      </c>
      <c r="I1829" t="s">
        <v>1457</v>
      </c>
      <c r="J1829" t="str">
        <f>IF('ATP Data Set 2019 Singles'!$K1829&gt;1,'ATP Data Set 2019 Singles'!$K1829,"")</f>
        <v/>
      </c>
      <c r="K1829">
        <v>0</v>
      </c>
      <c r="R1829" s="132"/>
      <c r="AC1829"/>
    </row>
    <row r="1830" spans="1:29" x14ac:dyDescent="0.25">
      <c r="A1830" t="s">
        <v>2412</v>
      </c>
      <c r="B1830" t="str">
        <f>IF(OR(ISNUMBER(FIND("W/O",Tabelle3[[#This Row],[Score]])),ISNUMBER(FIND("RET",Tabelle3[[#This Row],[Score]])),ISNUMBER(FIND("Bye,",Tabelle3[[#This Row],[Opponent]]))),"NO","YES")</f>
        <v>YES</v>
      </c>
      <c r="C1830" t="s">
        <v>518</v>
      </c>
      <c r="D1830" s="158">
        <v>43661</v>
      </c>
      <c r="E1830" t="s">
        <v>1001</v>
      </c>
      <c r="F1830">
        <v>3</v>
      </c>
      <c r="G1830" t="s">
        <v>1552</v>
      </c>
      <c r="H1830" t="s">
        <v>1505</v>
      </c>
      <c r="I1830" t="s">
        <v>643</v>
      </c>
      <c r="J1830">
        <f>IF('ATP Data Set 2019 Singles'!$K1830&gt;1,'ATP Data Set 2019 Singles'!$K1830,"")</f>
        <v>104</v>
      </c>
      <c r="K1830">
        <v>104</v>
      </c>
      <c r="R1830" s="132"/>
      <c r="AC1830"/>
    </row>
    <row r="1831" spans="1:29" x14ac:dyDescent="0.25">
      <c r="A1831" t="s">
        <v>2412</v>
      </c>
      <c r="B1831" t="str">
        <f>IF(OR(ISNUMBER(FIND("W/O",Tabelle3[[#This Row],[Score]])),ISNUMBER(FIND("RET",Tabelle3[[#This Row],[Score]])),ISNUMBER(FIND("Bye,",Tabelle3[[#This Row],[Opponent]]))),"NO","YES")</f>
        <v>YES</v>
      </c>
      <c r="C1831" t="s">
        <v>518</v>
      </c>
      <c r="D1831" s="158">
        <v>43661</v>
      </c>
      <c r="E1831" t="s">
        <v>1001</v>
      </c>
      <c r="F1831">
        <v>3</v>
      </c>
      <c r="G1831" t="s">
        <v>1511</v>
      </c>
      <c r="H1831" t="s">
        <v>1910</v>
      </c>
      <c r="I1831" t="s">
        <v>621</v>
      </c>
      <c r="J1831">
        <f>IF('ATP Data Set 2019 Singles'!$K1831&gt;1,'ATP Data Set 2019 Singles'!$K1831,"")</f>
        <v>61</v>
      </c>
      <c r="K1831">
        <v>61</v>
      </c>
      <c r="R1831" s="132"/>
      <c r="AC1831"/>
    </row>
    <row r="1832" spans="1:29" x14ac:dyDescent="0.25">
      <c r="A1832" t="s">
        <v>2412</v>
      </c>
      <c r="B1832" t="str">
        <f>IF(OR(ISNUMBER(FIND("W/O",Tabelle3[[#This Row],[Score]])),ISNUMBER(FIND("RET",Tabelle3[[#This Row],[Score]])),ISNUMBER(FIND("Bye,",Tabelle3[[#This Row],[Opponent]]))),"NO","YES")</f>
        <v>YES</v>
      </c>
      <c r="C1832" t="s">
        <v>518</v>
      </c>
      <c r="D1832" s="158">
        <v>43661</v>
      </c>
      <c r="E1832" t="s">
        <v>1001</v>
      </c>
      <c r="F1832">
        <v>3</v>
      </c>
      <c r="G1832" t="s">
        <v>1495</v>
      </c>
      <c r="H1832" t="s">
        <v>1565</v>
      </c>
      <c r="I1832" t="s">
        <v>655</v>
      </c>
      <c r="J1832">
        <f>IF('ATP Data Set 2019 Singles'!$K1832&gt;1,'ATP Data Set 2019 Singles'!$K1832,"")</f>
        <v>73</v>
      </c>
      <c r="K1832">
        <v>73</v>
      </c>
      <c r="R1832" s="132"/>
      <c r="AC1832"/>
    </row>
    <row r="1833" spans="1:29" x14ac:dyDescent="0.25">
      <c r="A1833" t="s">
        <v>2412</v>
      </c>
      <c r="B1833" t="str">
        <f>IF(OR(ISNUMBER(FIND("W/O",Tabelle3[[#This Row],[Score]])),ISNUMBER(FIND("RET",Tabelle3[[#This Row],[Score]])),ISNUMBER(FIND("Bye,",Tabelle3[[#This Row],[Opponent]]))),"NO","YES")</f>
        <v>YES</v>
      </c>
      <c r="C1833" t="s">
        <v>518</v>
      </c>
      <c r="D1833" s="158">
        <v>43661</v>
      </c>
      <c r="E1833" t="s">
        <v>1001</v>
      </c>
      <c r="F1833">
        <v>3</v>
      </c>
      <c r="G1833" t="s">
        <v>1509</v>
      </c>
      <c r="H1833" t="s">
        <v>1909</v>
      </c>
      <c r="I1833" t="s">
        <v>705</v>
      </c>
      <c r="J1833">
        <f>IF('ATP Data Set 2019 Singles'!$K1833&gt;1,'ATP Data Set 2019 Singles'!$K1833,"")</f>
        <v>76</v>
      </c>
      <c r="K1833">
        <v>76</v>
      </c>
      <c r="R1833" s="132"/>
      <c r="AC1833"/>
    </row>
    <row r="1834" spans="1:29" x14ac:dyDescent="0.25">
      <c r="A1834" t="s">
        <v>2412</v>
      </c>
      <c r="B1834" t="str">
        <f>IF(OR(ISNUMBER(FIND("W/O",Tabelle3[[#This Row],[Score]])),ISNUMBER(FIND("RET",Tabelle3[[#This Row],[Score]])),ISNUMBER(FIND("Bye,",Tabelle3[[#This Row],[Opponent]]))),"NO","YES")</f>
        <v>YES</v>
      </c>
      <c r="C1834" t="s">
        <v>518</v>
      </c>
      <c r="D1834" s="158">
        <v>43661</v>
      </c>
      <c r="E1834" t="s">
        <v>1001</v>
      </c>
      <c r="F1834">
        <v>3</v>
      </c>
      <c r="G1834" t="s">
        <v>1526</v>
      </c>
      <c r="H1834" t="s">
        <v>1569</v>
      </c>
      <c r="I1834" t="s">
        <v>533</v>
      </c>
      <c r="J1834">
        <f>IF('ATP Data Set 2019 Singles'!$K1834&gt;1,'ATP Data Set 2019 Singles'!$K1834,"")</f>
        <v>91</v>
      </c>
      <c r="K1834">
        <v>91</v>
      </c>
      <c r="R1834" s="132"/>
      <c r="AC1834"/>
    </row>
    <row r="1835" spans="1:29" x14ac:dyDescent="0.25">
      <c r="A1835" t="s">
        <v>2412</v>
      </c>
      <c r="B1835" t="str">
        <f>IF(OR(ISNUMBER(FIND("W/O",Tabelle3[[#This Row],[Score]])),ISNUMBER(FIND("RET",Tabelle3[[#This Row],[Score]])),ISNUMBER(FIND("Bye,",Tabelle3[[#This Row],[Opponent]]))),"NO","YES")</f>
        <v>NO</v>
      </c>
      <c r="C1835" t="s">
        <v>518</v>
      </c>
      <c r="D1835" s="158">
        <v>43661</v>
      </c>
      <c r="E1835" t="s">
        <v>1001</v>
      </c>
      <c r="F1835">
        <v>3</v>
      </c>
      <c r="G1835" t="s">
        <v>1439</v>
      </c>
      <c r="H1835" t="s">
        <v>1458</v>
      </c>
      <c r="I1835" t="s">
        <v>1457</v>
      </c>
      <c r="J1835" t="str">
        <f>IF('ATP Data Set 2019 Singles'!$K1835&gt;1,'ATP Data Set 2019 Singles'!$K1835,"")</f>
        <v/>
      </c>
      <c r="K1835">
        <v>0</v>
      </c>
      <c r="R1835" s="132"/>
      <c r="AC1835"/>
    </row>
    <row r="1836" spans="1:29" x14ac:dyDescent="0.25">
      <c r="A1836" t="s">
        <v>2412</v>
      </c>
      <c r="B1836" t="str">
        <f>IF(OR(ISNUMBER(FIND("W/O",Tabelle3[[#This Row],[Score]])),ISNUMBER(FIND("RET",Tabelle3[[#This Row],[Score]])),ISNUMBER(FIND("Bye,",Tabelle3[[#This Row],[Opponent]]))),"NO","YES")</f>
        <v>YES</v>
      </c>
      <c r="C1836" t="s">
        <v>518</v>
      </c>
      <c r="D1836" s="158">
        <v>43661</v>
      </c>
      <c r="E1836" t="s">
        <v>1001</v>
      </c>
      <c r="F1836">
        <v>3</v>
      </c>
      <c r="G1836" t="s">
        <v>1528</v>
      </c>
      <c r="H1836" t="s">
        <v>1754</v>
      </c>
      <c r="I1836" t="s">
        <v>1908</v>
      </c>
      <c r="J1836">
        <f>IF('ATP Data Set 2019 Singles'!$K1836&gt;1,'ATP Data Set 2019 Singles'!$K1836,"")</f>
        <v>159</v>
      </c>
      <c r="K1836">
        <v>159</v>
      </c>
      <c r="R1836" s="132"/>
      <c r="AC1836"/>
    </row>
    <row r="1837" spans="1:29" x14ac:dyDescent="0.25">
      <c r="A1837" t="s">
        <v>2412</v>
      </c>
      <c r="B1837" t="str">
        <f>IF(OR(ISNUMBER(FIND("W/O",Tabelle3[[#This Row],[Score]])),ISNUMBER(FIND("RET",Tabelle3[[#This Row],[Score]])),ISNUMBER(FIND("Bye,",Tabelle3[[#This Row],[Opponent]]))),"NO","YES")</f>
        <v>YES</v>
      </c>
      <c r="C1837" t="s">
        <v>518</v>
      </c>
      <c r="D1837" s="158">
        <v>43661</v>
      </c>
      <c r="E1837" t="s">
        <v>1001</v>
      </c>
      <c r="F1837">
        <v>3</v>
      </c>
      <c r="G1837" t="s">
        <v>1411</v>
      </c>
      <c r="H1837" t="s">
        <v>1415</v>
      </c>
      <c r="I1837" t="s">
        <v>1907</v>
      </c>
      <c r="J1837">
        <f>IF('ATP Data Set 2019 Singles'!$K1837&gt;1,'ATP Data Set 2019 Singles'!$K1837,"")</f>
        <v>128</v>
      </c>
      <c r="K1837">
        <v>128</v>
      </c>
      <c r="R1837" s="132"/>
      <c r="AC1837"/>
    </row>
    <row r="1838" spans="1:29" x14ac:dyDescent="0.25">
      <c r="A1838" t="s">
        <v>2412</v>
      </c>
      <c r="B1838" t="str">
        <f>IF(OR(ISNUMBER(FIND("W/O",Tabelle3[[#This Row],[Score]])),ISNUMBER(FIND("RET",Tabelle3[[#This Row],[Score]])),ISNUMBER(FIND("Bye,",Tabelle3[[#This Row],[Opponent]]))),"NO","YES")</f>
        <v>YES</v>
      </c>
      <c r="C1838" t="s">
        <v>518</v>
      </c>
      <c r="D1838" s="158">
        <v>43661</v>
      </c>
      <c r="E1838" t="s">
        <v>1001</v>
      </c>
      <c r="F1838">
        <v>4</v>
      </c>
      <c r="G1838" t="s">
        <v>1539</v>
      </c>
      <c r="H1838" t="s">
        <v>1467</v>
      </c>
      <c r="I1838" t="s">
        <v>895</v>
      </c>
      <c r="J1838">
        <f>IF('ATP Data Set 2019 Singles'!$K1838&gt;1,'ATP Data Set 2019 Singles'!$K1838,"")</f>
        <v>101</v>
      </c>
      <c r="K1838">
        <v>101</v>
      </c>
      <c r="R1838" s="132"/>
      <c r="AC1838"/>
    </row>
    <row r="1839" spans="1:29" x14ac:dyDescent="0.25">
      <c r="A1839" t="s">
        <v>2412</v>
      </c>
      <c r="B1839" t="str">
        <f>IF(OR(ISNUMBER(FIND("W/O",Tabelle3[[#This Row],[Score]])),ISNUMBER(FIND("RET",Tabelle3[[#This Row],[Score]])),ISNUMBER(FIND("Bye,",Tabelle3[[#This Row],[Opponent]]))),"NO","YES")</f>
        <v>YES</v>
      </c>
      <c r="C1839" t="s">
        <v>518</v>
      </c>
      <c r="D1839" s="158">
        <v>43661</v>
      </c>
      <c r="E1839" t="s">
        <v>1001</v>
      </c>
      <c r="F1839">
        <v>4</v>
      </c>
      <c r="G1839" t="s">
        <v>1437</v>
      </c>
      <c r="H1839" t="s">
        <v>1430</v>
      </c>
      <c r="I1839" t="s">
        <v>550</v>
      </c>
      <c r="J1839">
        <f>IF('ATP Data Set 2019 Singles'!$K1839&gt;1,'ATP Data Set 2019 Singles'!$K1839,"")</f>
        <v>95</v>
      </c>
      <c r="K1839">
        <v>95</v>
      </c>
      <c r="R1839" s="132"/>
      <c r="AC1839"/>
    </row>
    <row r="1840" spans="1:29" x14ac:dyDescent="0.25">
      <c r="A1840" t="s">
        <v>2412</v>
      </c>
      <c r="B1840" t="str">
        <f>IF(OR(ISNUMBER(FIND("W/O",Tabelle3[[#This Row],[Score]])),ISNUMBER(FIND("RET",Tabelle3[[#This Row],[Score]])),ISNUMBER(FIND("Bye,",Tabelle3[[#This Row],[Opponent]]))),"NO","YES")</f>
        <v>YES</v>
      </c>
      <c r="C1840" t="s">
        <v>518</v>
      </c>
      <c r="D1840" s="158">
        <v>43661</v>
      </c>
      <c r="E1840" t="s">
        <v>1001</v>
      </c>
      <c r="F1840">
        <v>4</v>
      </c>
      <c r="G1840" t="s">
        <v>1570</v>
      </c>
      <c r="H1840" t="s">
        <v>1470</v>
      </c>
      <c r="I1840" t="s">
        <v>550</v>
      </c>
      <c r="J1840">
        <f>IF('ATP Data Set 2019 Singles'!$K1840&gt;1,'ATP Data Set 2019 Singles'!$K1840,"")</f>
        <v>82</v>
      </c>
      <c r="K1840">
        <v>82</v>
      </c>
      <c r="R1840" s="132"/>
      <c r="AC1840"/>
    </row>
    <row r="1841" spans="1:29" x14ac:dyDescent="0.25">
      <c r="A1841" t="s">
        <v>2412</v>
      </c>
      <c r="B1841" t="str">
        <f>IF(OR(ISNUMBER(FIND("W/O",Tabelle3[[#This Row],[Score]])),ISNUMBER(FIND("RET",Tabelle3[[#This Row],[Score]])),ISNUMBER(FIND("Bye,",Tabelle3[[#This Row],[Opponent]]))),"NO","YES")</f>
        <v>YES</v>
      </c>
      <c r="C1841" t="s">
        <v>518</v>
      </c>
      <c r="D1841" s="158">
        <v>43661</v>
      </c>
      <c r="E1841" t="s">
        <v>1001</v>
      </c>
      <c r="F1841">
        <v>4</v>
      </c>
      <c r="G1841" t="s">
        <v>1508</v>
      </c>
      <c r="H1841" t="s">
        <v>1495</v>
      </c>
      <c r="I1841" t="s">
        <v>1593</v>
      </c>
      <c r="J1841">
        <f>IF('ATP Data Set 2019 Singles'!$K1841&gt;1,'ATP Data Set 2019 Singles'!$K1841,"")</f>
        <v>122</v>
      </c>
      <c r="K1841">
        <v>122</v>
      </c>
      <c r="R1841" s="132"/>
      <c r="AC1841"/>
    </row>
    <row r="1842" spans="1:29" x14ac:dyDescent="0.25">
      <c r="A1842" t="s">
        <v>2412</v>
      </c>
      <c r="B1842" t="str">
        <f>IF(OR(ISNUMBER(FIND("W/O",Tabelle3[[#This Row],[Score]])),ISNUMBER(FIND("RET",Tabelle3[[#This Row],[Score]])),ISNUMBER(FIND("Bye,",Tabelle3[[#This Row],[Opponent]]))),"NO","YES")</f>
        <v>YES</v>
      </c>
      <c r="C1842" t="s">
        <v>518</v>
      </c>
      <c r="D1842" s="158">
        <v>43661</v>
      </c>
      <c r="E1842" t="s">
        <v>1001</v>
      </c>
      <c r="F1842">
        <v>4</v>
      </c>
      <c r="G1842" t="s">
        <v>1552</v>
      </c>
      <c r="H1842" t="s">
        <v>1411</v>
      </c>
      <c r="I1842" t="s">
        <v>637</v>
      </c>
      <c r="J1842">
        <f>IF('ATP Data Set 2019 Singles'!$K1842&gt;1,'ATP Data Set 2019 Singles'!$K1842,"")</f>
        <v>102</v>
      </c>
      <c r="K1842">
        <v>102</v>
      </c>
      <c r="R1842" s="132"/>
      <c r="AC1842"/>
    </row>
    <row r="1843" spans="1:29" x14ac:dyDescent="0.25">
      <c r="A1843" t="s">
        <v>2412</v>
      </c>
      <c r="B1843" t="str">
        <f>IF(OR(ISNUMBER(FIND("W/O",Tabelle3[[#This Row],[Score]])),ISNUMBER(FIND("RET",Tabelle3[[#This Row],[Score]])),ISNUMBER(FIND("Bye,",Tabelle3[[#This Row],[Opponent]]))),"NO","YES")</f>
        <v>YES</v>
      </c>
      <c r="C1843" t="s">
        <v>518</v>
      </c>
      <c r="D1843" s="158">
        <v>43661</v>
      </c>
      <c r="E1843" t="s">
        <v>1001</v>
      </c>
      <c r="F1843">
        <v>4</v>
      </c>
      <c r="G1843" t="s">
        <v>1511</v>
      </c>
      <c r="H1843" t="s">
        <v>1514</v>
      </c>
      <c r="I1843" t="s">
        <v>846</v>
      </c>
      <c r="J1843">
        <f>IF('ATP Data Set 2019 Singles'!$K1843&gt;1,'ATP Data Set 2019 Singles'!$K1843,"")</f>
        <v>142</v>
      </c>
      <c r="K1843">
        <v>142</v>
      </c>
      <c r="R1843" s="132"/>
      <c r="AC1843"/>
    </row>
    <row r="1844" spans="1:29" x14ac:dyDescent="0.25">
      <c r="A1844" t="s">
        <v>2412</v>
      </c>
      <c r="B1844" t="str">
        <f>IF(OR(ISNUMBER(FIND("W/O",Tabelle3[[#This Row],[Score]])),ISNUMBER(FIND("RET",Tabelle3[[#This Row],[Score]])),ISNUMBER(FIND("Bye,",Tabelle3[[#This Row],[Opponent]]))),"NO","YES")</f>
        <v>YES</v>
      </c>
      <c r="C1844" t="s">
        <v>518</v>
      </c>
      <c r="D1844" s="158">
        <v>43661</v>
      </c>
      <c r="E1844" t="s">
        <v>1001</v>
      </c>
      <c r="F1844">
        <v>4</v>
      </c>
      <c r="G1844" t="s">
        <v>1509</v>
      </c>
      <c r="H1844" t="s">
        <v>1439</v>
      </c>
      <c r="I1844" t="s">
        <v>629</v>
      </c>
      <c r="J1844">
        <f>IF('ATP Data Set 2019 Singles'!$K1844&gt;1,'ATP Data Set 2019 Singles'!$K1844,"")</f>
        <v>106</v>
      </c>
      <c r="K1844">
        <v>106</v>
      </c>
      <c r="R1844" s="132"/>
      <c r="AC1844"/>
    </row>
    <row r="1845" spans="1:29" x14ac:dyDescent="0.25">
      <c r="A1845" t="s">
        <v>2412</v>
      </c>
      <c r="B1845" t="str">
        <f>IF(OR(ISNUMBER(FIND("W/O",Tabelle3[[#This Row],[Score]])),ISNUMBER(FIND("RET",Tabelle3[[#This Row],[Score]])),ISNUMBER(FIND("Bye,",Tabelle3[[#This Row],[Opponent]]))),"NO","YES")</f>
        <v>YES</v>
      </c>
      <c r="C1845" t="s">
        <v>518</v>
      </c>
      <c r="D1845" s="158">
        <v>43661</v>
      </c>
      <c r="E1845" t="s">
        <v>1001</v>
      </c>
      <c r="F1845">
        <v>4</v>
      </c>
      <c r="G1845" t="s">
        <v>1526</v>
      </c>
      <c r="H1845" t="s">
        <v>1528</v>
      </c>
      <c r="I1845" t="s">
        <v>1350</v>
      </c>
      <c r="J1845">
        <f>IF('ATP Data Set 2019 Singles'!$K1845&gt;1,'ATP Data Set 2019 Singles'!$K1845,"")</f>
        <v>134</v>
      </c>
      <c r="K1845">
        <v>134</v>
      </c>
      <c r="R1845" s="132"/>
      <c r="AC1845"/>
    </row>
    <row r="1846" spans="1:29" x14ac:dyDescent="0.25">
      <c r="A1846" t="s">
        <v>2412</v>
      </c>
      <c r="B1846" t="str">
        <f>IF(OR(ISNUMBER(FIND("W/O",Tabelle3[[#This Row],[Score]])),ISNUMBER(FIND("RET",Tabelle3[[#This Row],[Score]])),ISNUMBER(FIND("Bye,",Tabelle3[[#This Row],[Opponent]]))),"NO","YES")</f>
        <v>YES</v>
      </c>
      <c r="C1846" t="s">
        <v>518</v>
      </c>
      <c r="D1846" s="158">
        <v>43661</v>
      </c>
      <c r="E1846" t="s">
        <v>1001</v>
      </c>
      <c r="F1846">
        <v>5</v>
      </c>
      <c r="G1846" t="s">
        <v>1570</v>
      </c>
      <c r="H1846" t="s">
        <v>1526</v>
      </c>
      <c r="I1846" t="s">
        <v>655</v>
      </c>
      <c r="J1846">
        <f>IF('ATP Data Set 2019 Singles'!$K1846&gt;1,'ATP Data Set 2019 Singles'!$K1846,"")</f>
        <v>79</v>
      </c>
      <c r="K1846">
        <v>79</v>
      </c>
      <c r="R1846" s="132"/>
      <c r="AC1846"/>
    </row>
    <row r="1847" spans="1:29" x14ac:dyDescent="0.25">
      <c r="A1847" t="s">
        <v>2412</v>
      </c>
      <c r="B1847" t="str">
        <f>IF(OR(ISNUMBER(FIND("W/O",Tabelle3[[#This Row],[Score]])),ISNUMBER(FIND("RET",Tabelle3[[#This Row],[Score]])),ISNUMBER(FIND("Bye,",Tabelle3[[#This Row],[Opponent]]))),"NO","YES")</f>
        <v>YES</v>
      </c>
      <c r="C1847" t="s">
        <v>518</v>
      </c>
      <c r="D1847" s="158">
        <v>43661</v>
      </c>
      <c r="E1847" t="s">
        <v>1001</v>
      </c>
      <c r="F1847">
        <v>5</v>
      </c>
      <c r="G1847" t="s">
        <v>1552</v>
      </c>
      <c r="H1847" t="s">
        <v>1437</v>
      </c>
      <c r="I1847" t="s">
        <v>626</v>
      </c>
      <c r="J1847">
        <f>IF('ATP Data Set 2019 Singles'!$K1847&gt;1,'ATP Data Set 2019 Singles'!$K1847,"")</f>
        <v>75</v>
      </c>
      <c r="K1847">
        <v>75</v>
      </c>
      <c r="R1847" s="132"/>
      <c r="AC1847"/>
    </row>
    <row r="1848" spans="1:29" x14ac:dyDescent="0.25">
      <c r="A1848" t="s">
        <v>2412</v>
      </c>
      <c r="B1848" t="str">
        <f>IF(OR(ISNUMBER(FIND("W/O",Tabelle3[[#This Row],[Score]])),ISNUMBER(FIND("RET",Tabelle3[[#This Row],[Score]])),ISNUMBER(FIND("Bye,",Tabelle3[[#This Row],[Opponent]]))),"NO","YES")</f>
        <v>YES</v>
      </c>
      <c r="C1848" t="s">
        <v>518</v>
      </c>
      <c r="D1848" s="158">
        <v>43661</v>
      </c>
      <c r="E1848" t="s">
        <v>1001</v>
      </c>
      <c r="F1848">
        <v>5</v>
      </c>
      <c r="G1848" t="s">
        <v>1511</v>
      </c>
      <c r="H1848" t="s">
        <v>1508</v>
      </c>
      <c r="I1848" t="s">
        <v>1149</v>
      </c>
      <c r="J1848">
        <f>IF('ATP Data Set 2019 Singles'!$K1848&gt;1,'ATP Data Set 2019 Singles'!$K1848,"")</f>
        <v>171</v>
      </c>
      <c r="K1848">
        <v>171</v>
      </c>
      <c r="R1848" s="132"/>
      <c r="AC1848"/>
    </row>
    <row r="1849" spans="1:29" x14ac:dyDescent="0.25">
      <c r="A1849" t="s">
        <v>2412</v>
      </c>
      <c r="B1849" t="str">
        <f>IF(OR(ISNUMBER(FIND("W/O",Tabelle3[[#This Row],[Score]])),ISNUMBER(FIND("RET",Tabelle3[[#This Row],[Score]])),ISNUMBER(FIND("Bye,",Tabelle3[[#This Row],[Opponent]]))),"NO","YES")</f>
        <v>YES</v>
      </c>
      <c r="C1849" t="s">
        <v>518</v>
      </c>
      <c r="D1849" s="158">
        <v>43661</v>
      </c>
      <c r="E1849" t="s">
        <v>1001</v>
      </c>
      <c r="F1849">
        <v>5</v>
      </c>
      <c r="G1849" t="s">
        <v>1509</v>
      </c>
      <c r="H1849" t="s">
        <v>1539</v>
      </c>
      <c r="I1849" t="s">
        <v>1906</v>
      </c>
      <c r="J1849">
        <f>IF('ATP Data Set 2019 Singles'!$K1849&gt;1,'ATP Data Set 2019 Singles'!$K1849,"")</f>
        <v>136</v>
      </c>
      <c r="K1849">
        <v>136</v>
      </c>
      <c r="R1849" s="132"/>
      <c r="AC1849"/>
    </row>
    <row r="1850" spans="1:29" x14ac:dyDescent="0.25">
      <c r="A1850" t="s">
        <v>2412</v>
      </c>
      <c r="B1850" t="str">
        <f>IF(OR(ISNUMBER(FIND("W/O",Tabelle3[[#This Row],[Score]])),ISNUMBER(FIND("RET",Tabelle3[[#This Row],[Score]])),ISNUMBER(FIND("Bye,",Tabelle3[[#This Row],[Opponent]]))),"NO","YES")</f>
        <v>YES</v>
      </c>
      <c r="C1850" t="s">
        <v>518</v>
      </c>
      <c r="D1850" s="158">
        <v>43661</v>
      </c>
      <c r="E1850" t="s">
        <v>1001</v>
      </c>
      <c r="F1850">
        <v>6</v>
      </c>
      <c r="G1850" t="s">
        <v>1552</v>
      </c>
      <c r="H1850" t="s">
        <v>1570</v>
      </c>
      <c r="I1850" t="s">
        <v>621</v>
      </c>
      <c r="J1850">
        <f>IF('ATP Data Set 2019 Singles'!$K1850&gt;1,'ATP Data Set 2019 Singles'!$K1850,"")</f>
        <v>64</v>
      </c>
      <c r="K1850">
        <v>64</v>
      </c>
      <c r="R1850" s="132"/>
      <c r="AC1850"/>
    </row>
    <row r="1851" spans="1:29" x14ac:dyDescent="0.25">
      <c r="A1851" t="s">
        <v>2412</v>
      </c>
      <c r="B1851" t="str">
        <f>IF(OR(ISNUMBER(FIND("W/O",Tabelle3[[#This Row],[Score]])),ISNUMBER(FIND("RET",Tabelle3[[#This Row],[Score]])),ISNUMBER(FIND("Bye,",Tabelle3[[#This Row],[Opponent]]))),"NO","YES")</f>
        <v>YES</v>
      </c>
      <c r="C1851" t="s">
        <v>518</v>
      </c>
      <c r="D1851" s="158">
        <v>43661</v>
      </c>
      <c r="E1851" t="s">
        <v>1001</v>
      </c>
      <c r="F1851">
        <v>6</v>
      </c>
      <c r="G1851" t="s">
        <v>1511</v>
      </c>
      <c r="H1851" t="s">
        <v>1509</v>
      </c>
      <c r="I1851" t="s">
        <v>512</v>
      </c>
      <c r="J1851">
        <f>IF('ATP Data Set 2019 Singles'!$K1851&gt;1,'ATP Data Set 2019 Singles'!$K1851,"")</f>
        <v>81</v>
      </c>
      <c r="K1851">
        <v>81</v>
      </c>
      <c r="R1851" s="132"/>
      <c r="AC1851"/>
    </row>
    <row r="1852" spans="1:29" x14ac:dyDescent="0.25">
      <c r="A1852" t="s">
        <v>2412</v>
      </c>
      <c r="B1852" t="str">
        <f>IF(OR(ISNUMBER(FIND("W/O",Tabelle3[[#This Row],[Score]])),ISNUMBER(FIND("RET",Tabelle3[[#This Row],[Score]])),ISNUMBER(FIND("Bye,",Tabelle3[[#This Row],[Opponent]]))),"NO","YES")</f>
        <v>YES</v>
      </c>
      <c r="C1852" t="s">
        <v>518</v>
      </c>
      <c r="D1852" s="158">
        <v>43661</v>
      </c>
      <c r="E1852" t="s">
        <v>1001</v>
      </c>
      <c r="F1852">
        <v>7</v>
      </c>
      <c r="G1852" t="s">
        <v>1552</v>
      </c>
      <c r="H1852" t="s">
        <v>1511</v>
      </c>
      <c r="I1852" t="s">
        <v>533</v>
      </c>
      <c r="J1852">
        <f>IF('ATP Data Set 2019 Singles'!$K1852&gt;1,'ATP Data Set 2019 Singles'!$K1852,"")</f>
        <v>91</v>
      </c>
      <c r="K1852">
        <v>91</v>
      </c>
      <c r="R1852" s="132"/>
      <c r="AC1852"/>
    </row>
    <row r="1853" spans="1:29" x14ac:dyDescent="0.25">
      <c r="A1853" t="s">
        <v>2412</v>
      </c>
      <c r="B1853" t="str">
        <f>IF(OR(ISNUMBER(FIND("W/O",Tabelle3[[#This Row],[Score]])),ISNUMBER(FIND("RET",Tabelle3[[#This Row],[Score]])),ISNUMBER(FIND("Bye,",Tabelle3[[#This Row],[Opponent]]))),"NO","YES")</f>
        <v>YES</v>
      </c>
      <c r="C1853" t="s">
        <v>518</v>
      </c>
      <c r="D1853" s="158">
        <v>43661</v>
      </c>
      <c r="E1853" t="s">
        <v>991</v>
      </c>
      <c r="F1853">
        <v>3</v>
      </c>
      <c r="G1853" t="s">
        <v>1896</v>
      </c>
      <c r="H1853" t="s">
        <v>1544</v>
      </c>
      <c r="I1853" t="s">
        <v>607</v>
      </c>
      <c r="J1853">
        <f>IF('ATP Data Set 2019 Singles'!$K1853&gt;1,'ATP Data Set 2019 Singles'!$K1853,"")</f>
        <v>114</v>
      </c>
      <c r="K1853">
        <v>114</v>
      </c>
      <c r="R1853" s="132"/>
      <c r="AC1853"/>
    </row>
    <row r="1854" spans="1:29" x14ac:dyDescent="0.25">
      <c r="A1854" t="s">
        <v>2412</v>
      </c>
      <c r="B1854" t="str">
        <f>IF(OR(ISNUMBER(FIND("W/O",Tabelle3[[#This Row],[Score]])),ISNUMBER(FIND("RET",Tabelle3[[#This Row],[Score]])),ISNUMBER(FIND("Bye,",Tabelle3[[#This Row],[Opponent]]))),"NO","YES")</f>
        <v>YES</v>
      </c>
      <c r="C1854" t="s">
        <v>518</v>
      </c>
      <c r="D1854" s="158">
        <v>43661</v>
      </c>
      <c r="E1854" t="s">
        <v>991</v>
      </c>
      <c r="F1854">
        <v>3</v>
      </c>
      <c r="G1854" t="s">
        <v>1493</v>
      </c>
      <c r="H1854" t="s">
        <v>1905</v>
      </c>
      <c r="I1854" t="s">
        <v>1148</v>
      </c>
      <c r="J1854">
        <f>IF('ATP Data Set 2019 Singles'!$K1854&gt;1,'ATP Data Set 2019 Singles'!$K1854,"")</f>
        <v>111</v>
      </c>
      <c r="K1854">
        <v>111</v>
      </c>
      <c r="R1854" s="132"/>
      <c r="AC1854"/>
    </row>
    <row r="1855" spans="1:29" x14ac:dyDescent="0.25">
      <c r="A1855" t="s">
        <v>2412</v>
      </c>
      <c r="B1855" t="str">
        <f>IF(OR(ISNUMBER(FIND("W/O",Tabelle3[[#This Row],[Score]])),ISNUMBER(FIND("RET",Tabelle3[[#This Row],[Score]])),ISNUMBER(FIND("Bye,",Tabelle3[[#This Row],[Opponent]]))),"NO","YES")</f>
        <v>YES</v>
      </c>
      <c r="C1855" t="s">
        <v>518</v>
      </c>
      <c r="D1855" s="158">
        <v>43661</v>
      </c>
      <c r="E1855" t="s">
        <v>991</v>
      </c>
      <c r="F1855">
        <v>3</v>
      </c>
      <c r="G1855" t="s">
        <v>1838</v>
      </c>
      <c r="H1855" t="s">
        <v>1530</v>
      </c>
      <c r="I1855" t="s">
        <v>1904</v>
      </c>
      <c r="J1855">
        <f>IF('ATP Data Set 2019 Singles'!$K1855&gt;1,'ATP Data Set 2019 Singles'!$K1855,"")</f>
        <v>87</v>
      </c>
      <c r="K1855">
        <v>87</v>
      </c>
      <c r="R1855" s="132"/>
      <c r="AC1855"/>
    </row>
    <row r="1856" spans="1:29" x14ac:dyDescent="0.25">
      <c r="A1856" t="s">
        <v>2412</v>
      </c>
      <c r="B1856" t="str">
        <f>IF(OR(ISNUMBER(FIND("W/O",Tabelle3[[#This Row],[Score]])),ISNUMBER(FIND("RET",Tabelle3[[#This Row],[Score]])),ISNUMBER(FIND("Bye,",Tabelle3[[#This Row],[Opponent]]))),"NO","YES")</f>
        <v>YES</v>
      </c>
      <c r="C1856" t="s">
        <v>518</v>
      </c>
      <c r="D1856" s="158">
        <v>43661</v>
      </c>
      <c r="E1856" t="s">
        <v>991</v>
      </c>
      <c r="F1856">
        <v>3</v>
      </c>
      <c r="G1856" t="s">
        <v>1762</v>
      </c>
      <c r="H1856" t="s">
        <v>1617</v>
      </c>
      <c r="I1856" t="s">
        <v>607</v>
      </c>
      <c r="J1856">
        <f>IF('ATP Data Set 2019 Singles'!$K1856&gt;1,'ATP Data Set 2019 Singles'!$K1856,"")</f>
        <v>102</v>
      </c>
      <c r="K1856">
        <v>102</v>
      </c>
      <c r="R1856" s="132"/>
      <c r="AC1856"/>
    </row>
    <row r="1857" spans="1:29" x14ac:dyDescent="0.25">
      <c r="A1857" t="s">
        <v>2412</v>
      </c>
      <c r="B1857" t="str">
        <f>IF(OR(ISNUMBER(FIND("W/O",Tabelle3[[#This Row],[Score]])),ISNUMBER(FIND("RET",Tabelle3[[#This Row],[Score]])),ISNUMBER(FIND("Bye,",Tabelle3[[#This Row],[Opponent]]))),"NO","YES")</f>
        <v>YES</v>
      </c>
      <c r="C1857" t="s">
        <v>518</v>
      </c>
      <c r="D1857" s="158">
        <v>43661</v>
      </c>
      <c r="E1857" t="s">
        <v>991</v>
      </c>
      <c r="F1857">
        <v>3</v>
      </c>
      <c r="G1857" t="s">
        <v>1646</v>
      </c>
      <c r="H1857" t="s">
        <v>1739</v>
      </c>
      <c r="I1857" t="s">
        <v>667</v>
      </c>
      <c r="J1857">
        <f>IF('ATP Data Set 2019 Singles'!$K1857&gt;1,'ATP Data Set 2019 Singles'!$K1857,"")</f>
        <v>45</v>
      </c>
      <c r="K1857">
        <v>45</v>
      </c>
      <c r="R1857" s="132"/>
      <c r="AC1857"/>
    </row>
    <row r="1858" spans="1:29" x14ac:dyDescent="0.25">
      <c r="A1858" t="s">
        <v>2412</v>
      </c>
      <c r="B1858" t="str">
        <f>IF(OR(ISNUMBER(FIND("W/O",Tabelle3[[#This Row],[Score]])),ISNUMBER(FIND("RET",Tabelle3[[#This Row],[Score]])),ISNUMBER(FIND("Bye,",Tabelle3[[#This Row],[Opponent]]))),"NO","YES")</f>
        <v>NO</v>
      </c>
      <c r="C1858" t="s">
        <v>518</v>
      </c>
      <c r="D1858" s="158">
        <v>43661</v>
      </c>
      <c r="E1858" t="s">
        <v>991</v>
      </c>
      <c r="F1858">
        <v>3</v>
      </c>
      <c r="G1858" t="s">
        <v>1413</v>
      </c>
      <c r="H1858" t="s">
        <v>1458</v>
      </c>
      <c r="I1858" t="s">
        <v>1457</v>
      </c>
      <c r="J1858" t="str">
        <f>IF('ATP Data Set 2019 Singles'!$K1858&gt;1,'ATP Data Set 2019 Singles'!$K1858,"")</f>
        <v/>
      </c>
      <c r="K1858">
        <v>0</v>
      </c>
      <c r="R1858" s="132"/>
      <c r="AC1858"/>
    </row>
    <row r="1859" spans="1:29" x14ac:dyDescent="0.25">
      <c r="A1859" t="s">
        <v>2412</v>
      </c>
      <c r="B1859" t="str">
        <f>IF(OR(ISNUMBER(FIND("W/O",Tabelle3[[#This Row],[Score]])),ISNUMBER(FIND("RET",Tabelle3[[#This Row],[Score]])),ISNUMBER(FIND("Bye,",Tabelle3[[#This Row],[Opponent]]))),"NO","YES")</f>
        <v>NO</v>
      </c>
      <c r="C1859" t="s">
        <v>518</v>
      </c>
      <c r="D1859" s="158">
        <v>43661</v>
      </c>
      <c r="E1859" t="s">
        <v>991</v>
      </c>
      <c r="F1859">
        <v>3</v>
      </c>
      <c r="G1859" t="s">
        <v>1450</v>
      </c>
      <c r="H1859" t="s">
        <v>1458</v>
      </c>
      <c r="I1859" t="s">
        <v>1457</v>
      </c>
      <c r="J1859" t="str">
        <f>IF('ATP Data Set 2019 Singles'!$K1859&gt;1,'ATP Data Set 2019 Singles'!$K1859,"")</f>
        <v/>
      </c>
      <c r="K1859">
        <v>0</v>
      </c>
      <c r="R1859" s="132"/>
      <c r="AC1859"/>
    </row>
    <row r="1860" spans="1:29" x14ac:dyDescent="0.25">
      <c r="A1860" t="s">
        <v>2412</v>
      </c>
      <c r="B1860" t="str">
        <f>IF(OR(ISNUMBER(FIND("W/O",Tabelle3[[#This Row],[Score]])),ISNUMBER(FIND("RET",Tabelle3[[#This Row],[Score]])),ISNUMBER(FIND("Bye,",Tabelle3[[#This Row],[Opponent]]))),"NO","YES")</f>
        <v>YES</v>
      </c>
      <c r="C1860" t="s">
        <v>518</v>
      </c>
      <c r="D1860" s="158">
        <v>43661</v>
      </c>
      <c r="E1860" t="s">
        <v>991</v>
      </c>
      <c r="F1860">
        <v>3</v>
      </c>
      <c r="G1860" t="s">
        <v>1634</v>
      </c>
      <c r="H1860" t="s">
        <v>1534</v>
      </c>
      <c r="I1860" t="s">
        <v>854</v>
      </c>
      <c r="J1860">
        <f>IF('ATP Data Set 2019 Singles'!$K1860&gt;1,'ATP Data Set 2019 Singles'!$K1860,"")</f>
        <v>79</v>
      </c>
      <c r="K1860">
        <v>79</v>
      </c>
      <c r="R1860" s="132"/>
      <c r="AC1860"/>
    </row>
    <row r="1861" spans="1:29" x14ac:dyDescent="0.25">
      <c r="A1861" t="s">
        <v>2412</v>
      </c>
      <c r="B1861" t="str">
        <f>IF(OR(ISNUMBER(FIND("W/O",Tabelle3[[#This Row],[Score]])),ISNUMBER(FIND("RET",Tabelle3[[#This Row],[Score]])),ISNUMBER(FIND("Bye,",Tabelle3[[#This Row],[Opponent]]))),"NO","YES")</f>
        <v>YES</v>
      </c>
      <c r="C1861" t="s">
        <v>518</v>
      </c>
      <c r="D1861" s="158">
        <v>43661</v>
      </c>
      <c r="E1861" t="s">
        <v>991</v>
      </c>
      <c r="F1861">
        <v>3</v>
      </c>
      <c r="G1861" t="s">
        <v>1679</v>
      </c>
      <c r="H1861" t="s">
        <v>1620</v>
      </c>
      <c r="I1861" t="s">
        <v>610</v>
      </c>
      <c r="J1861">
        <f>IF('ATP Data Set 2019 Singles'!$K1861&gt;1,'ATP Data Set 2019 Singles'!$K1861,"")</f>
        <v>98</v>
      </c>
      <c r="K1861">
        <v>98</v>
      </c>
      <c r="R1861" s="132"/>
      <c r="AC1861"/>
    </row>
    <row r="1862" spans="1:29" x14ac:dyDescent="0.25">
      <c r="A1862" t="s">
        <v>2412</v>
      </c>
      <c r="B1862" t="str">
        <f>IF(OR(ISNUMBER(FIND("W/O",Tabelle3[[#This Row],[Score]])),ISNUMBER(FIND("RET",Tabelle3[[#This Row],[Score]])),ISNUMBER(FIND("Bye,",Tabelle3[[#This Row],[Opponent]]))),"NO","YES")</f>
        <v>YES</v>
      </c>
      <c r="C1862" t="s">
        <v>518</v>
      </c>
      <c r="D1862" s="158">
        <v>43661</v>
      </c>
      <c r="E1862" t="s">
        <v>991</v>
      </c>
      <c r="F1862">
        <v>3</v>
      </c>
      <c r="G1862" t="s">
        <v>1564</v>
      </c>
      <c r="H1862" t="s">
        <v>1903</v>
      </c>
      <c r="I1862" t="s">
        <v>512</v>
      </c>
      <c r="J1862">
        <f>IF('ATP Data Set 2019 Singles'!$K1862&gt;1,'ATP Data Set 2019 Singles'!$K1862,"")</f>
        <v>71</v>
      </c>
      <c r="K1862">
        <v>71</v>
      </c>
      <c r="R1862" s="132"/>
      <c r="AC1862"/>
    </row>
    <row r="1863" spans="1:29" x14ac:dyDescent="0.25">
      <c r="A1863" t="s">
        <v>2412</v>
      </c>
      <c r="B1863" t="str">
        <f>IF(OR(ISNUMBER(FIND("W/O",Tabelle3[[#This Row],[Score]])),ISNUMBER(FIND("RET",Tabelle3[[#This Row],[Score]])),ISNUMBER(FIND("Bye,",Tabelle3[[#This Row],[Opponent]]))),"NO","YES")</f>
        <v>NO</v>
      </c>
      <c r="C1863" t="s">
        <v>518</v>
      </c>
      <c r="D1863" s="158">
        <v>43661</v>
      </c>
      <c r="E1863" t="s">
        <v>991</v>
      </c>
      <c r="F1863">
        <v>3</v>
      </c>
      <c r="G1863" t="s">
        <v>1448</v>
      </c>
      <c r="H1863" t="s">
        <v>1458</v>
      </c>
      <c r="I1863" t="s">
        <v>1457</v>
      </c>
      <c r="J1863" t="str">
        <f>IF('ATP Data Set 2019 Singles'!$K1863&gt;1,'ATP Data Set 2019 Singles'!$K1863,"")</f>
        <v/>
      </c>
      <c r="K1863">
        <v>0</v>
      </c>
      <c r="R1863" s="132"/>
      <c r="AC1863"/>
    </row>
    <row r="1864" spans="1:29" x14ac:dyDescent="0.25">
      <c r="A1864" t="s">
        <v>2412</v>
      </c>
      <c r="B1864" t="str">
        <f>IF(OR(ISNUMBER(FIND("W/O",Tabelle3[[#This Row],[Score]])),ISNUMBER(FIND("RET",Tabelle3[[#This Row],[Score]])),ISNUMBER(FIND("Bye,",Tabelle3[[#This Row],[Opponent]]))),"NO","YES")</f>
        <v>YES</v>
      </c>
      <c r="C1864" t="s">
        <v>518</v>
      </c>
      <c r="D1864" s="158">
        <v>43661</v>
      </c>
      <c r="E1864" t="s">
        <v>991</v>
      </c>
      <c r="F1864">
        <v>3</v>
      </c>
      <c r="G1864" t="s">
        <v>1897</v>
      </c>
      <c r="H1864" t="s">
        <v>1902</v>
      </c>
      <c r="I1864" t="s">
        <v>1901</v>
      </c>
      <c r="J1864">
        <f>IF('ATP Data Set 2019 Singles'!$K1864&gt;1,'ATP Data Set 2019 Singles'!$K1864,"")</f>
        <v>125</v>
      </c>
      <c r="K1864">
        <v>125</v>
      </c>
      <c r="R1864" s="132"/>
      <c r="AC1864"/>
    </row>
    <row r="1865" spans="1:29" x14ac:dyDescent="0.25">
      <c r="A1865" t="s">
        <v>2412</v>
      </c>
      <c r="B1865" t="str">
        <f>IF(OR(ISNUMBER(FIND("W/O",Tabelle3[[#This Row],[Score]])),ISNUMBER(FIND("RET",Tabelle3[[#This Row],[Score]])),ISNUMBER(FIND("Bye,",Tabelle3[[#This Row],[Opponent]]))),"NO","YES")</f>
        <v>YES</v>
      </c>
      <c r="C1865" t="s">
        <v>518</v>
      </c>
      <c r="D1865" s="158">
        <v>43661</v>
      </c>
      <c r="E1865" t="s">
        <v>991</v>
      </c>
      <c r="F1865">
        <v>3</v>
      </c>
      <c r="G1865" t="s">
        <v>1613</v>
      </c>
      <c r="H1865" t="s">
        <v>1870</v>
      </c>
      <c r="I1865" t="s">
        <v>1900</v>
      </c>
      <c r="J1865">
        <f>IF('ATP Data Set 2019 Singles'!$K1865&gt;1,'ATP Data Set 2019 Singles'!$K1865,"")</f>
        <v>137</v>
      </c>
      <c r="K1865">
        <v>137</v>
      </c>
      <c r="R1865" s="132"/>
      <c r="AC1865"/>
    </row>
    <row r="1866" spans="1:29" x14ac:dyDescent="0.25">
      <c r="A1866" t="s">
        <v>2412</v>
      </c>
      <c r="B1866" t="str">
        <f>IF(OR(ISNUMBER(FIND("W/O",Tabelle3[[#This Row],[Score]])),ISNUMBER(FIND("RET",Tabelle3[[#This Row],[Score]])),ISNUMBER(FIND("Bye,",Tabelle3[[#This Row],[Opponent]]))),"NO","YES")</f>
        <v>NO</v>
      </c>
      <c r="C1866" t="s">
        <v>518</v>
      </c>
      <c r="D1866" s="158">
        <v>43661</v>
      </c>
      <c r="E1866" t="s">
        <v>991</v>
      </c>
      <c r="F1866">
        <v>3</v>
      </c>
      <c r="G1866" t="s">
        <v>1590</v>
      </c>
      <c r="H1866" t="s">
        <v>1458</v>
      </c>
      <c r="I1866" t="s">
        <v>1457</v>
      </c>
      <c r="J1866" t="str">
        <f>IF('ATP Data Set 2019 Singles'!$K1866&gt;1,'ATP Data Set 2019 Singles'!$K1866,"")</f>
        <v/>
      </c>
      <c r="K1866">
        <v>0</v>
      </c>
      <c r="R1866" s="132"/>
      <c r="AC1866"/>
    </row>
    <row r="1867" spans="1:29" x14ac:dyDescent="0.25">
      <c r="A1867" t="s">
        <v>2412</v>
      </c>
      <c r="B1867" t="str">
        <f>IF(OR(ISNUMBER(FIND("W/O",Tabelle3[[#This Row],[Score]])),ISNUMBER(FIND("RET",Tabelle3[[#This Row],[Score]])),ISNUMBER(FIND("Bye,",Tabelle3[[#This Row],[Opponent]]))),"NO","YES")</f>
        <v>YES</v>
      </c>
      <c r="C1867" t="s">
        <v>518</v>
      </c>
      <c r="D1867" s="158">
        <v>43661</v>
      </c>
      <c r="E1867" t="s">
        <v>991</v>
      </c>
      <c r="F1867">
        <v>3</v>
      </c>
      <c r="G1867" t="s">
        <v>1898</v>
      </c>
      <c r="H1867" t="s">
        <v>1623</v>
      </c>
      <c r="I1867" t="s">
        <v>1899</v>
      </c>
      <c r="J1867">
        <f>IF('ATP Data Set 2019 Singles'!$K1867&gt;1,'ATP Data Set 2019 Singles'!$K1867,"")</f>
        <v>126</v>
      </c>
      <c r="K1867">
        <v>126</v>
      </c>
      <c r="R1867" s="132"/>
      <c r="AC1867"/>
    </row>
    <row r="1868" spans="1:29" x14ac:dyDescent="0.25">
      <c r="A1868" t="s">
        <v>2412</v>
      </c>
      <c r="B1868" t="str">
        <f>IF(OR(ISNUMBER(FIND("W/O",Tabelle3[[#This Row],[Score]])),ISNUMBER(FIND("RET",Tabelle3[[#This Row],[Score]])),ISNUMBER(FIND("Bye,",Tabelle3[[#This Row],[Opponent]]))),"NO","YES")</f>
        <v>YES</v>
      </c>
      <c r="C1868" t="s">
        <v>518</v>
      </c>
      <c r="D1868" s="158">
        <v>43661</v>
      </c>
      <c r="E1868" t="s">
        <v>991</v>
      </c>
      <c r="F1868">
        <v>3</v>
      </c>
      <c r="G1868" t="s">
        <v>1894</v>
      </c>
      <c r="H1868" t="s">
        <v>1835</v>
      </c>
      <c r="I1868" t="s">
        <v>522</v>
      </c>
      <c r="J1868">
        <f>IF('ATP Data Set 2019 Singles'!$K1868&gt;1,'ATP Data Set 2019 Singles'!$K1868,"")</f>
        <v>87</v>
      </c>
      <c r="K1868">
        <v>87</v>
      </c>
      <c r="R1868" s="132"/>
      <c r="AC1868"/>
    </row>
    <row r="1869" spans="1:29" x14ac:dyDescent="0.25">
      <c r="A1869" t="s">
        <v>2412</v>
      </c>
      <c r="B1869" t="str">
        <f>IF(OR(ISNUMBER(FIND("W/O",Tabelle3[[#This Row],[Score]])),ISNUMBER(FIND("RET",Tabelle3[[#This Row],[Score]])),ISNUMBER(FIND("Bye,",Tabelle3[[#This Row],[Opponent]]))),"NO","YES")</f>
        <v>YES</v>
      </c>
      <c r="C1869" t="s">
        <v>518</v>
      </c>
      <c r="D1869" s="158">
        <v>43661</v>
      </c>
      <c r="E1869" t="s">
        <v>991</v>
      </c>
      <c r="F1869">
        <v>4</v>
      </c>
      <c r="G1869" t="s">
        <v>1493</v>
      </c>
      <c r="H1869" t="s">
        <v>1898</v>
      </c>
      <c r="I1869" t="s">
        <v>1446</v>
      </c>
      <c r="J1869">
        <f>IF('ATP Data Set 2019 Singles'!$K1869&gt;1,'ATP Data Set 2019 Singles'!$K1869,"")</f>
        <v>109</v>
      </c>
      <c r="K1869">
        <v>109</v>
      </c>
      <c r="R1869" s="132"/>
      <c r="AC1869"/>
    </row>
    <row r="1870" spans="1:29" x14ac:dyDescent="0.25">
      <c r="A1870" t="s">
        <v>2412</v>
      </c>
      <c r="B1870" t="str">
        <f>IF(OR(ISNUMBER(FIND("W/O",Tabelle3[[#This Row],[Score]])),ISNUMBER(FIND("RET",Tabelle3[[#This Row],[Score]])),ISNUMBER(FIND("Bye,",Tabelle3[[#This Row],[Opponent]]))),"NO","YES")</f>
        <v>YES</v>
      </c>
      <c r="C1870" t="s">
        <v>518</v>
      </c>
      <c r="D1870" s="158">
        <v>43661</v>
      </c>
      <c r="E1870" t="s">
        <v>991</v>
      </c>
      <c r="F1870">
        <v>4</v>
      </c>
      <c r="G1870" t="s">
        <v>1838</v>
      </c>
      <c r="H1870" t="s">
        <v>1679</v>
      </c>
      <c r="I1870" t="s">
        <v>667</v>
      </c>
      <c r="J1870">
        <f>IF('ATP Data Set 2019 Singles'!$K1870&gt;1,'ATP Data Set 2019 Singles'!$K1870,"")</f>
        <v>54</v>
      </c>
      <c r="K1870">
        <v>54</v>
      </c>
      <c r="R1870" s="132"/>
      <c r="AC1870"/>
    </row>
    <row r="1871" spans="1:29" x14ac:dyDescent="0.25">
      <c r="A1871" t="s">
        <v>2412</v>
      </c>
      <c r="B1871" t="str">
        <f>IF(OR(ISNUMBER(FIND("W/O",Tabelle3[[#This Row],[Score]])),ISNUMBER(FIND("RET",Tabelle3[[#This Row],[Score]])),ISNUMBER(FIND("Bye,",Tabelle3[[#This Row],[Opponent]]))),"NO","YES")</f>
        <v>YES</v>
      </c>
      <c r="C1871" t="s">
        <v>518</v>
      </c>
      <c r="D1871" s="158">
        <v>43661</v>
      </c>
      <c r="E1871" t="s">
        <v>991</v>
      </c>
      <c r="F1871">
        <v>4</v>
      </c>
      <c r="G1871" t="s">
        <v>1646</v>
      </c>
      <c r="H1871" t="s">
        <v>1590</v>
      </c>
      <c r="I1871" t="s">
        <v>854</v>
      </c>
      <c r="J1871">
        <f>IF('ATP Data Set 2019 Singles'!$K1871&gt;1,'ATP Data Set 2019 Singles'!$K1871,"")</f>
        <v>88</v>
      </c>
      <c r="K1871">
        <v>88</v>
      </c>
      <c r="R1871" s="132"/>
      <c r="AC1871"/>
    </row>
    <row r="1872" spans="1:29" x14ac:dyDescent="0.25">
      <c r="A1872" t="s">
        <v>2412</v>
      </c>
      <c r="B1872" t="str">
        <f>IF(OR(ISNUMBER(FIND("W/O",Tabelle3[[#This Row],[Score]])),ISNUMBER(FIND("RET",Tabelle3[[#This Row],[Score]])),ISNUMBER(FIND("Bye,",Tabelle3[[#This Row],[Opponent]]))),"NO","YES")</f>
        <v>YES</v>
      </c>
      <c r="C1872" t="s">
        <v>518</v>
      </c>
      <c r="D1872" s="158">
        <v>43661</v>
      </c>
      <c r="E1872" t="s">
        <v>991</v>
      </c>
      <c r="F1872">
        <v>4</v>
      </c>
      <c r="G1872" t="s">
        <v>1413</v>
      </c>
      <c r="H1872" t="s">
        <v>1897</v>
      </c>
      <c r="I1872" t="s">
        <v>546</v>
      </c>
      <c r="J1872">
        <f>IF('ATP Data Set 2019 Singles'!$K1872&gt;1,'ATP Data Set 2019 Singles'!$K1872,"")</f>
        <v>73</v>
      </c>
      <c r="K1872">
        <v>73</v>
      </c>
      <c r="R1872" s="132"/>
      <c r="AC1872"/>
    </row>
    <row r="1873" spans="1:29" x14ac:dyDescent="0.25">
      <c r="A1873" t="s">
        <v>2412</v>
      </c>
      <c r="B1873" t="str">
        <f>IF(OR(ISNUMBER(FIND("W/O",Tabelle3[[#This Row],[Score]])),ISNUMBER(FIND("RET",Tabelle3[[#This Row],[Score]])),ISNUMBER(FIND("Bye,",Tabelle3[[#This Row],[Opponent]]))),"NO","YES")</f>
        <v>YES</v>
      </c>
      <c r="C1873" t="s">
        <v>518</v>
      </c>
      <c r="D1873" s="158">
        <v>43661</v>
      </c>
      <c r="E1873" t="s">
        <v>991</v>
      </c>
      <c r="F1873">
        <v>4</v>
      </c>
      <c r="G1873" t="s">
        <v>1450</v>
      </c>
      <c r="H1873" t="s">
        <v>1564</v>
      </c>
      <c r="I1873" t="s">
        <v>1354</v>
      </c>
      <c r="J1873">
        <f>IF('ATP Data Set 2019 Singles'!$K1873&gt;1,'ATP Data Set 2019 Singles'!$K1873,"")</f>
        <v>128</v>
      </c>
      <c r="K1873">
        <v>128</v>
      </c>
      <c r="R1873" s="132"/>
      <c r="AC1873"/>
    </row>
    <row r="1874" spans="1:29" x14ac:dyDescent="0.25">
      <c r="A1874" t="s">
        <v>2412</v>
      </c>
      <c r="B1874" t="str">
        <f>IF(OR(ISNUMBER(FIND("W/O",Tabelle3[[#This Row],[Score]])),ISNUMBER(FIND("RET",Tabelle3[[#This Row],[Score]])),ISNUMBER(FIND("Bye,",Tabelle3[[#This Row],[Opponent]]))),"NO","YES")</f>
        <v>YES</v>
      </c>
      <c r="C1874" t="s">
        <v>518</v>
      </c>
      <c r="D1874" s="158">
        <v>43661</v>
      </c>
      <c r="E1874" t="s">
        <v>991</v>
      </c>
      <c r="F1874">
        <v>4</v>
      </c>
      <c r="G1874" t="s">
        <v>1634</v>
      </c>
      <c r="H1874" t="s">
        <v>1762</v>
      </c>
      <c r="I1874" t="s">
        <v>678</v>
      </c>
      <c r="J1874">
        <f>IF('ATP Data Set 2019 Singles'!$K1874&gt;1,'ATP Data Set 2019 Singles'!$K1874,"")</f>
        <v>61</v>
      </c>
      <c r="K1874">
        <v>61</v>
      </c>
      <c r="R1874" s="132"/>
      <c r="AC1874"/>
    </row>
    <row r="1875" spans="1:29" x14ac:dyDescent="0.25">
      <c r="A1875" t="s">
        <v>2412</v>
      </c>
      <c r="B1875" t="str">
        <f>IF(OR(ISNUMBER(FIND("W/O",Tabelle3[[#This Row],[Score]])),ISNUMBER(FIND("RET",Tabelle3[[#This Row],[Score]])),ISNUMBER(FIND("Bye,",Tabelle3[[#This Row],[Opponent]]))),"NO","YES")</f>
        <v>YES</v>
      </c>
      <c r="C1875" t="s">
        <v>518</v>
      </c>
      <c r="D1875" s="158">
        <v>43661</v>
      </c>
      <c r="E1875" t="s">
        <v>991</v>
      </c>
      <c r="F1875">
        <v>4</v>
      </c>
      <c r="G1875" t="s">
        <v>1613</v>
      </c>
      <c r="H1875" t="s">
        <v>1448</v>
      </c>
      <c r="I1875" t="s">
        <v>542</v>
      </c>
      <c r="J1875">
        <f>IF('ATP Data Set 2019 Singles'!$K1875&gt;1,'ATP Data Set 2019 Singles'!$K1875,"")</f>
        <v>73</v>
      </c>
      <c r="K1875">
        <v>73</v>
      </c>
      <c r="R1875" s="132"/>
      <c r="AC1875"/>
    </row>
    <row r="1876" spans="1:29" x14ac:dyDescent="0.25">
      <c r="A1876" t="s">
        <v>2412</v>
      </c>
      <c r="B1876" t="str">
        <f>IF(OR(ISNUMBER(FIND("W/O",Tabelle3[[#This Row],[Score]])),ISNUMBER(FIND("RET",Tabelle3[[#This Row],[Score]])),ISNUMBER(FIND("Bye,",Tabelle3[[#This Row],[Opponent]]))),"NO","YES")</f>
        <v>YES</v>
      </c>
      <c r="C1876" t="s">
        <v>518</v>
      </c>
      <c r="D1876" s="158">
        <v>43661</v>
      </c>
      <c r="E1876" t="s">
        <v>991</v>
      </c>
      <c r="F1876">
        <v>4</v>
      </c>
      <c r="G1876" t="s">
        <v>1894</v>
      </c>
      <c r="H1876" t="s">
        <v>1896</v>
      </c>
      <c r="I1876" t="s">
        <v>550</v>
      </c>
      <c r="J1876">
        <f>IF('ATP Data Set 2019 Singles'!$K1876&gt;1,'ATP Data Set 2019 Singles'!$K1876,"")</f>
        <v>77</v>
      </c>
      <c r="K1876">
        <v>77</v>
      </c>
      <c r="R1876" s="132"/>
      <c r="AC1876"/>
    </row>
    <row r="1877" spans="1:29" x14ac:dyDescent="0.25">
      <c r="A1877" t="s">
        <v>2412</v>
      </c>
      <c r="B1877" t="str">
        <f>IF(OR(ISNUMBER(FIND("W/O",Tabelle3[[#This Row],[Score]])),ISNUMBER(FIND("RET",Tabelle3[[#This Row],[Score]])),ISNUMBER(FIND("Bye,",Tabelle3[[#This Row],[Opponent]]))),"NO","YES")</f>
        <v>YES</v>
      </c>
      <c r="C1877" t="s">
        <v>518</v>
      </c>
      <c r="D1877" s="158">
        <v>43661</v>
      </c>
      <c r="E1877" t="s">
        <v>991</v>
      </c>
      <c r="F1877">
        <v>5</v>
      </c>
      <c r="G1877" t="s">
        <v>1493</v>
      </c>
      <c r="H1877" t="s">
        <v>1613</v>
      </c>
      <c r="I1877" t="s">
        <v>1895</v>
      </c>
      <c r="J1877">
        <f>IF('ATP Data Set 2019 Singles'!$K1877&gt;1,'ATP Data Set 2019 Singles'!$K1877,"")</f>
        <v>72</v>
      </c>
      <c r="K1877">
        <v>72</v>
      </c>
      <c r="R1877" s="132"/>
      <c r="AC1877"/>
    </row>
    <row r="1878" spans="1:29" x14ac:dyDescent="0.25">
      <c r="A1878" t="s">
        <v>2412</v>
      </c>
      <c r="B1878" t="str">
        <f>IF(OR(ISNUMBER(FIND("W/O",Tabelle3[[#This Row],[Score]])),ISNUMBER(FIND("RET",Tabelle3[[#This Row],[Score]])),ISNUMBER(FIND("Bye,",Tabelle3[[#This Row],[Opponent]]))),"NO","YES")</f>
        <v>YES</v>
      </c>
      <c r="C1878" t="s">
        <v>518</v>
      </c>
      <c r="D1878" s="158">
        <v>43661</v>
      </c>
      <c r="E1878" t="s">
        <v>991</v>
      </c>
      <c r="F1878">
        <v>5</v>
      </c>
      <c r="G1878" t="s">
        <v>1646</v>
      </c>
      <c r="H1878" t="s">
        <v>1894</v>
      </c>
      <c r="I1878" t="s">
        <v>1640</v>
      </c>
      <c r="J1878">
        <f>IF('ATP Data Set 2019 Singles'!$K1878&gt;1,'ATP Data Set 2019 Singles'!$K1878,"")</f>
        <v>50</v>
      </c>
      <c r="K1878">
        <v>50</v>
      </c>
      <c r="R1878" s="132"/>
      <c r="AC1878"/>
    </row>
    <row r="1879" spans="1:29" x14ac:dyDescent="0.25">
      <c r="A1879" t="s">
        <v>2412</v>
      </c>
      <c r="B1879" t="str">
        <f>IF(OR(ISNUMBER(FIND("W/O",Tabelle3[[#This Row],[Score]])),ISNUMBER(FIND("RET",Tabelle3[[#This Row],[Score]])),ISNUMBER(FIND("Bye,",Tabelle3[[#This Row],[Opponent]]))),"NO","YES")</f>
        <v>YES</v>
      </c>
      <c r="C1879" t="s">
        <v>518</v>
      </c>
      <c r="D1879" s="158">
        <v>43661</v>
      </c>
      <c r="E1879" t="s">
        <v>991</v>
      </c>
      <c r="F1879">
        <v>5</v>
      </c>
      <c r="G1879" t="s">
        <v>1413</v>
      </c>
      <c r="H1879" t="s">
        <v>1634</v>
      </c>
      <c r="I1879" t="s">
        <v>1893</v>
      </c>
      <c r="J1879">
        <f>IF('ATP Data Set 2019 Singles'!$K1879&gt;1,'ATP Data Set 2019 Singles'!$K1879,"")</f>
        <v>146</v>
      </c>
      <c r="K1879">
        <v>146</v>
      </c>
      <c r="R1879" s="132"/>
      <c r="AC1879"/>
    </row>
    <row r="1880" spans="1:29" x14ac:dyDescent="0.25">
      <c r="A1880" t="s">
        <v>2412</v>
      </c>
      <c r="B1880" t="str">
        <f>IF(OR(ISNUMBER(FIND("W/O",Tabelle3[[#This Row],[Score]])),ISNUMBER(FIND("RET",Tabelle3[[#This Row],[Score]])),ISNUMBER(FIND("Bye,",Tabelle3[[#This Row],[Opponent]]))),"NO","YES")</f>
        <v>YES</v>
      </c>
      <c r="C1880" t="s">
        <v>518</v>
      </c>
      <c r="D1880" s="158">
        <v>43661</v>
      </c>
      <c r="E1880" t="s">
        <v>991</v>
      </c>
      <c r="F1880">
        <v>5</v>
      </c>
      <c r="G1880" t="s">
        <v>1450</v>
      </c>
      <c r="H1880" t="s">
        <v>1838</v>
      </c>
      <c r="I1880" t="s">
        <v>1593</v>
      </c>
      <c r="J1880">
        <f>IF('ATP Data Set 2019 Singles'!$K1880&gt;1,'ATP Data Set 2019 Singles'!$K1880,"")</f>
        <v>101</v>
      </c>
      <c r="K1880">
        <v>101</v>
      </c>
      <c r="R1880" s="132"/>
      <c r="AC1880"/>
    </row>
    <row r="1881" spans="1:29" x14ac:dyDescent="0.25">
      <c r="A1881" t="s">
        <v>2412</v>
      </c>
      <c r="B1881" t="str">
        <f>IF(OR(ISNUMBER(FIND("W/O",Tabelle3[[#This Row],[Score]])),ISNUMBER(FIND("RET",Tabelle3[[#This Row],[Score]])),ISNUMBER(FIND("Bye,",Tabelle3[[#This Row],[Opponent]]))),"NO","YES")</f>
        <v>YES</v>
      </c>
      <c r="C1881" t="s">
        <v>518</v>
      </c>
      <c r="D1881" s="158">
        <v>43661</v>
      </c>
      <c r="E1881" t="s">
        <v>991</v>
      </c>
      <c r="F1881">
        <v>6</v>
      </c>
      <c r="G1881" t="s">
        <v>1493</v>
      </c>
      <c r="H1881" t="s">
        <v>1646</v>
      </c>
      <c r="I1881" t="s">
        <v>1471</v>
      </c>
      <c r="J1881">
        <f>IF('ATP Data Set 2019 Singles'!$K1881&gt;1,'ATP Data Set 2019 Singles'!$K1881,"")</f>
        <v>129</v>
      </c>
      <c r="K1881">
        <v>129</v>
      </c>
      <c r="R1881" s="132"/>
      <c r="AC1881"/>
    </row>
    <row r="1882" spans="1:29" x14ac:dyDescent="0.25">
      <c r="A1882" t="s">
        <v>2412</v>
      </c>
      <c r="B1882" t="str">
        <f>IF(OR(ISNUMBER(FIND("W/O",Tabelle3[[#This Row],[Score]])),ISNUMBER(FIND("RET",Tabelle3[[#This Row],[Score]])),ISNUMBER(FIND("Bye,",Tabelle3[[#This Row],[Opponent]]))),"NO","YES")</f>
        <v>YES</v>
      </c>
      <c r="C1882" t="s">
        <v>518</v>
      </c>
      <c r="D1882" s="158">
        <v>43661</v>
      </c>
      <c r="E1882" t="s">
        <v>991</v>
      </c>
      <c r="F1882">
        <v>6</v>
      </c>
      <c r="G1882" t="s">
        <v>1450</v>
      </c>
      <c r="H1882" t="s">
        <v>1413</v>
      </c>
      <c r="I1882" t="s">
        <v>1547</v>
      </c>
      <c r="J1882">
        <f>IF('ATP Data Set 2019 Singles'!$K1882&gt;1,'ATP Data Set 2019 Singles'!$K1882,"")</f>
        <v>164</v>
      </c>
      <c r="K1882">
        <v>164</v>
      </c>
      <c r="R1882" s="132"/>
      <c r="AC1882"/>
    </row>
    <row r="1883" spans="1:29" x14ac:dyDescent="0.25">
      <c r="A1883" t="s">
        <v>2412</v>
      </c>
      <c r="B1883" t="str">
        <f>IF(OR(ISNUMBER(FIND("W/O",Tabelle3[[#This Row],[Score]])),ISNUMBER(FIND("RET",Tabelle3[[#This Row],[Score]])),ISNUMBER(FIND("Bye,",Tabelle3[[#This Row],[Opponent]]))),"NO","YES")</f>
        <v>YES</v>
      </c>
      <c r="C1883" t="s">
        <v>518</v>
      </c>
      <c r="D1883" s="158">
        <v>43661</v>
      </c>
      <c r="E1883" t="s">
        <v>991</v>
      </c>
      <c r="F1883">
        <v>7</v>
      </c>
      <c r="G1883" t="s">
        <v>1450</v>
      </c>
      <c r="H1883" t="s">
        <v>1493</v>
      </c>
      <c r="I1883" t="s">
        <v>585</v>
      </c>
      <c r="J1883">
        <f>IF('ATP Data Set 2019 Singles'!$K1883&gt;1,'ATP Data Set 2019 Singles'!$K1883,"")</f>
        <v>75</v>
      </c>
      <c r="K1883">
        <v>75</v>
      </c>
      <c r="R1883" s="132"/>
      <c r="AC1883"/>
    </row>
    <row r="1884" spans="1:29" x14ac:dyDescent="0.25">
      <c r="A1884" t="s">
        <v>2412</v>
      </c>
      <c r="B1884" t="str">
        <f>IF(OR(ISNUMBER(FIND("W/O",Tabelle3[[#This Row],[Score]])),ISNUMBER(FIND("RET",Tabelle3[[#This Row],[Score]])),ISNUMBER(FIND("Bye,",Tabelle3[[#This Row],[Opponent]]))),"NO","YES")</f>
        <v>YES</v>
      </c>
      <c r="C1884" t="s">
        <v>518</v>
      </c>
      <c r="D1884" s="158">
        <v>43661</v>
      </c>
      <c r="E1884" t="s">
        <v>978</v>
      </c>
      <c r="F1884">
        <v>3</v>
      </c>
      <c r="G1884" t="s">
        <v>1885</v>
      </c>
      <c r="H1884" t="s">
        <v>1639</v>
      </c>
      <c r="I1884" t="s">
        <v>1142</v>
      </c>
      <c r="J1884">
        <f>IF('ATP Data Set 2019 Singles'!$K1884&gt;1,'ATP Data Set 2019 Singles'!$K1884,"")</f>
        <v>148</v>
      </c>
      <c r="K1884">
        <v>148</v>
      </c>
      <c r="R1884" s="132"/>
      <c r="AC1884"/>
    </row>
    <row r="1885" spans="1:29" x14ac:dyDescent="0.25">
      <c r="A1885" t="s">
        <v>2412</v>
      </c>
      <c r="B1885" t="str">
        <f>IF(OR(ISNUMBER(FIND("W/O",Tabelle3[[#This Row],[Score]])),ISNUMBER(FIND("RET",Tabelle3[[#This Row],[Score]])),ISNUMBER(FIND("Bye,",Tabelle3[[#This Row],[Opponent]]))),"NO","YES")</f>
        <v>YES</v>
      </c>
      <c r="C1885" t="s">
        <v>518</v>
      </c>
      <c r="D1885" s="158">
        <v>43661</v>
      </c>
      <c r="E1885" t="s">
        <v>978</v>
      </c>
      <c r="F1885">
        <v>3</v>
      </c>
      <c r="G1885" t="s">
        <v>1882</v>
      </c>
      <c r="H1885" t="s">
        <v>1892</v>
      </c>
      <c r="I1885" t="s">
        <v>1891</v>
      </c>
      <c r="J1885">
        <f>IF('ATP Data Set 2019 Singles'!$K1885&gt;1,'ATP Data Set 2019 Singles'!$K1885,"")</f>
        <v>161</v>
      </c>
      <c r="K1885">
        <v>161</v>
      </c>
      <c r="R1885" s="132"/>
      <c r="AC1885"/>
    </row>
    <row r="1886" spans="1:29" x14ac:dyDescent="0.25">
      <c r="A1886" t="s">
        <v>2412</v>
      </c>
      <c r="B1886" t="str">
        <f>IF(OR(ISNUMBER(FIND("W/O",Tabelle3[[#This Row],[Score]])),ISNUMBER(FIND("RET",Tabelle3[[#This Row],[Score]])),ISNUMBER(FIND("Bye,",Tabelle3[[#This Row],[Opponent]]))),"NO","YES")</f>
        <v>YES</v>
      </c>
      <c r="C1886" t="s">
        <v>518</v>
      </c>
      <c r="D1886" s="158">
        <v>43661</v>
      </c>
      <c r="E1886" t="s">
        <v>978</v>
      </c>
      <c r="F1886">
        <v>3</v>
      </c>
      <c r="G1886" t="s">
        <v>1481</v>
      </c>
      <c r="H1886" t="s">
        <v>1579</v>
      </c>
      <c r="I1886" t="s">
        <v>621</v>
      </c>
      <c r="J1886">
        <f>IF('ATP Data Set 2019 Singles'!$K1886&gt;1,'ATP Data Set 2019 Singles'!$K1886,"")</f>
        <v>80</v>
      </c>
      <c r="K1886">
        <v>80</v>
      </c>
      <c r="R1886" s="132"/>
      <c r="AC1886"/>
    </row>
    <row r="1887" spans="1:29" x14ac:dyDescent="0.25">
      <c r="A1887" t="s">
        <v>2412</v>
      </c>
      <c r="B1887" t="str">
        <f>IF(OR(ISNUMBER(FIND("W/O",Tabelle3[[#This Row],[Score]])),ISNUMBER(FIND("RET",Tabelle3[[#This Row],[Score]])),ISNUMBER(FIND("Bye,",Tabelle3[[#This Row],[Opponent]]))),"NO","YES")</f>
        <v>YES</v>
      </c>
      <c r="C1887" t="s">
        <v>518</v>
      </c>
      <c r="D1887" s="158">
        <v>43661</v>
      </c>
      <c r="E1887" t="s">
        <v>978</v>
      </c>
      <c r="F1887">
        <v>3</v>
      </c>
      <c r="G1887" t="s">
        <v>1629</v>
      </c>
      <c r="H1887" t="s">
        <v>1452</v>
      </c>
      <c r="I1887" t="s">
        <v>684</v>
      </c>
      <c r="J1887">
        <f>IF('ATP Data Set 2019 Singles'!$K1887&gt;1,'ATP Data Set 2019 Singles'!$K1887,"")</f>
        <v>85</v>
      </c>
      <c r="K1887">
        <v>85</v>
      </c>
      <c r="R1887" s="132"/>
      <c r="AC1887"/>
    </row>
    <row r="1888" spans="1:29" x14ac:dyDescent="0.25">
      <c r="A1888" t="s">
        <v>2412</v>
      </c>
      <c r="B1888" t="str">
        <f>IF(OR(ISNUMBER(FIND("W/O",Tabelle3[[#This Row],[Score]])),ISNUMBER(FIND("RET",Tabelle3[[#This Row],[Score]])),ISNUMBER(FIND("Bye,",Tabelle3[[#This Row],[Opponent]]))),"NO","YES")</f>
        <v>NO</v>
      </c>
      <c r="C1888" t="s">
        <v>518</v>
      </c>
      <c r="D1888" s="158">
        <v>43661</v>
      </c>
      <c r="E1888" t="s">
        <v>978</v>
      </c>
      <c r="F1888">
        <v>3</v>
      </c>
      <c r="G1888" t="s">
        <v>1459</v>
      </c>
      <c r="H1888" t="s">
        <v>1458</v>
      </c>
      <c r="I1888" t="s">
        <v>1457</v>
      </c>
      <c r="J1888" t="str">
        <f>IF('ATP Data Set 2019 Singles'!$K1888&gt;1,'ATP Data Set 2019 Singles'!$K1888,"")</f>
        <v/>
      </c>
      <c r="K1888">
        <v>0</v>
      </c>
      <c r="R1888" s="132"/>
      <c r="AC1888"/>
    </row>
    <row r="1889" spans="1:29" x14ac:dyDescent="0.25">
      <c r="A1889" t="s">
        <v>2412</v>
      </c>
      <c r="B1889" t="str">
        <f>IF(OR(ISNUMBER(FIND("W/O",Tabelle3[[#This Row],[Score]])),ISNUMBER(FIND("RET",Tabelle3[[#This Row],[Score]])),ISNUMBER(FIND("Bye,",Tabelle3[[#This Row],[Opponent]]))),"NO","YES")</f>
        <v>NO</v>
      </c>
      <c r="C1889" t="s">
        <v>518</v>
      </c>
      <c r="D1889" s="158">
        <v>43661</v>
      </c>
      <c r="E1889" t="s">
        <v>978</v>
      </c>
      <c r="F1889">
        <v>3</v>
      </c>
      <c r="G1889" t="s">
        <v>1474</v>
      </c>
      <c r="H1889" t="s">
        <v>1458</v>
      </c>
      <c r="I1889" t="s">
        <v>1457</v>
      </c>
      <c r="J1889" t="str">
        <f>IF('ATP Data Set 2019 Singles'!$K1889&gt;1,'ATP Data Set 2019 Singles'!$K1889,"")</f>
        <v/>
      </c>
      <c r="K1889">
        <v>0</v>
      </c>
      <c r="R1889" s="132"/>
      <c r="AC1889"/>
    </row>
    <row r="1890" spans="1:29" x14ac:dyDescent="0.25">
      <c r="A1890" t="s">
        <v>2412</v>
      </c>
      <c r="B1890" t="str">
        <f>IF(OR(ISNUMBER(FIND("W/O",Tabelle3[[#This Row],[Score]])),ISNUMBER(FIND("RET",Tabelle3[[#This Row],[Score]])),ISNUMBER(FIND("Bye,",Tabelle3[[#This Row],[Opponent]]))),"NO","YES")</f>
        <v>NO</v>
      </c>
      <c r="C1890" t="s">
        <v>518</v>
      </c>
      <c r="D1890" s="158">
        <v>43661</v>
      </c>
      <c r="E1890" t="s">
        <v>978</v>
      </c>
      <c r="F1890">
        <v>3</v>
      </c>
      <c r="G1890" t="s">
        <v>1447</v>
      </c>
      <c r="H1890" t="s">
        <v>1458</v>
      </c>
      <c r="I1890" t="s">
        <v>1457</v>
      </c>
      <c r="J1890" t="str">
        <f>IF('ATP Data Set 2019 Singles'!$K1890&gt;1,'ATP Data Set 2019 Singles'!$K1890,"")</f>
        <v/>
      </c>
      <c r="K1890">
        <v>0</v>
      </c>
      <c r="R1890" s="132"/>
      <c r="AC1890"/>
    </row>
    <row r="1891" spans="1:29" x14ac:dyDescent="0.25">
      <c r="A1891" t="s">
        <v>2412</v>
      </c>
      <c r="B1891" t="str">
        <f>IF(OR(ISNUMBER(FIND("W/O",Tabelle3[[#This Row],[Score]])),ISNUMBER(FIND("RET",Tabelle3[[#This Row],[Score]])),ISNUMBER(FIND("Bye,",Tabelle3[[#This Row],[Opponent]]))),"NO","YES")</f>
        <v>YES</v>
      </c>
      <c r="C1891" t="s">
        <v>518</v>
      </c>
      <c r="D1891" s="158">
        <v>43661</v>
      </c>
      <c r="E1891" t="s">
        <v>978</v>
      </c>
      <c r="F1891">
        <v>3</v>
      </c>
      <c r="G1891" t="s">
        <v>1501</v>
      </c>
      <c r="H1891" t="s">
        <v>1587</v>
      </c>
      <c r="I1891" t="s">
        <v>536</v>
      </c>
      <c r="J1891">
        <f>IF('ATP Data Set 2019 Singles'!$K1891&gt;1,'ATP Data Set 2019 Singles'!$K1891,"")</f>
        <v>130</v>
      </c>
      <c r="K1891">
        <v>130</v>
      </c>
      <c r="R1891" s="132"/>
      <c r="AC1891"/>
    </row>
    <row r="1892" spans="1:29" x14ac:dyDescent="0.25">
      <c r="A1892" t="s">
        <v>2412</v>
      </c>
      <c r="B1892" t="str">
        <f>IF(OR(ISNUMBER(FIND("W/O",Tabelle3[[#This Row],[Score]])),ISNUMBER(FIND("RET",Tabelle3[[#This Row],[Score]])),ISNUMBER(FIND("Bye,",Tabelle3[[#This Row],[Opponent]]))),"NO","YES")</f>
        <v>NO</v>
      </c>
      <c r="C1892" t="s">
        <v>518</v>
      </c>
      <c r="D1892" s="158">
        <v>43661</v>
      </c>
      <c r="E1892" t="s">
        <v>978</v>
      </c>
      <c r="F1892">
        <v>3</v>
      </c>
      <c r="G1892" t="s">
        <v>1469</v>
      </c>
      <c r="H1892" t="s">
        <v>1458</v>
      </c>
      <c r="I1892" t="s">
        <v>1457</v>
      </c>
      <c r="J1892" t="str">
        <f>IF('ATP Data Set 2019 Singles'!$K1892&gt;1,'ATP Data Set 2019 Singles'!$K1892,"")</f>
        <v/>
      </c>
      <c r="K1892">
        <v>0</v>
      </c>
      <c r="R1892" s="132"/>
      <c r="AC1892"/>
    </row>
    <row r="1893" spans="1:29" x14ac:dyDescent="0.25">
      <c r="A1893" t="s">
        <v>2412</v>
      </c>
      <c r="B1893" t="str">
        <f>IF(OR(ISNUMBER(FIND("W/O",Tabelle3[[#This Row],[Score]])),ISNUMBER(FIND("RET",Tabelle3[[#This Row],[Score]])),ISNUMBER(FIND("Bye,",Tabelle3[[#This Row],[Opponent]]))),"NO","YES")</f>
        <v>YES</v>
      </c>
      <c r="C1893" t="s">
        <v>518</v>
      </c>
      <c r="D1893" s="158">
        <v>43661</v>
      </c>
      <c r="E1893" t="s">
        <v>978</v>
      </c>
      <c r="F1893">
        <v>3</v>
      </c>
      <c r="G1893" t="s">
        <v>1672</v>
      </c>
      <c r="H1893" t="s">
        <v>1890</v>
      </c>
      <c r="I1893" t="s">
        <v>1566</v>
      </c>
      <c r="J1893">
        <f>IF('ATP Data Set 2019 Singles'!$K1893&gt;1,'ATP Data Set 2019 Singles'!$K1893,"")</f>
        <v>191</v>
      </c>
      <c r="K1893">
        <v>191</v>
      </c>
      <c r="R1893" s="132"/>
      <c r="AC1893"/>
    </row>
    <row r="1894" spans="1:29" x14ac:dyDescent="0.25">
      <c r="A1894" t="s">
        <v>2412</v>
      </c>
      <c r="B1894" t="str">
        <f>IF(OR(ISNUMBER(FIND("W/O",Tabelle3[[#This Row],[Score]])),ISNUMBER(FIND("RET",Tabelle3[[#This Row],[Score]])),ISNUMBER(FIND("Bye,",Tabelle3[[#This Row],[Opponent]]))),"NO","YES")</f>
        <v>YES</v>
      </c>
      <c r="C1894" t="s">
        <v>518</v>
      </c>
      <c r="D1894" s="158">
        <v>43661</v>
      </c>
      <c r="E1894" t="s">
        <v>978</v>
      </c>
      <c r="F1894">
        <v>3</v>
      </c>
      <c r="G1894" t="s">
        <v>1758</v>
      </c>
      <c r="H1894" t="s">
        <v>1515</v>
      </c>
      <c r="I1894" t="s">
        <v>705</v>
      </c>
      <c r="J1894">
        <f>IF('ATP Data Set 2019 Singles'!$K1894&gt;1,'ATP Data Set 2019 Singles'!$K1894,"")</f>
        <v>85</v>
      </c>
      <c r="K1894">
        <v>85</v>
      </c>
      <c r="R1894" s="132"/>
      <c r="AC1894"/>
    </row>
    <row r="1895" spans="1:29" x14ac:dyDescent="0.25">
      <c r="A1895" t="s">
        <v>2412</v>
      </c>
      <c r="B1895" t="str">
        <f>IF(OR(ISNUMBER(FIND("W/O",Tabelle3[[#This Row],[Score]])),ISNUMBER(FIND("RET",Tabelle3[[#This Row],[Score]])),ISNUMBER(FIND("Bye,",Tabelle3[[#This Row],[Opponent]]))),"NO","YES")</f>
        <v>YES</v>
      </c>
      <c r="C1895" t="s">
        <v>518</v>
      </c>
      <c r="D1895" s="158">
        <v>43661</v>
      </c>
      <c r="E1895" t="s">
        <v>978</v>
      </c>
      <c r="F1895">
        <v>3</v>
      </c>
      <c r="G1895" t="s">
        <v>1461</v>
      </c>
      <c r="H1895" t="s">
        <v>1726</v>
      </c>
      <c r="I1895" t="s">
        <v>621</v>
      </c>
      <c r="J1895">
        <f>IF('ATP Data Set 2019 Singles'!$K1895&gt;1,'ATP Data Set 2019 Singles'!$K1895,"")</f>
        <v>73</v>
      </c>
      <c r="K1895">
        <v>73</v>
      </c>
      <c r="R1895" s="132"/>
      <c r="AC1895"/>
    </row>
    <row r="1896" spans="1:29" x14ac:dyDescent="0.25">
      <c r="A1896" t="s">
        <v>2412</v>
      </c>
      <c r="B1896" t="str">
        <f>IF(OR(ISNUMBER(FIND("W/O",Tabelle3[[#This Row],[Score]])),ISNUMBER(FIND("RET",Tabelle3[[#This Row],[Score]])),ISNUMBER(FIND("Bye,",Tabelle3[[#This Row],[Opponent]]))),"NO","YES")</f>
        <v>YES</v>
      </c>
      <c r="C1896" t="s">
        <v>518</v>
      </c>
      <c r="D1896" s="158">
        <v>43661</v>
      </c>
      <c r="E1896" t="s">
        <v>978</v>
      </c>
      <c r="F1896">
        <v>3</v>
      </c>
      <c r="G1896" t="s">
        <v>1887</v>
      </c>
      <c r="H1896" t="s">
        <v>1737</v>
      </c>
      <c r="I1896" t="s">
        <v>646</v>
      </c>
      <c r="J1896">
        <f>IF('ATP Data Set 2019 Singles'!$K1896&gt;1,'ATP Data Set 2019 Singles'!$K1896,"")</f>
        <v>76</v>
      </c>
      <c r="K1896">
        <v>76</v>
      </c>
      <c r="R1896" s="132"/>
      <c r="AC1896"/>
    </row>
    <row r="1897" spans="1:29" x14ac:dyDescent="0.25">
      <c r="A1897" t="s">
        <v>2412</v>
      </c>
      <c r="B1897" t="str">
        <f>IF(OR(ISNUMBER(FIND("W/O",Tabelle3[[#This Row],[Score]])),ISNUMBER(FIND("RET",Tabelle3[[#This Row],[Score]])),ISNUMBER(FIND("Bye,",Tabelle3[[#This Row],[Opponent]]))),"NO","YES")</f>
        <v>YES</v>
      </c>
      <c r="C1897" t="s">
        <v>518</v>
      </c>
      <c r="D1897" s="158">
        <v>43661</v>
      </c>
      <c r="E1897" t="s">
        <v>978</v>
      </c>
      <c r="F1897">
        <v>3</v>
      </c>
      <c r="G1897" t="s">
        <v>1404</v>
      </c>
      <c r="H1897" t="s">
        <v>1889</v>
      </c>
      <c r="I1897" t="s">
        <v>1568</v>
      </c>
      <c r="J1897">
        <f>IF('ATP Data Set 2019 Singles'!$K1897&gt;1,'ATP Data Set 2019 Singles'!$K1897,"")</f>
        <v>103</v>
      </c>
      <c r="K1897">
        <v>103</v>
      </c>
      <c r="R1897" s="132"/>
      <c r="AC1897"/>
    </row>
    <row r="1898" spans="1:29" x14ac:dyDescent="0.25">
      <c r="A1898" t="s">
        <v>2412</v>
      </c>
      <c r="B1898" t="str">
        <f>IF(OR(ISNUMBER(FIND("W/O",Tabelle3[[#This Row],[Score]])),ISNUMBER(FIND("RET",Tabelle3[[#This Row],[Score]])),ISNUMBER(FIND("Bye,",Tabelle3[[#This Row],[Opponent]]))),"NO","YES")</f>
        <v>YES</v>
      </c>
      <c r="C1898" t="s">
        <v>518</v>
      </c>
      <c r="D1898" s="158">
        <v>43661</v>
      </c>
      <c r="E1898" t="s">
        <v>978</v>
      </c>
      <c r="F1898">
        <v>3</v>
      </c>
      <c r="G1898" t="s">
        <v>1523</v>
      </c>
      <c r="H1898" t="s">
        <v>1551</v>
      </c>
      <c r="I1898" t="s">
        <v>621</v>
      </c>
      <c r="J1898">
        <f>IF('ATP Data Set 2019 Singles'!$K1898&gt;1,'ATP Data Set 2019 Singles'!$K1898,"")</f>
        <v>76</v>
      </c>
      <c r="K1898">
        <v>76</v>
      </c>
      <c r="R1898" s="132"/>
      <c r="AC1898"/>
    </row>
    <row r="1899" spans="1:29" x14ac:dyDescent="0.25">
      <c r="A1899" t="s">
        <v>2412</v>
      </c>
      <c r="B1899" t="str">
        <f>IF(OR(ISNUMBER(FIND("W/O",Tabelle3[[#This Row],[Score]])),ISNUMBER(FIND("RET",Tabelle3[[#This Row],[Score]])),ISNUMBER(FIND("Bye,",Tabelle3[[#This Row],[Opponent]]))),"NO","YES")</f>
        <v>YES</v>
      </c>
      <c r="C1899" t="s">
        <v>518</v>
      </c>
      <c r="D1899" s="158">
        <v>43661</v>
      </c>
      <c r="E1899" t="s">
        <v>978</v>
      </c>
      <c r="F1899">
        <v>3</v>
      </c>
      <c r="G1899" t="s">
        <v>1787</v>
      </c>
      <c r="H1899" t="s">
        <v>1521</v>
      </c>
      <c r="I1899" t="s">
        <v>1888</v>
      </c>
      <c r="J1899">
        <f>IF('ATP Data Set 2019 Singles'!$K1899&gt;1,'ATP Data Set 2019 Singles'!$K1899,"")</f>
        <v>182</v>
      </c>
      <c r="K1899">
        <v>182</v>
      </c>
      <c r="R1899" s="132"/>
      <c r="AC1899"/>
    </row>
    <row r="1900" spans="1:29" x14ac:dyDescent="0.25">
      <c r="A1900" t="s">
        <v>2412</v>
      </c>
      <c r="B1900" t="str">
        <f>IF(OR(ISNUMBER(FIND("W/O",Tabelle3[[#This Row],[Score]])),ISNUMBER(FIND("RET",Tabelle3[[#This Row],[Score]])),ISNUMBER(FIND("Bye,",Tabelle3[[#This Row],[Opponent]]))),"NO","YES")</f>
        <v>YES</v>
      </c>
      <c r="C1900" t="s">
        <v>518</v>
      </c>
      <c r="D1900" s="158">
        <v>43661</v>
      </c>
      <c r="E1900" t="s">
        <v>978</v>
      </c>
      <c r="F1900">
        <v>4</v>
      </c>
      <c r="G1900" t="s">
        <v>1885</v>
      </c>
      <c r="H1900" t="s">
        <v>1887</v>
      </c>
      <c r="I1900" t="s">
        <v>646</v>
      </c>
      <c r="J1900">
        <f>IF('ATP Data Set 2019 Singles'!$K1900&gt;1,'ATP Data Set 2019 Singles'!$K1900,"")</f>
        <v>79</v>
      </c>
      <c r="K1900">
        <v>79</v>
      </c>
      <c r="R1900" s="132"/>
      <c r="AC1900"/>
    </row>
    <row r="1901" spans="1:29" x14ac:dyDescent="0.25">
      <c r="A1901" t="s">
        <v>2412</v>
      </c>
      <c r="B1901" t="str">
        <f>IF(OR(ISNUMBER(FIND("W/O",Tabelle3[[#This Row],[Score]])),ISNUMBER(FIND("RET",Tabelle3[[#This Row],[Score]])),ISNUMBER(FIND("Bye,",Tabelle3[[#This Row],[Opponent]]))),"NO","YES")</f>
        <v>YES</v>
      </c>
      <c r="C1901" t="s">
        <v>518</v>
      </c>
      <c r="D1901" s="158">
        <v>43661</v>
      </c>
      <c r="E1901" t="s">
        <v>978</v>
      </c>
      <c r="F1901">
        <v>4</v>
      </c>
      <c r="G1901" t="s">
        <v>1882</v>
      </c>
      <c r="H1901" t="s">
        <v>1501</v>
      </c>
      <c r="I1901" t="s">
        <v>871</v>
      </c>
      <c r="J1901">
        <f>IF('ATP Data Set 2019 Singles'!$K1901&gt;1,'ATP Data Set 2019 Singles'!$K1901,"")</f>
        <v>157</v>
      </c>
      <c r="K1901">
        <v>157</v>
      </c>
      <c r="R1901" s="132"/>
      <c r="AC1901"/>
    </row>
    <row r="1902" spans="1:29" x14ac:dyDescent="0.25">
      <c r="A1902" t="s">
        <v>2412</v>
      </c>
      <c r="B1902" t="str">
        <f>IF(OR(ISNUMBER(FIND("W/O",Tabelle3[[#This Row],[Score]])),ISNUMBER(FIND("RET",Tabelle3[[#This Row],[Score]])),ISNUMBER(FIND("Bye,",Tabelle3[[#This Row],[Opponent]]))),"NO","YES")</f>
        <v>YES</v>
      </c>
      <c r="C1902" t="s">
        <v>518</v>
      </c>
      <c r="D1902" s="158">
        <v>43661</v>
      </c>
      <c r="E1902" t="s">
        <v>978</v>
      </c>
      <c r="F1902">
        <v>4</v>
      </c>
      <c r="G1902" t="s">
        <v>1481</v>
      </c>
      <c r="H1902" t="s">
        <v>1404</v>
      </c>
      <c r="I1902" t="s">
        <v>585</v>
      </c>
      <c r="J1902">
        <f>IF('ATP Data Set 2019 Singles'!$K1902&gt;1,'ATP Data Set 2019 Singles'!$K1902,"")</f>
        <v>108</v>
      </c>
      <c r="K1902">
        <v>108</v>
      </c>
      <c r="R1902" s="132"/>
      <c r="AC1902"/>
    </row>
    <row r="1903" spans="1:29" x14ac:dyDescent="0.25">
      <c r="A1903" t="s">
        <v>2412</v>
      </c>
      <c r="B1903" t="str">
        <f>IF(OR(ISNUMBER(FIND("W/O",Tabelle3[[#This Row],[Score]])),ISNUMBER(FIND("RET",Tabelle3[[#This Row],[Score]])),ISNUMBER(FIND("Bye,",Tabelle3[[#This Row],[Opponent]]))),"NO","YES")</f>
        <v>YES</v>
      </c>
      <c r="C1903" t="s">
        <v>518</v>
      </c>
      <c r="D1903" s="158">
        <v>43661</v>
      </c>
      <c r="E1903" t="s">
        <v>978</v>
      </c>
      <c r="F1903">
        <v>4</v>
      </c>
      <c r="G1903" t="s">
        <v>1629</v>
      </c>
      <c r="H1903" t="s">
        <v>1459</v>
      </c>
      <c r="I1903" t="s">
        <v>1529</v>
      </c>
      <c r="J1903">
        <f>IF('ATP Data Set 2019 Singles'!$K1903&gt;1,'ATP Data Set 2019 Singles'!$K1903,"")</f>
        <v>104</v>
      </c>
      <c r="K1903">
        <v>104</v>
      </c>
      <c r="R1903" s="132"/>
      <c r="AC1903"/>
    </row>
    <row r="1904" spans="1:29" x14ac:dyDescent="0.25">
      <c r="A1904" t="s">
        <v>2412</v>
      </c>
      <c r="B1904" t="str">
        <f>IF(OR(ISNUMBER(FIND("W/O",Tabelle3[[#This Row],[Score]])),ISNUMBER(FIND("RET",Tabelle3[[#This Row],[Score]])),ISNUMBER(FIND("Bye,",Tabelle3[[#This Row],[Opponent]]))),"NO","YES")</f>
        <v>YES</v>
      </c>
      <c r="C1904" t="s">
        <v>518</v>
      </c>
      <c r="D1904" s="158">
        <v>43661</v>
      </c>
      <c r="E1904" t="s">
        <v>978</v>
      </c>
      <c r="F1904">
        <v>4</v>
      </c>
      <c r="G1904" t="s">
        <v>1474</v>
      </c>
      <c r="H1904" t="s">
        <v>1672</v>
      </c>
      <c r="I1904" t="s">
        <v>1124</v>
      </c>
      <c r="J1904">
        <f>IF('ATP Data Set 2019 Singles'!$K1904&gt;1,'ATP Data Set 2019 Singles'!$K1904,"")</f>
        <v>163</v>
      </c>
      <c r="K1904">
        <v>163</v>
      </c>
      <c r="R1904" s="132"/>
      <c r="AC1904"/>
    </row>
    <row r="1905" spans="1:29" x14ac:dyDescent="0.25">
      <c r="A1905" t="s">
        <v>2412</v>
      </c>
      <c r="B1905" t="str">
        <f>IF(OR(ISNUMBER(FIND("W/O",Tabelle3[[#This Row],[Score]])),ISNUMBER(FIND("RET",Tabelle3[[#This Row],[Score]])),ISNUMBER(FIND("Bye,",Tabelle3[[#This Row],[Opponent]]))),"NO","YES")</f>
        <v>YES</v>
      </c>
      <c r="C1905" t="s">
        <v>518</v>
      </c>
      <c r="D1905" s="158">
        <v>43661</v>
      </c>
      <c r="E1905" t="s">
        <v>978</v>
      </c>
      <c r="F1905">
        <v>4</v>
      </c>
      <c r="G1905" t="s">
        <v>1469</v>
      </c>
      <c r="H1905" t="s">
        <v>1461</v>
      </c>
      <c r="I1905" t="s">
        <v>678</v>
      </c>
      <c r="J1905">
        <f>IF('ATP Data Set 2019 Singles'!$K1905&gt;1,'ATP Data Set 2019 Singles'!$K1905,"")</f>
        <v>70</v>
      </c>
      <c r="K1905">
        <v>70</v>
      </c>
      <c r="R1905" s="132"/>
      <c r="AC1905"/>
    </row>
    <row r="1906" spans="1:29" x14ac:dyDescent="0.25">
      <c r="A1906" t="s">
        <v>2412</v>
      </c>
      <c r="B1906" t="str">
        <f>IF(OR(ISNUMBER(FIND("W/O",Tabelle3[[#This Row],[Score]])),ISNUMBER(FIND("RET",Tabelle3[[#This Row],[Score]])),ISNUMBER(FIND("Bye,",Tabelle3[[#This Row],[Opponent]]))),"NO","YES")</f>
        <v>YES</v>
      </c>
      <c r="C1906" t="s">
        <v>518</v>
      </c>
      <c r="D1906" s="158">
        <v>43661</v>
      </c>
      <c r="E1906" t="s">
        <v>978</v>
      </c>
      <c r="F1906">
        <v>4</v>
      </c>
      <c r="G1906" t="s">
        <v>1758</v>
      </c>
      <c r="H1906" t="s">
        <v>1787</v>
      </c>
      <c r="I1906" t="s">
        <v>1500</v>
      </c>
      <c r="J1906">
        <f>IF('ATP Data Set 2019 Singles'!$K1906&gt;1,'ATP Data Set 2019 Singles'!$K1906,"")</f>
        <v>133</v>
      </c>
      <c r="K1906">
        <v>133</v>
      </c>
      <c r="R1906" s="132"/>
      <c r="AC1906"/>
    </row>
    <row r="1907" spans="1:29" x14ac:dyDescent="0.25">
      <c r="A1907" t="s">
        <v>2412</v>
      </c>
      <c r="B1907" t="str">
        <f>IF(OR(ISNUMBER(FIND("W/O",Tabelle3[[#This Row],[Score]])),ISNUMBER(FIND("RET",Tabelle3[[#This Row],[Score]])),ISNUMBER(FIND("Bye,",Tabelle3[[#This Row],[Opponent]]))),"NO","YES")</f>
        <v>NO</v>
      </c>
      <c r="C1907" t="s">
        <v>518</v>
      </c>
      <c r="D1907" s="158">
        <v>43661</v>
      </c>
      <c r="E1907" t="s">
        <v>978</v>
      </c>
      <c r="F1907">
        <v>4</v>
      </c>
      <c r="G1907" t="s">
        <v>1523</v>
      </c>
      <c r="H1907" t="s">
        <v>1447</v>
      </c>
      <c r="I1907" t="s">
        <v>1886</v>
      </c>
      <c r="J1907">
        <f>IF('ATP Data Set 2019 Singles'!$K1907&gt;1,'ATP Data Set 2019 Singles'!$K1907,"")</f>
        <v>38</v>
      </c>
      <c r="K1907">
        <v>38</v>
      </c>
      <c r="R1907" s="132"/>
      <c r="AC1907"/>
    </row>
    <row r="1908" spans="1:29" x14ac:dyDescent="0.25">
      <c r="A1908" t="s">
        <v>2412</v>
      </c>
      <c r="B1908" t="str">
        <f>IF(OR(ISNUMBER(FIND("W/O",Tabelle3[[#This Row],[Score]])),ISNUMBER(FIND("RET",Tabelle3[[#This Row],[Score]])),ISNUMBER(FIND("Bye,",Tabelle3[[#This Row],[Opponent]]))),"NO","YES")</f>
        <v>YES</v>
      </c>
      <c r="C1908" t="s">
        <v>518</v>
      </c>
      <c r="D1908" s="158">
        <v>43661</v>
      </c>
      <c r="E1908" t="s">
        <v>978</v>
      </c>
      <c r="F1908">
        <v>5</v>
      </c>
      <c r="G1908" t="s">
        <v>1882</v>
      </c>
      <c r="H1908" t="s">
        <v>1523</v>
      </c>
      <c r="I1908" t="s">
        <v>1795</v>
      </c>
      <c r="J1908">
        <f>IF('ATP Data Set 2019 Singles'!$K1908&gt;1,'ATP Data Set 2019 Singles'!$K1908,"")</f>
        <v>143</v>
      </c>
      <c r="K1908">
        <v>143</v>
      </c>
      <c r="R1908" s="132"/>
      <c r="AC1908"/>
    </row>
    <row r="1909" spans="1:29" x14ac:dyDescent="0.25">
      <c r="A1909" t="s">
        <v>2412</v>
      </c>
      <c r="B1909" t="str">
        <f>IF(OR(ISNUMBER(FIND("W/O",Tabelle3[[#This Row],[Score]])),ISNUMBER(FIND("RET",Tabelle3[[#This Row],[Score]])),ISNUMBER(FIND("Bye,",Tabelle3[[#This Row],[Opponent]]))),"NO","YES")</f>
        <v>YES</v>
      </c>
      <c r="C1909" t="s">
        <v>518</v>
      </c>
      <c r="D1909" s="158">
        <v>43661</v>
      </c>
      <c r="E1909" t="s">
        <v>978</v>
      </c>
      <c r="F1909">
        <v>5</v>
      </c>
      <c r="G1909" t="s">
        <v>1629</v>
      </c>
      <c r="H1909" t="s">
        <v>1885</v>
      </c>
      <c r="I1909" t="s">
        <v>1265</v>
      </c>
      <c r="J1909">
        <f>IF('ATP Data Set 2019 Singles'!$K1909&gt;1,'ATP Data Set 2019 Singles'!$K1909,"")</f>
        <v>79</v>
      </c>
      <c r="K1909">
        <v>79</v>
      </c>
      <c r="R1909" s="132"/>
      <c r="AC1909"/>
    </row>
    <row r="1910" spans="1:29" x14ac:dyDescent="0.25">
      <c r="A1910" t="s">
        <v>2412</v>
      </c>
      <c r="B1910" t="str">
        <f>IF(OR(ISNUMBER(FIND("W/O",Tabelle3[[#This Row],[Score]])),ISNUMBER(FIND("RET",Tabelle3[[#This Row],[Score]])),ISNUMBER(FIND("Bye,",Tabelle3[[#This Row],[Opponent]]))),"NO","YES")</f>
        <v>YES</v>
      </c>
      <c r="C1910" t="s">
        <v>518</v>
      </c>
      <c r="D1910" s="158">
        <v>43661</v>
      </c>
      <c r="E1910" t="s">
        <v>978</v>
      </c>
      <c r="F1910">
        <v>5</v>
      </c>
      <c r="G1910" t="s">
        <v>1474</v>
      </c>
      <c r="H1910" t="s">
        <v>1758</v>
      </c>
      <c r="I1910" t="s">
        <v>1354</v>
      </c>
      <c r="J1910">
        <f>IF('ATP Data Set 2019 Singles'!$K1910&gt;1,'ATP Data Set 2019 Singles'!$K1910,"")</f>
        <v>160</v>
      </c>
      <c r="K1910">
        <v>160</v>
      </c>
      <c r="R1910" s="132"/>
      <c r="AC1910"/>
    </row>
    <row r="1911" spans="1:29" x14ac:dyDescent="0.25">
      <c r="A1911" t="s">
        <v>2412</v>
      </c>
      <c r="B1911" t="str">
        <f>IF(OR(ISNUMBER(FIND("W/O",Tabelle3[[#This Row],[Score]])),ISNUMBER(FIND("RET",Tabelle3[[#This Row],[Score]])),ISNUMBER(FIND("Bye,",Tabelle3[[#This Row],[Opponent]]))),"NO","YES")</f>
        <v>YES</v>
      </c>
      <c r="C1911" t="s">
        <v>518</v>
      </c>
      <c r="D1911" s="158">
        <v>43661</v>
      </c>
      <c r="E1911" t="s">
        <v>978</v>
      </c>
      <c r="F1911">
        <v>5</v>
      </c>
      <c r="G1911" t="s">
        <v>1469</v>
      </c>
      <c r="H1911" t="s">
        <v>1481</v>
      </c>
      <c r="I1911" t="s">
        <v>1884</v>
      </c>
      <c r="J1911">
        <f>IF('ATP Data Set 2019 Singles'!$K1911&gt;1,'ATP Data Set 2019 Singles'!$K1911,"")</f>
        <v>152</v>
      </c>
      <c r="K1911">
        <v>152</v>
      </c>
      <c r="R1911" s="132"/>
      <c r="AC1911"/>
    </row>
    <row r="1912" spans="1:29" x14ac:dyDescent="0.25">
      <c r="A1912" t="s">
        <v>2412</v>
      </c>
      <c r="B1912" t="str">
        <f>IF(OR(ISNUMBER(FIND("W/O",Tabelle3[[#This Row],[Score]])),ISNUMBER(FIND("RET",Tabelle3[[#This Row],[Score]])),ISNUMBER(FIND("Bye,",Tabelle3[[#This Row],[Opponent]]))),"NO","YES")</f>
        <v>YES</v>
      </c>
      <c r="C1912" t="s">
        <v>518</v>
      </c>
      <c r="D1912" s="158">
        <v>43661</v>
      </c>
      <c r="E1912" t="s">
        <v>978</v>
      </c>
      <c r="F1912">
        <v>6</v>
      </c>
      <c r="G1912" t="s">
        <v>1882</v>
      </c>
      <c r="H1912" t="s">
        <v>1474</v>
      </c>
      <c r="I1912" t="s">
        <v>629</v>
      </c>
      <c r="J1912">
        <f>IF('ATP Data Set 2019 Singles'!$K1912&gt;1,'ATP Data Set 2019 Singles'!$K1912,"")</f>
        <v>98</v>
      </c>
      <c r="K1912">
        <v>98</v>
      </c>
      <c r="R1912" s="132"/>
      <c r="AC1912"/>
    </row>
    <row r="1913" spans="1:29" x14ac:dyDescent="0.25">
      <c r="A1913" t="s">
        <v>2412</v>
      </c>
      <c r="B1913" t="str">
        <f>IF(OR(ISNUMBER(FIND("W/O",Tabelle3[[#This Row],[Score]])),ISNUMBER(FIND("RET",Tabelle3[[#This Row],[Score]])),ISNUMBER(FIND("Bye,",Tabelle3[[#This Row],[Opponent]]))),"NO","YES")</f>
        <v>NO</v>
      </c>
      <c r="C1913" t="s">
        <v>518</v>
      </c>
      <c r="D1913" s="158">
        <v>43661</v>
      </c>
      <c r="E1913" t="s">
        <v>978</v>
      </c>
      <c r="F1913">
        <v>6</v>
      </c>
      <c r="G1913" t="s">
        <v>1469</v>
      </c>
      <c r="H1913" t="s">
        <v>1629</v>
      </c>
      <c r="I1913" t="s">
        <v>1883</v>
      </c>
      <c r="J1913">
        <f>IF('ATP Data Set 2019 Singles'!$K1913&gt;1,'ATP Data Set 2019 Singles'!$K1913,"")</f>
        <v>61</v>
      </c>
      <c r="K1913">
        <v>61</v>
      </c>
      <c r="R1913" s="132"/>
      <c r="AC1913"/>
    </row>
    <row r="1914" spans="1:29" x14ac:dyDescent="0.25">
      <c r="A1914" t="s">
        <v>2412</v>
      </c>
      <c r="B1914" t="str">
        <f>IF(OR(ISNUMBER(FIND("W/O",Tabelle3[[#This Row],[Score]])),ISNUMBER(FIND("RET",Tabelle3[[#This Row],[Score]])),ISNUMBER(FIND("Bye,",Tabelle3[[#This Row],[Opponent]]))),"NO","YES")</f>
        <v>YES</v>
      </c>
      <c r="C1914" t="s">
        <v>518</v>
      </c>
      <c r="D1914" s="158">
        <v>43661</v>
      </c>
      <c r="E1914" t="s">
        <v>978</v>
      </c>
      <c r="F1914">
        <v>7</v>
      </c>
      <c r="G1914" t="s">
        <v>1469</v>
      </c>
      <c r="H1914" t="s">
        <v>1882</v>
      </c>
      <c r="I1914" t="s">
        <v>753</v>
      </c>
      <c r="J1914">
        <f>IF('ATP Data Set 2019 Singles'!$K1914&gt;1,'ATP Data Set 2019 Singles'!$K1914,"")</f>
        <v>111</v>
      </c>
      <c r="K1914">
        <v>111</v>
      </c>
      <c r="R1914" s="132"/>
      <c r="AC1914"/>
    </row>
    <row r="1915" spans="1:29" x14ac:dyDescent="0.25">
      <c r="A1915" t="s">
        <v>2412</v>
      </c>
      <c r="B1915" t="str">
        <f>IF(OR(ISNUMBER(FIND("W/O",Tabelle3[[#This Row],[Score]])),ISNUMBER(FIND("RET",Tabelle3[[#This Row],[Score]])),ISNUMBER(FIND("Bye,",Tabelle3[[#This Row],[Opponent]]))),"NO","YES")</f>
        <v>YES</v>
      </c>
      <c r="C1915" t="s">
        <v>518</v>
      </c>
      <c r="D1915" s="158">
        <v>43668</v>
      </c>
      <c r="E1915" t="s">
        <v>972</v>
      </c>
      <c r="F1915">
        <v>3</v>
      </c>
      <c r="G1915" t="s">
        <v>1435</v>
      </c>
      <c r="H1915" t="s">
        <v>1613</v>
      </c>
      <c r="I1915" t="s">
        <v>610</v>
      </c>
      <c r="J1915">
        <f>IF('ATP Data Set 2019 Singles'!$K1915&gt;1,'ATP Data Set 2019 Singles'!$K1915,"")</f>
        <v>99</v>
      </c>
      <c r="K1915">
        <v>99</v>
      </c>
      <c r="R1915" s="132"/>
      <c r="AC1915"/>
    </row>
    <row r="1916" spans="1:29" x14ac:dyDescent="0.25">
      <c r="A1916" t="s">
        <v>2412</v>
      </c>
      <c r="B1916" t="str">
        <f>IF(OR(ISNUMBER(FIND("W/O",Tabelle3[[#This Row],[Score]])),ISNUMBER(FIND("RET",Tabelle3[[#This Row],[Score]])),ISNUMBER(FIND("Bye,",Tabelle3[[#This Row],[Opponent]]))),"NO","YES")</f>
        <v>NO</v>
      </c>
      <c r="C1916" t="s">
        <v>518</v>
      </c>
      <c r="D1916" s="158">
        <v>43668</v>
      </c>
      <c r="E1916" t="s">
        <v>972</v>
      </c>
      <c r="F1916">
        <v>3</v>
      </c>
      <c r="G1916" t="s">
        <v>1403</v>
      </c>
      <c r="H1916" t="s">
        <v>1458</v>
      </c>
      <c r="I1916" t="s">
        <v>1457</v>
      </c>
      <c r="J1916" t="str">
        <f>IF('ATP Data Set 2019 Singles'!$K1916&gt;1,'ATP Data Set 2019 Singles'!$K1916,"")</f>
        <v/>
      </c>
      <c r="K1916">
        <v>0</v>
      </c>
      <c r="R1916" s="132"/>
      <c r="AC1916"/>
    </row>
    <row r="1917" spans="1:29" x14ac:dyDescent="0.25">
      <c r="A1917" t="s">
        <v>2412</v>
      </c>
      <c r="B1917" t="str">
        <f>IF(OR(ISNUMBER(FIND("W/O",Tabelle3[[#This Row],[Score]])),ISNUMBER(FIND("RET",Tabelle3[[#This Row],[Score]])),ISNUMBER(FIND("Bye,",Tabelle3[[#This Row],[Opponent]]))),"NO","YES")</f>
        <v>YES</v>
      </c>
      <c r="C1917" t="s">
        <v>518</v>
      </c>
      <c r="D1917" s="158">
        <v>43668</v>
      </c>
      <c r="E1917" t="s">
        <v>972</v>
      </c>
      <c r="F1917">
        <v>3</v>
      </c>
      <c r="G1917" t="s">
        <v>1838</v>
      </c>
      <c r="H1917" t="s">
        <v>1564</v>
      </c>
      <c r="I1917" t="s">
        <v>585</v>
      </c>
      <c r="J1917">
        <f>IF('ATP Data Set 2019 Singles'!$K1917&gt;1,'ATP Data Set 2019 Singles'!$K1917,"")</f>
        <v>93</v>
      </c>
      <c r="K1917">
        <v>93</v>
      </c>
      <c r="R1917" s="132"/>
      <c r="AC1917"/>
    </row>
    <row r="1918" spans="1:29" x14ac:dyDescent="0.25">
      <c r="A1918" t="s">
        <v>2412</v>
      </c>
      <c r="B1918" t="str">
        <f>IF(OR(ISNUMBER(FIND("W/O",Tabelle3[[#This Row],[Score]])),ISNUMBER(FIND("RET",Tabelle3[[#This Row],[Score]])),ISNUMBER(FIND("Bye,",Tabelle3[[#This Row],[Opponent]]))),"NO","YES")</f>
        <v>YES</v>
      </c>
      <c r="C1918" t="s">
        <v>518</v>
      </c>
      <c r="D1918" s="158">
        <v>43668</v>
      </c>
      <c r="E1918" t="s">
        <v>972</v>
      </c>
      <c r="F1918">
        <v>3</v>
      </c>
      <c r="G1918" t="s">
        <v>1510</v>
      </c>
      <c r="H1918" t="s">
        <v>1623</v>
      </c>
      <c r="I1918" t="s">
        <v>785</v>
      </c>
      <c r="J1918">
        <f>IF('ATP Data Set 2019 Singles'!$K1918&gt;1,'ATP Data Set 2019 Singles'!$K1918,"")</f>
        <v>58</v>
      </c>
      <c r="K1918">
        <v>58</v>
      </c>
      <c r="R1918" s="132"/>
      <c r="AC1918"/>
    </row>
    <row r="1919" spans="1:29" x14ac:dyDescent="0.25">
      <c r="A1919" t="s">
        <v>2412</v>
      </c>
      <c r="B1919" t="str">
        <f>IF(OR(ISNUMBER(FIND("W/O",Tabelle3[[#This Row],[Score]])),ISNUMBER(FIND("RET",Tabelle3[[#This Row],[Score]])),ISNUMBER(FIND("Bye,",Tabelle3[[#This Row],[Opponent]]))),"NO","YES")</f>
        <v>NO</v>
      </c>
      <c r="C1919" t="s">
        <v>518</v>
      </c>
      <c r="D1919" s="158">
        <v>43668</v>
      </c>
      <c r="E1919" t="s">
        <v>972</v>
      </c>
      <c r="F1919">
        <v>3</v>
      </c>
      <c r="G1919" t="s">
        <v>1441</v>
      </c>
      <c r="H1919" t="s">
        <v>1458</v>
      </c>
      <c r="I1919" t="s">
        <v>1457</v>
      </c>
      <c r="J1919" t="str">
        <f>IF('ATP Data Set 2019 Singles'!$K1919&gt;1,'ATP Data Set 2019 Singles'!$K1919,"")</f>
        <v/>
      </c>
      <c r="K1919">
        <v>0</v>
      </c>
      <c r="R1919" s="132"/>
      <c r="AC1919"/>
    </row>
    <row r="1920" spans="1:29" x14ac:dyDescent="0.25">
      <c r="A1920" t="s">
        <v>2412</v>
      </c>
      <c r="B1920" t="str">
        <f>IF(OR(ISNUMBER(FIND("W/O",Tabelle3[[#This Row],[Score]])),ISNUMBER(FIND("RET",Tabelle3[[#This Row],[Score]])),ISNUMBER(FIND("Bye,",Tabelle3[[#This Row],[Opponent]]))),"NO","YES")</f>
        <v>NO</v>
      </c>
      <c r="C1920" t="s">
        <v>518</v>
      </c>
      <c r="D1920" s="158">
        <v>43668</v>
      </c>
      <c r="E1920" t="s">
        <v>972</v>
      </c>
      <c r="F1920">
        <v>3</v>
      </c>
      <c r="G1920" t="s">
        <v>1492</v>
      </c>
      <c r="H1920" t="s">
        <v>1458</v>
      </c>
      <c r="I1920" t="s">
        <v>1457</v>
      </c>
      <c r="J1920" t="str">
        <f>IF('ATP Data Set 2019 Singles'!$K1920&gt;1,'ATP Data Set 2019 Singles'!$K1920,"")</f>
        <v/>
      </c>
      <c r="K1920">
        <v>0</v>
      </c>
      <c r="R1920" s="132"/>
      <c r="AC1920"/>
    </row>
    <row r="1921" spans="1:29" x14ac:dyDescent="0.25">
      <c r="A1921" t="s">
        <v>2412</v>
      </c>
      <c r="B1921" t="str">
        <f>IF(OR(ISNUMBER(FIND("W/O",Tabelle3[[#This Row],[Score]])),ISNUMBER(FIND("RET",Tabelle3[[#This Row],[Score]])),ISNUMBER(FIND("Bye,",Tabelle3[[#This Row],[Opponent]]))),"NO","YES")</f>
        <v>YES</v>
      </c>
      <c r="C1921" t="s">
        <v>518</v>
      </c>
      <c r="D1921" s="158">
        <v>43668</v>
      </c>
      <c r="E1921" t="s">
        <v>972</v>
      </c>
      <c r="F1921">
        <v>3</v>
      </c>
      <c r="G1921" t="s">
        <v>1413</v>
      </c>
      <c r="H1921" t="s">
        <v>1881</v>
      </c>
      <c r="I1921" t="s">
        <v>527</v>
      </c>
      <c r="J1921">
        <f>IF('ATP Data Set 2019 Singles'!$K1921&gt;1,'ATP Data Set 2019 Singles'!$K1921,"")</f>
        <v>76</v>
      </c>
      <c r="K1921">
        <v>76</v>
      </c>
      <c r="R1921" s="132"/>
      <c r="AC1921"/>
    </row>
    <row r="1922" spans="1:29" x14ac:dyDescent="0.25">
      <c r="A1922" t="s">
        <v>2412</v>
      </c>
      <c r="B1922" t="str">
        <f>IF(OR(ISNUMBER(FIND("W/O",Tabelle3[[#This Row],[Score]])),ISNUMBER(FIND("RET",Tabelle3[[#This Row],[Score]])),ISNUMBER(FIND("Bye,",Tabelle3[[#This Row],[Opponent]]))),"NO","YES")</f>
        <v>NO</v>
      </c>
      <c r="C1922" t="s">
        <v>518</v>
      </c>
      <c r="D1922" s="158">
        <v>43668</v>
      </c>
      <c r="E1922" t="s">
        <v>972</v>
      </c>
      <c r="F1922">
        <v>3</v>
      </c>
      <c r="G1922" t="s">
        <v>1450</v>
      </c>
      <c r="H1922" t="s">
        <v>1458</v>
      </c>
      <c r="I1922" t="s">
        <v>1457</v>
      </c>
      <c r="J1922" t="str">
        <f>IF('ATP Data Set 2019 Singles'!$K1922&gt;1,'ATP Data Set 2019 Singles'!$K1922,"")</f>
        <v/>
      </c>
      <c r="K1922">
        <v>0</v>
      </c>
      <c r="R1922" s="132"/>
      <c r="AC1922"/>
    </row>
    <row r="1923" spans="1:29" x14ac:dyDescent="0.25">
      <c r="A1923" t="s">
        <v>2412</v>
      </c>
      <c r="B1923" t="str">
        <f>IF(OR(ISNUMBER(FIND("W/O",Tabelle3[[#This Row],[Score]])),ISNUMBER(FIND("RET",Tabelle3[[#This Row],[Score]])),ISNUMBER(FIND("Bye,",Tabelle3[[#This Row],[Opponent]]))),"NO","YES")</f>
        <v>YES</v>
      </c>
      <c r="C1923" t="s">
        <v>518</v>
      </c>
      <c r="D1923" s="158">
        <v>43668</v>
      </c>
      <c r="E1923" t="s">
        <v>972</v>
      </c>
      <c r="F1923">
        <v>3</v>
      </c>
      <c r="G1923" t="s">
        <v>1407</v>
      </c>
      <c r="H1923" t="s">
        <v>1655</v>
      </c>
      <c r="I1923" t="s">
        <v>607</v>
      </c>
      <c r="J1923">
        <f>IF('ATP Data Set 2019 Singles'!$K1923&gt;1,'ATP Data Set 2019 Singles'!$K1923,"")</f>
        <v>114</v>
      </c>
      <c r="K1923">
        <v>114</v>
      </c>
      <c r="R1923" s="132"/>
      <c r="AC1923"/>
    </row>
    <row r="1924" spans="1:29" x14ac:dyDescent="0.25">
      <c r="A1924" t="s">
        <v>2412</v>
      </c>
      <c r="B1924" t="str">
        <f>IF(OR(ISNUMBER(FIND("W/O",Tabelle3[[#This Row],[Score]])),ISNUMBER(FIND("RET",Tabelle3[[#This Row],[Score]])),ISNUMBER(FIND("Bye,",Tabelle3[[#This Row],[Opponent]]))),"NO","YES")</f>
        <v>YES</v>
      </c>
      <c r="C1924" t="s">
        <v>518</v>
      </c>
      <c r="D1924" s="158">
        <v>43668</v>
      </c>
      <c r="E1924" t="s">
        <v>972</v>
      </c>
      <c r="F1924">
        <v>3</v>
      </c>
      <c r="G1924" t="s">
        <v>1879</v>
      </c>
      <c r="H1924" t="s">
        <v>1427</v>
      </c>
      <c r="I1924" t="s">
        <v>598</v>
      </c>
      <c r="J1924">
        <f>IF('ATP Data Set 2019 Singles'!$K1924&gt;1,'ATP Data Set 2019 Singles'!$K1924,"")</f>
        <v>105</v>
      </c>
      <c r="K1924">
        <v>105</v>
      </c>
      <c r="R1924" s="132"/>
      <c r="AC1924"/>
    </row>
    <row r="1925" spans="1:29" x14ac:dyDescent="0.25">
      <c r="A1925" t="s">
        <v>2412</v>
      </c>
      <c r="B1925" t="str">
        <f>IF(OR(ISNUMBER(FIND("W/O",Tabelle3[[#This Row],[Score]])),ISNUMBER(FIND("RET",Tabelle3[[#This Row],[Score]])),ISNUMBER(FIND("Bye,",Tabelle3[[#This Row],[Opponent]]))),"NO","YES")</f>
        <v>YES</v>
      </c>
      <c r="C1925" t="s">
        <v>518</v>
      </c>
      <c r="D1925" s="158">
        <v>43668</v>
      </c>
      <c r="E1925" t="s">
        <v>972</v>
      </c>
      <c r="F1925">
        <v>3</v>
      </c>
      <c r="G1925" t="s">
        <v>1620</v>
      </c>
      <c r="H1925" t="s">
        <v>1516</v>
      </c>
      <c r="I1925" t="s">
        <v>643</v>
      </c>
      <c r="J1925">
        <f>IF('ATP Data Set 2019 Singles'!$K1925&gt;1,'ATP Data Set 2019 Singles'!$K1925,"")</f>
        <v>89</v>
      </c>
      <c r="K1925">
        <v>89</v>
      </c>
      <c r="R1925" s="132"/>
      <c r="AC1925"/>
    </row>
    <row r="1926" spans="1:29" x14ac:dyDescent="0.25">
      <c r="A1926" t="s">
        <v>2412</v>
      </c>
      <c r="B1926" t="str">
        <f>IF(OR(ISNUMBER(FIND("W/O",Tabelle3[[#This Row],[Score]])),ISNUMBER(FIND("RET",Tabelle3[[#This Row],[Score]])),ISNUMBER(FIND("Bye,",Tabelle3[[#This Row],[Opponent]]))),"NO","YES")</f>
        <v>YES</v>
      </c>
      <c r="C1926" t="s">
        <v>518</v>
      </c>
      <c r="D1926" s="158">
        <v>43668</v>
      </c>
      <c r="E1926" t="s">
        <v>972</v>
      </c>
      <c r="F1926">
        <v>3</v>
      </c>
      <c r="G1926" t="s">
        <v>1560</v>
      </c>
      <c r="H1926" t="s">
        <v>1739</v>
      </c>
      <c r="I1926" t="s">
        <v>1880</v>
      </c>
      <c r="J1926">
        <f>IF('ATP Data Set 2019 Singles'!$K1926&gt;1,'ATP Data Set 2019 Singles'!$K1926,"")</f>
        <v>151</v>
      </c>
      <c r="K1926">
        <v>151</v>
      </c>
      <c r="R1926" s="132"/>
      <c r="AC1926"/>
    </row>
    <row r="1927" spans="1:29" x14ac:dyDescent="0.25">
      <c r="A1927" t="s">
        <v>2412</v>
      </c>
      <c r="B1927" t="str">
        <f>IF(OR(ISNUMBER(FIND("W/O",Tabelle3[[#This Row],[Score]])),ISNUMBER(FIND("RET",Tabelle3[[#This Row],[Score]])),ISNUMBER(FIND("Bye,",Tabelle3[[#This Row],[Opponent]]))),"NO","YES")</f>
        <v>YES</v>
      </c>
      <c r="C1927" t="s">
        <v>518</v>
      </c>
      <c r="D1927" s="158">
        <v>43668</v>
      </c>
      <c r="E1927" t="s">
        <v>972</v>
      </c>
      <c r="F1927">
        <v>3</v>
      </c>
      <c r="G1927" t="s">
        <v>1466</v>
      </c>
      <c r="H1927" t="s">
        <v>1590</v>
      </c>
      <c r="I1927" t="s">
        <v>1149</v>
      </c>
      <c r="J1927">
        <f>IF('ATP Data Set 2019 Singles'!$K1927&gt;1,'ATP Data Set 2019 Singles'!$K1927,"")</f>
        <v>148</v>
      </c>
      <c r="K1927">
        <v>148</v>
      </c>
      <c r="R1927" s="132"/>
      <c r="AC1927"/>
    </row>
    <row r="1928" spans="1:29" x14ac:dyDescent="0.25">
      <c r="A1928" t="s">
        <v>2412</v>
      </c>
      <c r="B1928" t="str">
        <f>IF(OR(ISNUMBER(FIND("W/O",Tabelle3[[#This Row],[Score]])),ISNUMBER(FIND("RET",Tabelle3[[#This Row],[Score]])),ISNUMBER(FIND("Bye,",Tabelle3[[#This Row],[Opponent]]))),"NO","YES")</f>
        <v>YES</v>
      </c>
      <c r="C1928" t="s">
        <v>518</v>
      </c>
      <c r="D1928" s="158">
        <v>43668</v>
      </c>
      <c r="E1928" t="s">
        <v>972</v>
      </c>
      <c r="F1928">
        <v>3</v>
      </c>
      <c r="G1928" t="s">
        <v>1499</v>
      </c>
      <c r="H1928" t="s">
        <v>1493</v>
      </c>
      <c r="I1928" t="s">
        <v>522</v>
      </c>
      <c r="J1928">
        <f>IF('ATP Data Set 2019 Singles'!$K1928&gt;1,'ATP Data Set 2019 Singles'!$K1928,"")</f>
        <v>81</v>
      </c>
      <c r="K1928">
        <v>81</v>
      </c>
      <c r="R1928" s="132"/>
      <c r="AC1928"/>
    </row>
    <row r="1929" spans="1:29" x14ac:dyDescent="0.25">
      <c r="A1929" t="s">
        <v>2412</v>
      </c>
      <c r="B1929" t="str">
        <f>IF(OR(ISNUMBER(FIND("W/O",Tabelle3[[#This Row],[Score]])),ISNUMBER(FIND("RET",Tabelle3[[#This Row],[Score]])),ISNUMBER(FIND("Bye,",Tabelle3[[#This Row],[Opponent]]))),"NO","YES")</f>
        <v>YES</v>
      </c>
      <c r="C1929" t="s">
        <v>518</v>
      </c>
      <c r="D1929" s="158">
        <v>43668</v>
      </c>
      <c r="E1929" t="s">
        <v>972</v>
      </c>
      <c r="F1929">
        <v>3</v>
      </c>
      <c r="G1929" t="s">
        <v>1512</v>
      </c>
      <c r="H1929" t="s">
        <v>1679</v>
      </c>
      <c r="I1929" t="s">
        <v>512</v>
      </c>
      <c r="J1929">
        <f>IF('ATP Data Set 2019 Singles'!$K1929&gt;1,'ATP Data Set 2019 Singles'!$K1929,"")</f>
        <v>88</v>
      </c>
      <c r="K1929">
        <v>88</v>
      </c>
      <c r="R1929" s="132"/>
      <c r="AC1929"/>
    </row>
    <row r="1930" spans="1:29" x14ac:dyDescent="0.25">
      <c r="A1930" t="s">
        <v>2412</v>
      </c>
      <c r="B1930" t="str">
        <f>IF(OR(ISNUMBER(FIND("W/O",Tabelle3[[#This Row],[Score]])),ISNUMBER(FIND("RET",Tabelle3[[#This Row],[Score]])),ISNUMBER(FIND("Bye,",Tabelle3[[#This Row],[Opponent]]))),"NO","YES")</f>
        <v>YES</v>
      </c>
      <c r="C1930" t="s">
        <v>518</v>
      </c>
      <c r="D1930" s="158">
        <v>43668</v>
      </c>
      <c r="E1930" t="s">
        <v>972</v>
      </c>
      <c r="F1930">
        <v>3</v>
      </c>
      <c r="G1930" t="s">
        <v>1534</v>
      </c>
      <c r="H1930" t="s">
        <v>1409</v>
      </c>
      <c r="I1930" t="s">
        <v>1622</v>
      </c>
      <c r="J1930">
        <f>IF('ATP Data Set 2019 Singles'!$K1930&gt;1,'ATP Data Set 2019 Singles'!$K1930,"")</f>
        <v>109</v>
      </c>
      <c r="K1930">
        <v>109</v>
      </c>
      <c r="R1930" s="132"/>
      <c r="AC1930"/>
    </row>
    <row r="1931" spans="1:29" x14ac:dyDescent="0.25">
      <c r="A1931" t="s">
        <v>2412</v>
      </c>
      <c r="B1931" t="str">
        <f>IF(OR(ISNUMBER(FIND("W/O",Tabelle3[[#This Row],[Score]])),ISNUMBER(FIND("RET",Tabelle3[[#This Row],[Score]])),ISNUMBER(FIND("Bye,",Tabelle3[[#This Row],[Opponent]]))),"NO","YES")</f>
        <v>YES</v>
      </c>
      <c r="C1931" t="s">
        <v>518</v>
      </c>
      <c r="D1931" s="158">
        <v>43668</v>
      </c>
      <c r="E1931" t="s">
        <v>972</v>
      </c>
      <c r="F1931">
        <v>4</v>
      </c>
      <c r="G1931" t="s">
        <v>1403</v>
      </c>
      <c r="H1931" t="s">
        <v>1620</v>
      </c>
      <c r="I1931" t="s">
        <v>550</v>
      </c>
      <c r="J1931">
        <f>IF('ATP Data Set 2019 Singles'!$K1931&gt;1,'ATP Data Set 2019 Singles'!$K1931,"")</f>
        <v>68</v>
      </c>
      <c r="K1931">
        <v>68</v>
      </c>
      <c r="R1931" s="132"/>
      <c r="AC1931"/>
    </row>
    <row r="1932" spans="1:29" x14ac:dyDescent="0.25">
      <c r="A1932" t="s">
        <v>2412</v>
      </c>
      <c r="B1932" t="str">
        <f>IF(OR(ISNUMBER(FIND("W/O",Tabelle3[[#This Row],[Score]])),ISNUMBER(FIND("RET",Tabelle3[[#This Row],[Score]])),ISNUMBER(FIND("Bye,",Tabelle3[[#This Row],[Opponent]]))),"NO","YES")</f>
        <v>YES</v>
      </c>
      <c r="C1932" t="s">
        <v>518</v>
      </c>
      <c r="D1932" s="158">
        <v>43668</v>
      </c>
      <c r="E1932" t="s">
        <v>972</v>
      </c>
      <c r="F1932">
        <v>4</v>
      </c>
      <c r="G1932" t="s">
        <v>1510</v>
      </c>
      <c r="H1932" t="s">
        <v>1435</v>
      </c>
      <c r="I1932" t="s">
        <v>875</v>
      </c>
      <c r="J1932">
        <f>IF('ATP Data Set 2019 Singles'!$K1932&gt;1,'ATP Data Set 2019 Singles'!$K1932,"")</f>
        <v>149</v>
      </c>
      <c r="K1932">
        <v>149</v>
      </c>
      <c r="R1932" s="132"/>
      <c r="AC1932"/>
    </row>
    <row r="1933" spans="1:29" x14ac:dyDescent="0.25">
      <c r="A1933" t="s">
        <v>2412</v>
      </c>
      <c r="B1933" t="str">
        <f>IF(OR(ISNUMBER(FIND("W/O",Tabelle3[[#This Row],[Score]])),ISNUMBER(FIND("RET",Tabelle3[[#This Row],[Score]])),ISNUMBER(FIND("Bye,",Tabelle3[[#This Row],[Opponent]]))),"NO","YES")</f>
        <v>YES</v>
      </c>
      <c r="C1933" t="s">
        <v>518</v>
      </c>
      <c r="D1933" s="158">
        <v>43668</v>
      </c>
      <c r="E1933" t="s">
        <v>972</v>
      </c>
      <c r="F1933">
        <v>4</v>
      </c>
      <c r="G1933" t="s">
        <v>1441</v>
      </c>
      <c r="H1933" t="s">
        <v>1879</v>
      </c>
      <c r="I1933" t="s">
        <v>569</v>
      </c>
      <c r="J1933">
        <f>IF('ATP Data Set 2019 Singles'!$K1933&gt;1,'ATP Data Set 2019 Singles'!$K1933,"")</f>
        <v>70</v>
      </c>
      <c r="K1933">
        <v>70</v>
      </c>
      <c r="R1933" s="132"/>
      <c r="AC1933"/>
    </row>
    <row r="1934" spans="1:29" x14ac:dyDescent="0.25">
      <c r="A1934" t="s">
        <v>2412</v>
      </c>
      <c r="B1934" t="str">
        <f>IF(OR(ISNUMBER(FIND("W/O",Tabelle3[[#This Row],[Score]])),ISNUMBER(FIND("RET",Tabelle3[[#This Row],[Score]])),ISNUMBER(FIND("Bye,",Tabelle3[[#This Row],[Opponent]]))),"NO","YES")</f>
        <v>YES</v>
      </c>
      <c r="C1934" t="s">
        <v>518</v>
      </c>
      <c r="D1934" s="158">
        <v>43668</v>
      </c>
      <c r="E1934" t="s">
        <v>972</v>
      </c>
      <c r="F1934">
        <v>4</v>
      </c>
      <c r="G1934" t="s">
        <v>1407</v>
      </c>
      <c r="H1934" t="s">
        <v>1413</v>
      </c>
      <c r="I1934" t="s">
        <v>667</v>
      </c>
      <c r="J1934">
        <f>IF('ATP Data Set 2019 Singles'!$K1934&gt;1,'ATP Data Set 2019 Singles'!$K1934,"")</f>
        <v>77</v>
      </c>
      <c r="K1934">
        <v>77</v>
      </c>
      <c r="R1934" s="132"/>
      <c r="AC1934"/>
    </row>
    <row r="1935" spans="1:29" x14ac:dyDescent="0.25">
      <c r="A1935" t="s">
        <v>2412</v>
      </c>
      <c r="B1935" t="str">
        <f>IF(OR(ISNUMBER(FIND("W/O",Tabelle3[[#This Row],[Score]])),ISNUMBER(FIND("RET",Tabelle3[[#This Row],[Score]])),ISNUMBER(FIND("Bye,",Tabelle3[[#This Row],[Opponent]]))),"NO","YES")</f>
        <v>YES</v>
      </c>
      <c r="C1935" t="s">
        <v>518</v>
      </c>
      <c r="D1935" s="158">
        <v>43668</v>
      </c>
      <c r="E1935" t="s">
        <v>972</v>
      </c>
      <c r="F1935">
        <v>4</v>
      </c>
      <c r="G1935" t="s">
        <v>1466</v>
      </c>
      <c r="H1935" t="s">
        <v>1560</v>
      </c>
      <c r="I1935" t="s">
        <v>512</v>
      </c>
      <c r="J1935">
        <f>IF('ATP Data Set 2019 Singles'!$K1935&gt;1,'ATP Data Set 2019 Singles'!$K1935,"")</f>
        <v>71</v>
      </c>
      <c r="K1935">
        <v>71</v>
      </c>
      <c r="R1935" s="132"/>
      <c r="AC1935"/>
    </row>
    <row r="1936" spans="1:29" x14ac:dyDescent="0.25">
      <c r="A1936" t="s">
        <v>2412</v>
      </c>
      <c r="B1936" t="str">
        <f>IF(OR(ISNUMBER(FIND("W/O",Tabelle3[[#This Row],[Score]])),ISNUMBER(FIND("RET",Tabelle3[[#This Row],[Score]])),ISNUMBER(FIND("Bye,",Tabelle3[[#This Row],[Opponent]]))),"NO","YES")</f>
        <v>YES</v>
      </c>
      <c r="C1936" t="s">
        <v>518</v>
      </c>
      <c r="D1936" s="158">
        <v>43668</v>
      </c>
      <c r="E1936" t="s">
        <v>972</v>
      </c>
      <c r="F1936">
        <v>4</v>
      </c>
      <c r="G1936" t="s">
        <v>1499</v>
      </c>
      <c r="H1936" t="s">
        <v>1450</v>
      </c>
      <c r="I1936" t="s">
        <v>1498</v>
      </c>
      <c r="J1936">
        <f>IF('ATP Data Set 2019 Singles'!$K1936&gt;1,'ATP Data Set 2019 Singles'!$K1936,"")</f>
        <v>153</v>
      </c>
      <c r="K1936">
        <v>153</v>
      </c>
      <c r="R1936" s="132"/>
      <c r="AC1936"/>
    </row>
    <row r="1937" spans="1:29" x14ac:dyDescent="0.25">
      <c r="A1937" t="s">
        <v>2412</v>
      </c>
      <c r="B1937" t="str">
        <f>IF(OR(ISNUMBER(FIND("W/O",Tabelle3[[#This Row],[Score]])),ISNUMBER(FIND("RET",Tabelle3[[#This Row],[Score]])),ISNUMBER(FIND("Bye,",Tabelle3[[#This Row],[Opponent]]))),"NO","YES")</f>
        <v>YES</v>
      </c>
      <c r="C1937" t="s">
        <v>518</v>
      </c>
      <c r="D1937" s="158">
        <v>43668</v>
      </c>
      <c r="E1937" t="s">
        <v>972</v>
      </c>
      <c r="F1937">
        <v>4</v>
      </c>
      <c r="G1937" t="s">
        <v>1512</v>
      </c>
      <c r="H1937" t="s">
        <v>1492</v>
      </c>
      <c r="I1937" t="s">
        <v>637</v>
      </c>
      <c r="J1937">
        <f>IF('ATP Data Set 2019 Singles'!$K1937&gt;1,'ATP Data Set 2019 Singles'!$K1937,"")</f>
        <v>87</v>
      </c>
      <c r="K1937">
        <v>87</v>
      </c>
      <c r="R1937" s="132"/>
      <c r="AC1937"/>
    </row>
    <row r="1938" spans="1:29" x14ac:dyDescent="0.25">
      <c r="A1938" t="s">
        <v>2412</v>
      </c>
      <c r="B1938" t="str">
        <f>IF(OR(ISNUMBER(FIND("W/O",Tabelle3[[#This Row],[Score]])),ISNUMBER(FIND("RET",Tabelle3[[#This Row],[Score]])),ISNUMBER(FIND("Bye,",Tabelle3[[#This Row],[Opponent]]))),"NO","YES")</f>
        <v>YES</v>
      </c>
      <c r="C1938" t="s">
        <v>518</v>
      </c>
      <c r="D1938" s="158">
        <v>43668</v>
      </c>
      <c r="E1938" t="s">
        <v>972</v>
      </c>
      <c r="F1938">
        <v>4</v>
      </c>
      <c r="G1938" t="s">
        <v>1534</v>
      </c>
      <c r="H1938" t="s">
        <v>1838</v>
      </c>
      <c r="I1938" t="s">
        <v>610</v>
      </c>
      <c r="J1938">
        <f>IF('ATP Data Set 2019 Singles'!$K1938&gt;1,'ATP Data Set 2019 Singles'!$K1938,"")</f>
        <v>79</v>
      </c>
      <c r="K1938">
        <v>79</v>
      </c>
      <c r="R1938" s="132"/>
      <c r="AC1938"/>
    </row>
    <row r="1939" spans="1:29" x14ac:dyDescent="0.25">
      <c r="A1939" t="s">
        <v>2412</v>
      </c>
      <c r="B1939" t="str">
        <f>IF(OR(ISNUMBER(FIND("W/O",Tabelle3[[#This Row],[Score]])),ISNUMBER(FIND("RET",Tabelle3[[#This Row],[Score]])),ISNUMBER(FIND("Bye,",Tabelle3[[#This Row],[Opponent]]))),"NO","YES")</f>
        <v>NO</v>
      </c>
      <c r="C1939" t="s">
        <v>518</v>
      </c>
      <c r="D1939" s="158">
        <v>43668</v>
      </c>
      <c r="E1939" t="s">
        <v>972</v>
      </c>
      <c r="F1939">
        <v>5</v>
      </c>
      <c r="G1939" t="s">
        <v>1403</v>
      </c>
      <c r="H1939" t="s">
        <v>1534</v>
      </c>
      <c r="I1939" t="s">
        <v>1575</v>
      </c>
      <c r="J1939">
        <f>IF('ATP Data Set 2019 Singles'!$K1939&gt;1,'ATP Data Set 2019 Singles'!$K1939,"")</f>
        <v>40</v>
      </c>
      <c r="K1939">
        <v>40</v>
      </c>
      <c r="R1939" s="132"/>
      <c r="AC1939"/>
    </row>
    <row r="1940" spans="1:29" x14ac:dyDescent="0.25">
      <c r="A1940" t="s">
        <v>2412</v>
      </c>
      <c r="B1940" t="str">
        <f>IF(OR(ISNUMBER(FIND("W/O",Tabelle3[[#This Row],[Score]])),ISNUMBER(FIND("RET",Tabelle3[[#This Row],[Score]])),ISNUMBER(FIND("Bye,",Tabelle3[[#This Row],[Opponent]]))),"NO","YES")</f>
        <v>YES</v>
      </c>
      <c r="C1940" t="s">
        <v>518</v>
      </c>
      <c r="D1940" s="158">
        <v>43668</v>
      </c>
      <c r="E1940" t="s">
        <v>972</v>
      </c>
      <c r="F1940">
        <v>5</v>
      </c>
      <c r="G1940" t="s">
        <v>1441</v>
      </c>
      <c r="H1940" t="s">
        <v>1407</v>
      </c>
      <c r="I1940" t="s">
        <v>895</v>
      </c>
      <c r="J1940">
        <f>IF('ATP Data Set 2019 Singles'!$K1940&gt;1,'ATP Data Set 2019 Singles'!$K1940,"")</f>
        <v>66</v>
      </c>
      <c r="K1940">
        <v>66</v>
      </c>
      <c r="R1940" s="132"/>
      <c r="AC1940"/>
    </row>
    <row r="1941" spans="1:29" x14ac:dyDescent="0.25">
      <c r="A1941" t="s">
        <v>2412</v>
      </c>
      <c r="B1941" t="str">
        <f>IF(OR(ISNUMBER(FIND("W/O",Tabelle3[[#This Row],[Score]])),ISNUMBER(FIND("RET",Tabelle3[[#This Row],[Score]])),ISNUMBER(FIND("Bye,",Tabelle3[[#This Row],[Opponent]]))),"NO","YES")</f>
        <v>YES</v>
      </c>
      <c r="C1941" t="s">
        <v>518</v>
      </c>
      <c r="D1941" s="158">
        <v>43668</v>
      </c>
      <c r="E1941" t="s">
        <v>972</v>
      </c>
      <c r="F1941">
        <v>5</v>
      </c>
      <c r="G1941" t="s">
        <v>1466</v>
      </c>
      <c r="H1941" t="s">
        <v>1512</v>
      </c>
      <c r="I1941" t="s">
        <v>598</v>
      </c>
      <c r="J1941">
        <f>IF('ATP Data Set 2019 Singles'!$K1941&gt;1,'ATP Data Set 2019 Singles'!$K1941,"")</f>
        <v>95</v>
      </c>
      <c r="K1941">
        <v>95</v>
      </c>
      <c r="R1941" s="132"/>
      <c r="AC1941"/>
    </row>
    <row r="1942" spans="1:29" x14ac:dyDescent="0.25">
      <c r="A1942" t="s">
        <v>2412</v>
      </c>
      <c r="B1942" t="str">
        <f>IF(OR(ISNUMBER(FIND("W/O",Tabelle3[[#This Row],[Score]])),ISNUMBER(FIND("RET",Tabelle3[[#This Row],[Score]])),ISNUMBER(FIND("Bye,",Tabelle3[[#This Row],[Opponent]]))),"NO","YES")</f>
        <v>YES</v>
      </c>
      <c r="C1942" t="s">
        <v>518</v>
      </c>
      <c r="D1942" s="158">
        <v>43668</v>
      </c>
      <c r="E1942" t="s">
        <v>972</v>
      </c>
      <c r="F1942">
        <v>5</v>
      </c>
      <c r="G1942" t="s">
        <v>1499</v>
      </c>
      <c r="H1942" t="s">
        <v>1510</v>
      </c>
      <c r="I1942" t="s">
        <v>643</v>
      </c>
      <c r="J1942">
        <f>IF('ATP Data Set 2019 Singles'!$K1942&gt;1,'ATP Data Set 2019 Singles'!$K1942,"")</f>
        <v>96</v>
      </c>
      <c r="K1942">
        <v>96</v>
      </c>
      <c r="R1942" s="132"/>
      <c r="AC1942"/>
    </row>
    <row r="1943" spans="1:29" x14ac:dyDescent="0.25">
      <c r="A1943" t="s">
        <v>2412</v>
      </c>
      <c r="B1943" t="str">
        <f>IF(OR(ISNUMBER(FIND("W/O",Tabelle3[[#This Row],[Score]])),ISNUMBER(FIND("RET",Tabelle3[[#This Row],[Score]])),ISNUMBER(FIND("Bye,",Tabelle3[[#This Row],[Opponent]]))),"NO","YES")</f>
        <v>YES</v>
      </c>
      <c r="C1943" t="s">
        <v>518</v>
      </c>
      <c r="D1943" s="158">
        <v>43668</v>
      </c>
      <c r="E1943" t="s">
        <v>972</v>
      </c>
      <c r="F1943">
        <v>6</v>
      </c>
      <c r="G1943" t="s">
        <v>1403</v>
      </c>
      <c r="H1943" t="s">
        <v>1499</v>
      </c>
      <c r="I1943" t="s">
        <v>1598</v>
      </c>
      <c r="J1943">
        <f>IF('ATP Data Set 2019 Singles'!$K1943&gt;1,'ATP Data Set 2019 Singles'!$K1943,"")</f>
        <v>149</v>
      </c>
      <c r="K1943">
        <v>149</v>
      </c>
      <c r="R1943" s="132"/>
      <c r="AC1943"/>
    </row>
    <row r="1944" spans="1:29" x14ac:dyDescent="0.25">
      <c r="A1944" t="s">
        <v>2412</v>
      </c>
      <c r="B1944" t="str">
        <f>IF(OR(ISNUMBER(FIND("W/O",Tabelle3[[#This Row],[Score]])),ISNUMBER(FIND("RET",Tabelle3[[#This Row],[Score]])),ISNUMBER(FIND("Bye,",Tabelle3[[#This Row],[Opponent]]))),"NO","YES")</f>
        <v>YES</v>
      </c>
      <c r="C1944" t="s">
        <v>518</v>
      </c>
      <c r="D1944" s="158">
        <v>43668</v>
      </c>
      <c r="E1944" t="s">
        <v>972</v>
      </c>
      <c r="F1944">
        <v>6</v>
      </c>
      <c r="G1944" t="s">
        <v>1441</v>
      </c>
      <c r="H1944" t="s">
        <v>1466</v>
      </c>
      <c r="I1944" t="s">
        <v>1811</v>
      </c>
      <c r="J1944">
        <f>IF('ATP Data Set 2019 Singles'!$K1944&gt;1,'ATP Data Set 2019 Singles'!$K1944,"")</f>
        <v>98</v>
      </c>
      <c r="K1944">
        <v>98</v>
      </c>
      <c r="R1944" s="132"/>
      <c r="AC1944"/>
    </row>
    <row r="1945" spans="1:29" x14ac:dyDescent="0.25">
      <c r="A1945" t="s">
        <v>2412</v>
      </c>
      <c r="B1945" t="str">
        <f>IF(OR(ISNUMBER(FIND("W/O",Tabelle3[[#This Row],[Score]])),ISNUMBER(FIND("RET",Tabelle3[[#This Row],[Score]])),ISNUMBER(FIND("Bye,",Tabelle3[[#This Row],[Opponent]]))),"NO","YES")</f>
        <v>YES</v>
      </c>
      <c r="C1945" t="s">
        <v>518</v>
      </c>
      <c r="D1945" s="158">
        <v>43668</v>
      </c>
      <c r="E1945" t="s">
        <v>972</v>
      </c>
      <c r="F1945">
        <v>7</v>
      </c>
      <c r="G1945" t="s">
        <v>1403</v>
      </c>
      <c r="H1945" t="s">
        <v>1441</v>
      </c>
      <c r="I1945" t="s">
        <v>522</v>
      </c>
      <c r="J1945">
        <f>IF('ATP Data Set 2019 Singles'!$K1945&gt;1,'ATP Data Set 2019 Singles'!$K1945,"")</f>
        <v>77</v>
      </c>
      <c r="K1945">
        <v>77</v>
      </c>
      <c r="R1945" s="132"/>
      <c r="AC1945"/>
    </row>
    <row r="1946" spans="1:29" x14ac:dyDescent="0.25">
      <c r="A1946" t="s">
        <v>2412</v>
      </c>
      <c r="B1946" t="str">
        <f>IF(OR(ISNUMBER(FIND("W/O",Tabelle3[[#This Row],[Score]])),ISNUMBER(FIND("RET",Tabelle3[[#This Row],[Score]])),ISNUMBER(FIND("Bye,",Tabelle3[[#This Row],[Opponent]]))),"NO","YES")</f>
        <v>YES</v>
      </c>
      <c r="C1946" t="s">
        <v>518</v>
      </c>
      <c r="D1946" s="158">
        <v>43668</v>
      </c>
      <c r="E1946" t="s">
        <v>964</v>
      </c>
      <c r="F1946">
        <v>3</v>
      </c>
      <c r="G1946" t="s">
        <v>1515</v>
      </c>
      <c r="H1946" t="s">
        <v>1495</v>
      </c>
      <c r="I1946" t="s">
        <v>1811</v>
      </c>
      <c r="J1946">
        <f>IF('ATP Data Set 2019 Singles'!$K1946&gt;1,'ATP Data Set 2019 Singles'!$K1946,"")</f>
        <v>108</v>
      </c>
      <c r="K1946">
        <v>108</v>
      </c>
      <c r="R1946" s="132"/>
      <c r="AC1946"/>
    </row>
    <row r="1947" spans="1:29" x14ac:dyDescent="0.25">
      <c r="A1947" t="s">
        <v>2412</v>
      </c>
      <c r="B1947" t="str">
        <f>IF(OR(ISNUMBER(FIND("W/O",Tabelle3[[#This Row],[Score]])),ISNUMBER(FIND("RET",Tabelle3[[#This Row],[Score]])),ISNUMBER(FIND("Bye,",Tabelle3[[#This Row],[Opponent]]))),"NO","YES")</f>
        <v>NO</v>
      </c>
      <c r="C1947" t="s">
        <v>518</v>
      </c>
      <c r="D1947" s="158">
        <v>43668</v>
      </c>
      <c r="E1947" t="s">
        <v>964</v>
      </c>
      <c r="F1947">
        <v>3</v>
      </c>
      <c r="G1947" t="s">
        <v>1454</v>
      </c>
      <c r="H1947" t="s">
        <v>1458</v>
      </c>
      <c r="I1947" t="s">
        <v>1457</v>
      </c>
      <c r="J1947" t="str">
        <f>IF('ATP Data Set 2019 Singles'!$K1947&gt;1,'ATP Data Set 2019 Singles'!$K1947,"")</f>
        <v/>
      </c>
      <c r="K1947">
        <v>0</v>
      </c>
      <c r="R1947" s="132"/>
      <c r="AC1947"/>
    </row>
    <row r="1948" spans="1:29" x14ac:dyDescent="0.25">
      <c r="A1948" t="s">
        <v>2412</v>
      </c>
      <c r="B1948" t="str">
        <f>IF(OR(ISNUMBER(FIND("W/O",Tabelle3[[#This Row],[Score]])),ISNUMBER(FIND("RET",Tabelle3[[#This Row],[Score]])),ISNUMBER(FIND("Bye,",Tabelle3[[#This Row],[Opponent]]))),"NO","YES")</f>
        <v>YES</v>
      </c>
      <c r="C1948" t="s">
        <v>518</v>
      </c>
      <c r="D1948" s="158">
        <v>43668</v>
      </c>
      <c r="E1948" t="s">
        <v>964</v>
      </c>
      <c r="F1948">
        <v>3</v>
      </c>
      <c r="G1948" t="s">
        <v>1539</v>
      </c>
      <c r="H1948" t="s">
        <v>1672</v>
      </c>
      <c r="I1948" t="s">
        <v>1878</v>
      </c>
      <c r="J1948">
        <f>IF('ATP Data Set 2019 Singles'!$K1948&gt;1,'ATP Data Set 2019 Singles'!$K1948,"")</f>
        <v>153</v>
      </c>
      <c r="K1948">
        <v>153</v>
      </c>
      <c r="R1948" s="132"/>
      <c r="AC1948"/>
    </row>
    <row r="1949" spans="1:29" x14ac:dyDescent="0.25">
      <c r="A1949" t="s">
        <v>2412</v>
      </c>
      <c r="B1949" t="str">
        <f>IF(OR(ISNUMBER(FIND("W/O",Tabelle3[[#This Row],[Score]])),ISNUMBER(FIND("RET",Tabelle3[[#This Row],[Score]])),ISNUMBER(FIND("Bye,",Tabelle3[[#This Row],[Opponent]]))),"NO","YES")</f>
        <v>YES</v>
      </c>
      <c r="C1949" t="s">
        <v>518</v>
      </c>
      <c r="D1949" s="158">
        <v>43668</v>
      </c>
      <c r="E1949" t="s">
        <v>964</v>
      </c>
      <c r="F1949">
        <v>3</v>
      </c>
      <c r="G1949" t="s">
        <v>1587</v>
      </c>
      <c r="H1949" t="s">
        <v>1877</v>
      </c>
      <c r="I1949" t="s">
        <v>550</v>
      </c>
      <c r="J1949">
        <f>IF('ATP Data Set 2019 Singles'!$K1949&gt;1,'ATP Data Set 2019 Singles'!$K1949,"")</f>
        <v>74</v>
      </c>
      <c r="K1949">
        <v>74</v>
      </c>
      <c r="R1949" s="132"/>
      <c r="AC1949"/>
    </row>
    <row r="1950" spans="1:29" x14ac:dyDescent="0.25">
      <c r="A1950" t="s">
        <v>2412</v>
      </c>
      <c r="B1950" t="str">
        <f>IF(OR(ISNUMBER(FIND("W/O",Tabelle3[[#This Row],[Score]])),ISNUMBER(FIND("RET",Tabelle3[[#This Row],[Score]])),ISNUMBER(FIND("Bye,",Tabelle3[[#This Row],[Opponent]]))),"NO","YES")</f>
        <v>YES</v>
      </c>
      <c r="C1950" t="s">
        <v>518</v>
      </c>
      <c r="D1950" s="158">
        <v>43668</v>
      </c>
      <c r="E1950" t="s">
        <v>964</v>
      </c>
      <c r="F1950">
        <v>3</v>
      </c>
      <c r="G1950" t="s">
        <v>1551</v>
      </c>
      <c r="H1950" t="s">
        <v>1876</v>
      </c>
      <c r="I1950" t="s">
        <v>566</v>
      </c>
      <c r="J1950">
        <f>IF('ATP Data Set 2019 Singles'!$K1950&gt;1,'ATP Data Set 2019 Singles'!$K1950,"")</f>
        <v>113</v>
      </c>
      <c r="K1950">
        <v>113</v>
      </c>
      <c r="R1950" s="132"/>
      <c r="AC1950"/>
    </row>
    <row r="1951" spans="1:29" x14ac:dyDescent="0.25">
      <c r="A1951" t="s">
        <v>2412</v>
      </c>
      <c r="B1951" t="str">
        <f>IF(OR(ISNUMBER(FIND("W/O",Tabelle3[[#This Row],[Score]])),ISNUMBER(FIND("RET",Tabelle3[[#This Row],[Score]])),ISNUMBER(FIND("Bye,",Tabelle3[[#This Row],[Opponent]]))),"NO","YES")</f>
        <v>YES</v>
      </c>
      <c r="C1951" t="s">
        <v>518</v>
      </c>
      <c r="D1951" s="158">
        <v>43668</v>
      </c>
      <c r="E1951" t="s">
        <v>964</v>
      </c>
      <c r="F1951">
        <v>3</v>
      </c>
      <c r="G1951" t="s">
        <v>1870</v>
      </c>
      <c r="H1951" t="s">
        <v>1875</v>
      </c>
      <c r="I1951" t="s">
        <v>522</v>
      </c>
      <c r="J1951">
        <f>IF('ATP Data Set 2019 Singles'!$K1951&gt;1,'ATP Data Set 2019 Singles'!$K1951,"")</f>
        <v>88</v>
      </c>
      <c r="K1951">
        <v>88</v>
      </c>
      <c r="R1951" s="132"/>
      <c r="AC1951"/>
    </row>
    <row r="1952" spans="1:29" x14ac:dyDescent="0.25">
      <c r="A1952" t="s">
        <v>2412</v>
      </c>
      <c r="B1952" t="str">
        <f>IF(OR(ISNUMBER(FIND("W/O",Tabelle3[[#This Row],[Score]])),ISNUMBER(FIND("RET",Tabelle3[[#This Row],[Score]])),ISNUMBER(FIND("Bye,",Tabelle3[[#This Row],[Opponent]]))),"NO","YES")</f>
        <v>NO</v>
      </c>
      <c r="C1952" t="s">
        <v>518</v>
      </c>
      <c r="D1952" s="158">
        <v>43668</v>
      </c>
      <c r="E1952" t="s">
        <v>964</v>
      </c>
      <c r="F1952">
        <v>3</v>
      </c>
      <c r="G1952" t="s">
        <v>1469</v>
      </c>
      <c r="H1952" t="s">
        <v>1458</v>
      </c>
      <c r="I1952" t="s">
        <v>1457</v>
      </c>
      <c r="J1952" t="str">
        <f>IF('ATP Data Set 2019 Singles'!$K1952&gt;1,'ATP Data Set 2019 Singles'!$K1952,"")</f>
        <v/>
      </c>
      <c r="K1952">
        <v>0</v>
      </c>
      <c r="R1952" s="132"/>
      <c r="AC1952"/>
    </row>
    <row r="1953" spans="1:29" x14ac:dyDescent="0.25">
      <c r="A1953" t="s">
        <v>2412</v>
      </c>
      <c r="B1953" t="str">
        <f>IF(OR(ISNUMBER(FIND("W/O",Tabelle3[[#This Row],[Score]])),ISNUMBER(FIND("RET",Tabelle3[[#This Row],[Score]])),ISNUMBER(FIND("Bye,",Tabelle3[[#This Row],[Opponent]]))),"NO","YES")</f>
        <v>YES</v>
      </c>
      <c r="C1953" t="s">
        <v>518</v>
      </c>
      <c r="D1953" s="158">
        <v>43668</v>
      </c>
      <c r="E1953" t="s">
        <v>964</v>
      </c>
      <c r="F1953">
        <v>3</v>
      </c>
      <c r="G1953" t="s">
        <v>1869</v>
      </c>
      <c r="H1953" t="s">
        <v>1874</v>
      </c>
      <c r="I1953" t="s">
        <v>667</v>
      </c>
      <c r="J1953">
        <f>IF('ATP Data Set 2019 Singles'!$K1953&gt;1,'ATP Data Set 2019 Singles'!$K1953,"")</f>
        <v>70</v>
      </c>
      <c r="K1953">
        <v>70</v>
      </c>
      <c r="R1953" s="132"/>
      <c r="AC1953"/>
    </row>
    <row r="1954" spans="1:29" x14ac:dyDescent="0.25">
      <c r="A1954" t="s">
        <v>2412</v>
      </c>
      <c r="B1954" t="str">
        <f>IF(OR(ISNUMBER(FIND("W/O",Tabelle3[[#This Row],[Score]])),ISNUMBER(FIND("RET",Tabelle3[[#This Row],[Score]])),ISNUMBER(FIND("Bye,",Tabelle3[[#This Row],[Opponent]]))),"NO","YES")</f>
        <v>YES</v>
      </c>
      <c r="C1954" t="s">
        <v>518</v>
      </c>
      <c r="D1954" s="158">
        <v>43668</v>
      </c>
      <c r="E1954" t="s">
        <v>964</v>
      </c>
      <c r="F1954">
        <v>3</v>
      </c>
      <c r="G1954" t="s">
        <v>1752</v>
      </c>
      <c r="H1954" t="s">
        <v>1839</v>
      </c>
      <c r="I1954" t="s">
        <v>856</v>
      </c>
      <c r="J1954">
        <f>IF('ATP Data Set 2019 Singles'!$K1954&gt;1,'ATP Data Set 2019 Singles'!$K1954,"")</f>
        <v>127</v>
      </c>
      <c r="K1954">
        <v>127</v>
      </c>
      <c r="R1954" s="132"/>
      <c r="AC1954"/>
    </row>
    <row r="1955" spans="1:29" x14ac:dyDescent="0.25">
      <c r="A1955" t="s">
        <v>2412</v>
      </c>
      <c r="B1955" t="str">
        <f>IF(OR(ISNUMBER(FIND("W/O",Tabelle3[[#This Row],[Score]])),ISNUMBER(FIND("RET",Tabelle3[[#This Row],[Score]])),ISNUMBER(FIND("Bye,",Tabelle3[[#This Row],[Opponent]]))),"NO","YES")</f>
        <v>YES</v>
      </c>
      <c r="C1955" t="s">
        <v>518</v>
      </c>
      <c r="D1955" s="158">
        <v>43668</v>
      </c>
      <c r="E1955" t="s">
        <v>964</v>
      </c>
      <c r="F1955">
        <v>3</v>
      </c>
      <c r="G1955" t="s">
        <v>1509</v>
      </c>
      <c r="H1955" t="s">
        <v>1505</v>
      </c>
      <c r="I1955" t="s">
        <v>829</v>
      </c>
      <c r="J1955">
        <f>IF('ATP Data Set 2019 Singles'!$K1955&gt;1,'ATP Data Set 2019 Singles'!$K1955,"")</f>
        <v>62</v>
      </c>
      <c r="K1955">
        <v>62</v>
      </c>
      <c r="R1955" s="132"/>
      <c r="AC1955"/>
    </row>
    <row r="1956" spans="1:29" x14ac:dyDescent="0.25">
      <c r="A1956" t="s">
        <v>2412</v>
      </c>
      <c r="B1956" t="str">
        <f>IF(OR(ISNUMBER(FIND("W/O",Tabelle3[[#This Row],[Score]])),ISNUMBER(FIND("RET",Tabelle3[[#This Row],[Score]])),ISNUMBER(FIND("Bye,",Tabelle3[[#This Row],[Opponent]]))),"NO","YES")</f>
        <v>NO</v>
      </c>
      <c r="C1956" t="s">
        <v>518</v>
      </c>
      <c r="D1956" s="158">
        <v>43668</v>
      </c>
      <c r="E1956" t="s">
        <v>964</v>
      </c>
      <c r="F1956">
        <v>3</v>
      </c>
      <c r="G1956" t="s">
        <v>1496</v>
      </c>
      <c r="H1956" t="s">
        <v>1458</v>
      </c>
      <c r="I1956" t="s">
        <v>1457</v>
      </c>
      <c r="J1956" t="str">
        <f>IF('ATP Data Set 2019 Singles'!$K1956&gt;1,'ATP Data Set 2019 Singles'!$K1956,"")</f>
        <v/>
      </c>
      <c r="K1956">
        <v>0</v>
      </c>
      <c r="R1956" s="132"/>
      <c r="AC1956"/>
    </row>
    <row r="1957" spans="1:29" x14ac:dyDescent="0.25">
      <c r="A1957" t="s">
        <v>2412</v>
      </c>
      <c r="B1957" t="str">
        <f>IF(OR(ISNUMBER(FIND("W/O",Tabelle3[[#This Row],[Score]])),ISNUMBER(FIND("RET",Tabelle3[[#This Row],[Score]])),ISNUMBER(FIND("Bye,",Tabelle3[[#This Row],[Opponent]]))),"NO","YES")</f>
        <v>YES</v>
      </c>
      <c r="C1957" t="s">
        <v>518</v>
      </c>
      <c r="D1957" s="158">
        <v>43668</v>
      </c>
      <c r="E1957" t="s">
        <v>964</v>
      </c>
      <c r="F1957">
        <v>3</v>
      </c>
      <c r="G1957" t="s">
        <v>1526</v>
      </c>
      <c r="H1957" t="s">
        <v>1565</v>
      </c>
      <c r="I1957" t="s">
        <v>550</v>
      </c>
      <c r="J1957">
        <f>IF('ATP Data Set 2019 Singles'!$K1957&gt;1,'ATP Data Set 2019 Singles'!$K1957,"")</f>
        <v>61</v>
      </c>
      <c r="K1957">
        <v>61</v>
      </c>
      <c r="R1957" s="132"/>
      <c r="AC1957"/>
    </row>
    <row r="1958" spans="1:29" x14ac:dyDescent="0.25">
      <c r="A1958" t="s">
        <v>2412</v>
      </c>
      <c r="B1958" t="str">
        <f>IF(OR(ISNUMBER(FIND("W/O",Tabelle3[[#This Row],[Score]])),ISNUMBER(FIND("RET",Tabelle3[[#This Row],[Score]])),ISNUMBER(FIND("Bye,",Tabelle3[[#This Row],[Opponent]]))),"NO","YES")</f>
        <v>YES</v>
      </c>
      <c r="C1958" t="s">
        <v>518</v>
      </c>
      <c r="D1958" s="158">
        <v>43668</v>
      </c>
      <c r="E1958" t="s">
        <v>964</v>
      </c>
      <c r="F1958">
        <v>3</v>
      </c>
      <c r="G1958" t="s">
        <v>1521</v>
      </c>
      <c r="H1958" t="s">
        <v>1452</v>
      </c>
      <c r="I1958" t="s">
        <v>550</v>
      </c>
      <c r="J1958">
        <f>IF('ATP Data Set 2019 Singles'!$K1958&gt;1,'ATP Data Set 2019 Singles'!$K1958,"")</f>
        <v>80</v>
      </c>
      <c r="K1958">
        <v>80</v>
      </c>
      <c r="R1958" s="132"/>
      <c r="AC1958"/>
    </row>
    <row r="1959" spans="1:29" x14ac:dyDescent="0.25">
      <c r="A1959" t="s">
        <v>2412</v>
      </c>
      <c r="B1959" t="str">
        <f>IF(OR(ISNUMBER(FIND("W/O",Tabelle3[[#This Row],[Score]])),ISNUMBER(FIND("RET",Tabelle3[[#This Row],[Score]])),ISNUMBER(FIND("Bye,",Tabelle3[[#This Row],[Opponent]]))),"NO","YES")</f>
        <v>YES</v>
      </c>
      <c r="C1959" t="s">
        <v>518</v>
      </c>
      <c r="D1959" s="158">
        <v>43668</v>
      </c>
      <c r="E1959" t="s">
        <v>964</v>
      </c>
      <c r="F1959">
        <v>3</v>
      </c>
      <c r="G1959" t="s">
        <v>1523</v>
      </c>
      <c r="H1959" t="s">
        <v>1873</v>
      </c>
      <c r="I1959" t="s">
        <v>585</v>
      </c>
      <c r="J1959">
        <f>IF('ATP Data Set 2019 Singles'!$K1959&gt;1,'ATP Data Set 2019 Singles'!$K1959,"")</f>
        <v>81</v>
      </c>
      <c r="K1959">
        <v>81</v>
      </c>
      <c r="R1959" s="132"/>
      <c r="AC1959"/>
    </row>
    <row r="1960" spans="1:29" x14ac:dyDescent="0.25">
      <c r="A1960" t="s">
        <v>2412</v>
      </c>
      <c r="B1960" t="str">
        <f>IF(OR(ISNUMBER(FIND("W/O",Tabelle3[[#This Row],[Score]])),ISNUMBER(FIND("RET",Tabelle3[[#This Row],[Score]])),ISNUMBER(FIND("Bye,",Tabelle3[[#This Row],[Opponent]]))),"NO","YES")</f>
        <v>NO</v>
      </c>
      <c r="C1960" t="s">
        <v>518</v>
      </c>
      <c r="D1960" s="158">
        <v>43668</v>
      </c>
      <c r="E1960" t="s">
        <v>964</v>
      </c>
      <c r="F1960">
        <v>3</v>
      </c>
      <c r="G1960" t="s">
        <v>1439</v>
      </c>
      <c r="H1960" t="s">
        <v>1458</v>
      </c>
      <c r="I1960" t="s">
        <v>1457</v>
      </c>
      <c r="J1960" t="str">
        <f>IF('ATP Data Set 2019 Singles'!$K1960&gt;1,'ATP Data Set 2019 Singles'!$K1960,"")</f>
        <v/>
      </c>
      <c r="K1960">
        <v>0</v>
      </c>
      <c r="R1960" s="132"/>
      <c r="AC1960"/>
    </row>
    <row r="1961" spans="1:29" x14ac:dyDescent="0.25">
      <c r="A1961" t="s">
        <v>2412</v>
      </c>
      <c r="B1961" t="str">
        <f>IF(OR(ISNUMBER(FIND("W/O",Tabelle3[[#This Row],[Score]])),ISNUMBER(FIND("RET",Tabelle3[[#This Row],[Score]])),ISNUMBER(FIND("Bye,",Tabelle3[[#This Row],[Opponent]]))),"NO","YES")</f>
        <v>YES</v>
      </c>
      <c r="C1961" t="s">
        <v>518</v>
      </c>
      <c r="D1961" s="158">
        <v>43668</v>
      </c>
      <c r="E1961" t="s">
        <v>964</v>
      </c>
      <c r="F1961">
        <v>3</v>
      </c>
      <c r="G1961" t="s">
        <v>1787</v>
      </c>
      <c r="H1961" t="s">
        <v>1845</v>
      </c>
      <c r="I1961" t="s">
        <v>753</v>
      </c>
      <c r="J1961">
        <f>IF('ATP Data Set 2019 Singles'!$K1961&gt;1,'ATP Data Set 2019 Singles'!$K1961,"")</f>
        <v>93</v>
      </c>
      <c r="K1961">
        <v>93</v>
      </c>
      <c r="R1961" s="132"/>
      <c r="AC1961"/>
    </row>
    <row r="1962" spans="1:29" x14ac:dyDescent="0.25">
      <c r="A1962" t="s">
        <v>2412</v>
      </c>
      <c r="B1962" t="str">
        <f>IF(OR(ISNUMBER(FIND("W/O",Tabelle3[[#This Row],[Score]])),ISNUMBER(FIND("RET",Tabelle3[[#This Row],[Score]])),ISNUMBER(FIND("Bye,",Tabelle3[[#This Row],[Opponent]]))),"NO","YES")</f>
        <v>YES</v>
      </c>
      <c r="C1962" t="s">
        <v>518</v>
      </c>
      <c r="D1962" s="158">
        <v>43668</v>
      </c>
      <c r="E1962" t="s">
        <v>964</v>
      </c>
      <c r="F1962">
        <v>4</v>
      </c>
      <c r="G1962" t="s">
        <v>1515</v>
      </c>
      <c r="H1962" t="s">
        <v>1587</v>
      </c>
      <c r="I1962" t="s">
        <v>1872</v>
      </c>
      <c r="J1962">
        <f>IF('ATP Data Set 2019 Singles'!$K1962&gt;1,'ATP Data Set 2019 Singles'!$K1962,"")</f>
        <v>141</v>
      </c>
      <c r="K1962">
        <v>141</v>
      </c>
      <c r="R1962" s="132"/>
      <c r="AC1962"/>
    </row>
    <row r="1963" spans="1:29" x14ac:dyDescent="0.25">
      <c r="A1963" t="s">
        <v>2412</v>
      </c>
      <c r="B1963" t="str">
        <f>IF(OR(ISNUMBER(FIND("W/O",Tabelle3[[#This Row],[Score]])),ISNUMBER(FIND("RET",Tabelle3[[#This Row],[Score]])),ISNUMBER(FIND("Bye,",Tabelle3[[#This Row],[Opponent]]))),"NO","YES")</f>
        <v>YES</v>
      </c>
      <c r="C1963" t="s">
        <v>518</v>
      </c>
      <c r="D1963" s="158">
        <v>43668</v>
      </c>
      <c r="E1963" t="s">
        <v>964</v>
      </c>
      <c r="F1963">
        <v>4</v>
      </c>
      <c r="G1963" t="s">
        <v>1454</v>
      </c>
      <c r="H1963" t="s">
        <v>1752</v>
      </c>
      <c r="I1963" t="s">
        <v>533</v>
      </c>
      <c r="J1963">
        <f>IF('ATP Data Set 2019 Singles'!$K1963&gt;1,'ATP Data Set 2019 Singles'!$K1963,"")</f>
        <v>114</v>
      </c>
      <c r="K1963">
        <v>114</v>
      </c>
      <c r="R1963" s="132"/>
      <c r="AC1963"/>
    </row>
    <row r="1964" spans="1:29" x14ac:dyDescent="0.25">
      <c r="A1964" t="s">
        <v>2412</v>
      </c>
      <c r="B1964" t="str">
        <f>IF(OR(ISNUMBER(FIND("W/O",Tabelle3[[#This Row],[Score]])),ISNUMBER(FIND("RET",Tabelle3[[#This Row],[Score]])),ISNUMBER(FIND("Bye,",Tabelle3[[#This Row],[Opponent]]))),"NO","YES")</f>
        <v>YES</v>
      </c>
      <c r="C1964" t="s">
        <v>518</v>
      </c>
      <c r="D1964" s="158">
        <v>43668</v>
      </c>
      <c r="E1964" t="s">
        <v>964</v>
      </c>
      <c r="F1964">
        <v>4</v>
      </c>
      <c r="G1964" t="s">
        <v>1539</v>
      </c>
      <c r="H1964" t="s">
        <v>1523</v>
      </c>
      <c r="I1964" t="s">
        <v>629</v>
      </c>
      <c r="J1964">
        <f>IF('ATP Data Set 2019 Singles'!$K1964&gt;1,'ATP Data Set 2019 Singles'!$K1964,"")</f>
        <v>80</v>
      </c>
      <c r="K1964">
        <v>80</v>
      </c>
      <c r="R1964" s="132"/>
      <c r="AC1964"/>
    </row>
    <row r="1965" spans="1:29" x14ac:dyDescent="0.25">
      <c r="A1965" t="s">
        <v>2412</v>
      </c>
      <c r="B1965" t="str">
        <f>IF(OR(ISNUMBER(FIND("W/O",Tabelle3[[#This Row],[Score]])),ISNUMBER(FIND("RET",Tabelle3[[#This Row],[Score]])),ISNUMBER(FIND("Bye,",Tabelle3[[#This Row],[Opponent]]))),"NO","YES")</f>
        <v>YES</v>
      </c>
      <c r="C1965" t="s">
        <v>518</v>
      </c>
      <c r="D1965" s="158">
        <v>43668</v>
      </c>
      <c r="E1965" t="s">
        <v>964</v>
      </c>
      <c r="F1965">
        <v>4</v>
      </c>
      <c r="G1965" t="s">
        <v>1551</v>
      </c>
      <c r="H1965" t="s">
        <v>1496</v>
      </c>
      <c r="I1965" t="s">
        <v>1871</v>
      </c>
      <c r="J1965">
        <f>IF('ATP Data Set 2019 Singles'!$K1965&gt;1,'ATP Data Set 2019 Singles'!$K1965,"")</f>
        <v>125</v>
      </c>
      <c r="K1965">
        <v>125</v>
      </c>
      <c r="R1965" s="132"/>
      <c r="AC1965"/>
    </row>
    <row r="1966" spans="1:29" x14ac:dyDescent="0.25">
      <c r="A1966" t="s">
        <v>2412</v>
      </c>
      <c r="B1966" t="str">
        <f>IF(OR(ISNUMBER(FIND("W/O",Tabelle3[[#This Row],[Score]])),ISNUMBER(FIND("RET",Tabelle3[[#This Row],[Score]])),ISNUMBER(FIND("Bye,",Tabelle3[[#This Row],[Opponent]]))),"NO","YES")</f>
        <v>YES</v>
      </c>
      <c r="C1966" t="s">
        <v>518</v>
      </c>
      <c r="D1966" s="158">
        <v>43668</v>
      </c>
      <c r="E1966" t="s">
        <v>964</v>
      </c>
      <c r="F1966">
        <v>4</v>
      </c>
      <c r="G1966" t="s">
        <v>1469</v>
      </c>
      <c r="H1966" t="s">
        <v>1870</v>
      </c>
      <c r="I1966" t="s">
        <v>1550</v>
      </c>
      <c r="J1966">
        <f>IF('ATP Data Set 2019 Singles'!$K1966&gt;1,'ATP Data Set 2019 Singles'!$K1966,"")</f>
        <v>144</v>
      </c>
      <c r="K1966">
        <v>144</v>
      </c>
      <c r="R1966" s="132"/>
      <c r="AC1966"/>
    </row>
    <row r="1967" spans="1:29" x14ac:dyDescent="0.25">
      <c r="A1967" t="s">
        <v>2412</v>
      </c>
      <c r="B1967" t="str">
        <f>IF(OR(ISNUMBER(FIND("W/O",Tabelle3[[#This Row],[Score]])),ISNUMBER(FIND("RET",Tabelle3[[#This Row],[Score]])),ISNUMBER(FIND("Bye,",Tabelle3[[#This Row],[Opponent]]))),"NO","YES")</f>
        <v>YES</v>
      </c>
      <c r="C1967" t="s">
        <v>518</v>
      </c>
      <c r="D1967" s="158">
        <v>43668</v>
      </c>
      <c r="E1967" t="s">
        <v>964</v>
      </c>
      <c r="F1967">
        <v>4</v>
      </c>
      <c r="G1967" t="s">
        <v>1509</v>
      </c>
      <c r="H1967" t="s">
        <v>1439</v>
      </c>
      <c r="I1967" t="s">
        <v>610</v>
      </c>
      <c r="J1967">
        <f>IF('ATP Data Set 2019 Singles'!$K1967&gt;1,'ATP Data Set 2019 Singles'!$K1967,"")</f>
        <v>103</v>
      </c>
      <c r="K1967">
        <v>103</v>
      </c>
      <c r="R1967" s="132"/>
      <c r="AC1967"/>
    </row>
    <row r="1968" spans="1:29" x14ac:dyDescent="0.25">
      <c r="A1968" t="s">
        <v>2412</v>
      </c>
      <c r="B1968" t="str">
        <f>IF(OR(ISNUMBER(FIND("W/O",Tabelle3[[#This Row],[Score]])),ISNUMBER(FIND("RET",Tabelle3[[#This Row],[Score]])),ISNUMBER(FIND("Bye,",Tabelle3[[#This Row],[Opponent]]))),"NO","YES")</f>
        <v>YES</v>
      </c>
      <c r="C1968" t="s">
        <v>518</v>
      </c>
      <c r="D1968" s="158">
        <v>43668</v>
      </c>
      <c r="E1968" t="s">
        <v>964</v>
      </c>
      <c r="F1968">
        <v>4</v>
      </c>
      <c r="G1968" t="s">
        <v>1526</v>
      </c>
      <c r="H1968" t="s">
        <v>1869</v>
      </c>
      <c r="I1968" t="s">
        <v>550</v>
      </c>
      <c r="J1968">
        <f>IF('ATP Data Set 2019 Singles'!$K1968&gt;1,'ATP Data Set 2019 Singles'!$K1968,"")</f>
        <v>93</v>
      </c>
      <c r="K1968">
        <v>93</v>
      </c>
      <c r="R1968" s="132"/>
      <c r="AC1968"/>
    </row>
    <row r="1969" spans="1:29" x14ac:dyDescent="0.25">
      <c r="A1969" t="s">
        <v>2412</v>
      </c>
      <c r="B1969" t="str">
        <f>IF(OR(ISNUMBER(FIND("W/O",Tabelle3[[#This Row],[Score]])),ISNUMBER(FIND("RET",Tabelle3[[#This Row],[Score]])),ISNUMBER(FIND("Bye,",Tabelle3[[#This Row],[Opponent]]))),"NO","YES")</f>
        <v>YES</v>
      </c>
      <c r="C1969" t="s">
        <v>518</v>
      </c>
      <c r="D1969" s="158">
        <v>43668</v>
      </c>
      <c r="E1969" t="s">
        <v>964</v>
      </c>
      <c r="F1969">
        <v>4</v>
      </c>
      <c r="G1969" t="s">
        <v>1521</v>
      </c>
      <c r="H1969" t="s">
        <v>1787</v>
      </c>
      <c r="I1969" t="s">
        <v>1149</v>
      </c>
      <c r="J1969">
        <f>IF('ATP Data Set 2019 Singles'!$K1969&gt;1,'ATP Data Set 2019 Singles'!$K1969,"")</f>
        <v>134</v>
      </c>
      <c r="K1969">
        <v>134</v>
      </c>
      <c r="R1969" s="132"/>
      <c r="AC1969"/>
    </row>
    <row r="1970" spans="1:29" x14ac:dyDescent="0.25">
      <c r="A1970" t="s">
        <v>2412</v>
      </c>
      <c r="B1970" t="str">
        <f>IF(OR(ISNUMBER(FIND("W/O",Tabelle3[[#This Row],[Score]])),ISNUMBER(FIND("RET",Tabelle3[[#This Row],[Score]])),ISNUMBER(FIND("Bye,",Tabelle3[[#This Row],[Opponent]]))),"NO","YES")</f>
        <v>YES</v>
      </c>
      <c r="C1970" t="s">
        <v>518</v>
      </c>
      <c r="D1970" s="158">
        <v>43668</v>
      </c>
      <c r="E1970" t="s">
        <v>964</v>
      </c>
      <c r="F1970">
        <v>5</v>
      </c>
      <c r="G1970" t="s">
        <v>1515</v>
      </c>
      <c r="H1970" t="s">
        <v>1469</v>
      </c>
      <c r="I1970" t="s">
        <v>533</v>
      </c>
      <c r="J1970">
        <f>IF('ATP Data Set 2019 Singles'!$K1970&gt;1,'ATP Data Set 2019 Singles'!$K1970,"")</f>
        <v>126</v>
      </c>
      <c r="K1970">
        <v>126</v>
      </c>
      <c r="R1970" s="132"/>
      <c r="AC1970"/>
    </row>
    <row r="1971" spans="1:29" x14ac:dyDescent="0.25">
      <c r="A1971" t="s">
        <v>2412</v>
      </c>
      <c r="B1971" t="str">
        <f>IF(OR(ISNUMBER(FIND("W/O",Tabelle3[[#This Row],[Score]])),ISNUMBER(FIND("RET",Tabelle3[[#This Row],[Score]])),ISNUMBER(FIND("Bye,",Tabelle3[[#This Row],[Opponent]]))),"NO","YES")</f>
        <v>YES</v>
      </c>
      <c r="C1971" t="s">
        <v>518</v>
      </c>
      <c r="D1971" s="158">
        <v>43668</v>
      </c>
      <c r="E1971" t="s">
        <v>964</v>
      </c>
      <c r="F1971">
        <v>5</v>
      </c>
      <c r="G1971" t="s">
        <v>1509</v>
      </c>
      <c r="H1971" t="s">
        <v>1539</v>
      </c>
      <c r="I1971" t="s">
        <v>771</v>
      </c>
      <c r="J1971">
        <f>IF('ATP Data Set 2019 Singles'!$K1971&gt;1,'ATP Data Set 2019 Singles'!$K1971,"")</f>
        <v>76</v>
      </c>
      <c r="K1971">
        <v>76</v>
      </c>
      <c r="R1971" s="132"/>
      <c r="AC1971"/>
    </row>
    <row r="1972" spans="1:29" x14ac:dyDescent="0.25">
      <c r="A1972" t="s">
        <v>2412</v>
      </c>
      <c r="B1972" t="str">
        <f>IF(OR(ISNUMBER(FIND("W/O",Tabelle3[[#This Row],[Score]])),ISNUMBER(FIND("RET",Tabelle3[[#This Row],[Score]])),ISNUMBER(FIND("Bye,",Tabelle3[[#This Row],[Opponent]]))),"NO","YES")</f>
        <v>YES</v>
      </c>
      <c r="C1972" t="s">
        <v>518</v>
      </c>
      <c r="D1972" s="158">
        <v>43668</v>
      </c>
      <c r="E1972" t="s">
        <v>964</v>
      </c>
      <c r="F1972">
        <v>5</v>
      </c>
      <c r="G1972" t="s">
        <v>1526</v>
      </c>
      <c r="H1972" t="s">
        <v>1454</v>
      </c>
      <c r="I1972" t="s">
        <v>1142</v>
      </c>
      <c r="J1972">
        <f>IF('ATP Data Set 2019 Singles'!$K1972&gt;1,'ATP Data Set 2019 Singles'!$K1972,"")</f>
        <v>123</v>
      </c>
      <c r="K1972">
        <v>123</v>
      </c>
      <c r="R1972" s="132"/>
      <c r="AC1972"/>
    </row>
    <row r="1973" spans="1:29" x14ac:dyDescent="0.25">
      <c r="A1973" t="s">
        <v>2412</v>
      </c>
      <c r="B1973" t="str">
        <f>IF(OR(ISNUMBER(FIND("W/O",Tabelle3[[#This Row],[Score]])),ISNUMBER(FIND("RET",Tabelle3[[#This Row],[Score]])),ISNUMBER(FIND("Bye,",Tabelle3[[#This Row],[Opponent]]))),"NO","YES")</f>
        <v>YES</v>
      </c>
      <c r="C1973" t="s">
        <v>518</v>
      </c>
      <c r="D1973" s="158">
        <v>43668</v>
      </c>
      <c r="E1973" t="s">
        <v>964</v>
      </c>
      <c r="F1973">
        <v>5</v>
      </c>
      <c r="G1973" t="s">
        <v>1521</v>
      </c>
      <c r="H1973" t="s">
        <v>1551</v>
      </c>
      <c r="I1973" t="s">
        <v>1868</v>
      </c>
      <c r="J1973">
        <f>IF('ATP Data Set 2019 Singles'!$K1973&gt;1,'ATP Data Set 2019 Singles'!$K1973,"")</f>
        <v>121</v>
      </c>
      <c r="K1973">
        <v>121</v>
      </c>
      <c r="R1973" s="132"/>
      <c r="AC1973"/>
    </row>
    <row r="1974" spans="1:29" x14ac:dyDescent="0.25">
      <c r="A1974" t="s">
        <v>2412</v>
      </c>
      <c r="B1974" t="str">
        <f>IF(OR(ISNUMBER(FIND("W/O",Tabelle3[[#This Row],[Score]])),ISNUMBER(FIND("RET",Tabelle3[[#This Row],[Score]])),ISNUMBER(FIND("Bye,",Tabelle3[[#This Row],[Opponent]]))),"NO","YES")</f>
        <v>YES</v>
      </c>
      <c r="C1974" t="s">
        <v>518</v>
      </c>
      <c r="D1974" s="158">
        <v>43668</v>
      </c>
      <c r="E1974" t="s">
        <v>964</v>
      </c>
      <c r="F1974">
        <v>6</v>
      </c>
      <c r="G1974" t="s">
        <v>1509</v>
      </c>
      <c r="H1974" t="s">
        <v>1515</v>
      </c>
      <c r="I1974" t="s">
        <v>533</v>
      </c>
      <c r="J1974">
        <f>IF('ATP Data Set 2019 Singles'!$K1974&gt;1,'ATP Data Set 2019 Singles'!$K1974,"")</f>
        <v>114</v>
      </c>
      <c r="K1974">
        <v>114</v>
      </c>
      <c r="R1974" s="132"/>
      <c r="AC1974"/>
    </row>
    <row r="1975" spans="1:29" x14ac:dyDescent="0.25">
      <c r="A1975" t="s">
        <v>2412</v>
      </c>
      <c r="B1975" t="str">
        <f>IF(OR(ISNUMBER(FIND("W/O",Tabelle3[[#This Row],[Score]])),ISNUMBER(FIND("RET",Tabelle3[[#This Row],[Score]])),ISNUMBER(FIND("Bye,",Tabelle3[[#This Row],[Opponent]]))),"NO","YES")</f>
        <v>YES</v>
      </c>
      <c r="C1975" t="s">
        <v>518</v>
      </c>
      <c r="D1975" s="158">
        <v>43668</v>
      </c>
      <c r="E1975" t="s">
        <v>964</v>
      </c>
      <c r="F1975">
        <v>6</v>
      </c>
      <c r="G1975" t="s">
        <v>1521</v>
      </c>
      <c r="H1975" t="s">
        <v>1526</v>
      </c>
      <c r="I1975" t="s">
        <v>1645</v>
      </c>
      <c r="J1975">
        <f>IF('ATP Data Set 2019 Singles'!$K1975&gt;1,'ATP Data Set 2019 Singles'!$K1975,"")</f>
        <v>119</v>
      </c>
      <c r="K1975">
        <v>119</v>
      </c>
      <c r="R1975" s="132"/>
      <c r="AC1975"/>
    </row>
    <row r="1976" spans="1:29" x14ac:dyDescent="0.25">
      <c r="A1976" t="s">
        <v>2412</v>
      </c>
      <c r="B1976" t="str">
        <f>IF(OR(ISNUMBER(FIND("W/O",Tabelle3[[#This Row],[Score]])),ISNUMBER(FIND("RET",Tabelle3[[#This Row],[Score]])),ISNUMBER(FIND("Bye,",Tabelle3[[#This Row],[Opponent]]))),"NO","YES")</f>
        <v>YES</v>
      </c>
      <c r="C1976" t="s">
        <v>518</v>
      </c>
      <c r="D1976" s="158">
        <v>43668</v>
      </c>
      <c r="E1976" t="s">
        <v>964</v>
      </c>
      <c r="F1976">
        <v>7</v>
      </c>
      <c r="G1976" t="s">
        <v>1509</v>
      </c>
      <c r="H1976" t="s">
        <v>1521</v>
      </c>
      <c r="I1976" t="s">
        <v>621</v>
      </c>
      <c r="J1976">
        <f>IF('ATP Data Set 2019 Singles'!$K1976&gt;1,'ATP Data Set 2019 Singles'!$K1976,"")</f>
        <v>82</v>
      </c>
      <c r="K1976">
        <v>82</v>
      </c>
      <c r="R1976" s="132"/>
      <c r="AC1976"/>
    </row>
    <row r="1977" spans="1:29" x14ac:dyDescent="0.25">
      <c r="A1977" t="s">
        <v>2412</v>
      </c>
      <c r="B1977" t="str">
        <f>IF(OR(ISNUMBER(FIND("W/O",Tabelle3[[#This Row],[Score]])),ISNUMBER(FIND("RET",Tabelle3[[#This Row],[Score]])),ISNUMBER(FIND("Bye,",Tabelle3[[#This Row],[Opponent]]))),"NO","YES")</f>
        <v>YES</v>
      </c>
      <c r="C1977" t="s">
        <v>518</v>
      </c>
      <c r="D1977" s="158">
        <v>43668</v>
      </c>
      <c r="E1977" t="s">
        <v>953</v>
      </c>
      <c r="F1977">
        <v>3</v>
      </c>
      <c r="G1977" t="s">
        <v>1477</v>
      </c>
      <c r="H1977" t="s">
        <v>1514</v>
      </c>
      <c r="I1977" t="s">
        <v>678</v>
      </c>
      <c r="J1977">
        <f>IF('ATP Data Set 2019 Singles'!$K1977&gt;1,'ATP Data Set 2019 Singles'!$K1977,"")</f>
        <v>67</v>
      </c>
      <c r="K1977">
        <v>67</v>
      </c>
      <c r="R1977" s="132"/>
      <c r="AC1977"/>
    </row>
    <row r="1978" spans="1:29" x14ac:dyDescent="0.25">
      <c r="A1978" t="s">
        <v>2412</v>
      </c>
      <c r="B1978" t="str">
        <f>IF(OR(ISNUMBER(FIND("W/O",Tabelle3[[#This Row],[Score]])),ISNUMBER(FIND("RET",Tabelle3[[#This Row],[Score]])),ISNUMBER(FIND("Bye,",Tabelle3[[#This Row],[Opponent]]))),"NO","YES")</f>
        <v>YES</v>
      </c>
      <c r="C1978" t="s">
        <v>518</v>
      </c>
      <c r="D1978" s="158">
        <v>43668</v>
      </c>
      <c r="E1978" t="s">
        <v>953</v>
      </c>
      <c r="F1978">
        <v>3</v>
      </c>
      <c r="G1978" t="s">
        <v>1480</v>
      </c>
      <c r="H1978" t="s">
        <v>1867</v>
      </c>
      <c r="I1978" t="s">
        <v>533</v>
      </c>
      <c r="J1978">
        <f>IF('ATP Data Set 2019 Singles'!$K1978&gt;1,'ATP Data Set 2019 Singles'!$K1978,"")</f>
        <v>102</v>
      </c>
      <c r="K1978">
        <v>102</v>
      </c>
      <c r="R1978" s="132"/>
      <c r="AC1978"/>
    </row>
    <row r="1979" spans="1:29" x14ac:dyDescent="0.25">
      <c r="A1979" t="s">
        <v>2412</v>
      </c>
      <c r="B1979" t="str">
        <f>IF(OR(ISNUMBER(FIND("W/O",Tabelle3[[#This Row],[Score]])),ISNUMBER(FIND("RET",Tabelle3[[#This Row],[Score]])),ISNUMBER(FIND("Bye,",Tabelle3[[#This Row],[Opponent]]))),"NO","YES")</f>
        <v>YES</v>
      </c>
      <c r="C1979" t="s">
        <v>518</v>
      </c>
      <c r="D1979" s="158">
        <v>43668</v>
      </c>
      <c r="E1979" t="s">
        <v>953</v>
      </c>
      <c r="F1979">
        <v>3</v>
      </c>
      <c r="G1979" t="s">
        <v>1437</v>
      </c>
      <c r="H1979" t="s">
        <v>1449</v>
      </c>
      <c r="I1979" t="s">
        <v>1822</v>
      </c>
      <c r="J1979">
        <f>IF('ATP Data Set 2019 Singles'!$K1979&gt;1,'ATP Data Set 2019 Singles'!$K1979,"")</f>
        <v>155</v>
      </c>
      <c r="K1979">
        <v>155</v>
      </c>
      <c r="R1979" s="132"/>
      <c r="AC1979"/>
    </row>
    <row r="1980" spans="1:29" x14ac:dyDescent="0.25">
      <c r="A1980" t="s">
        <v>2412</v>
      </c>
      <c r="B1980" t="str">
        <f>IF(OR(ISNUMBER(FIND("W/O",Tabelle3[[#This Row],[Score]])),ISNUMBER(FIND("RET",Tabelle3[[#This Row],[Score]])),ISNUMBER(FIND("Bye,",Tabelle3[[#This Row],[Opponent]]))),"NO","YES")</f>
        <v>YES</v>
      </c>
      <c r="C1980" t="s">
        <v>518</v>
      </c>
      <c r="D1980" s="158">
        <v>43668</v>
      </c>
      <c r="E1980" t="s">
        <v>953</v>
      </c>
      <c r="F1980">
        <v>3</v>
      </c>
      <c r="G1980" t="s">
        <v>1570</v>
      </c>
      <c r="H1980" t="s">
        <v>1579</v>
      </c>
      <c r="I1980" t="s">
        <v>1813</v>
      </c>
      <c r="J1980">
        <f>IF('ATP Data Set 2019 Singles'!$K1980&gt;1,'ATP Data Set 2019 Singles'!$K1980,"")</f>
        <v>156</v>
      </c>
      <c r="K1980">
        <v>156</v>
      </c>
      <c r="R1980" s="132"/>
      <c r="AC1980"/>
    </row>
    <row r="1981" spans="1:29" x14ac:dyDescent="0.25">
      <c r="A1981" t="s">
        <v>2412</v>
      </c>
      <c r="B1981" t="str">
        <f>IF(OR(ISNUMBER(FIND("W/O",Tabelle3[[#This Row],[Score]])),ISNUMBER(FIND("RET",Tabelle3[[#This Row],[Score]])),ISNUMBER(FIND("Bye,",Tabelle3[[#This Row],[Opponent]]))),"NO","YES")</f>
        <v>YES</v>
      </c>
      <c r="C1981" t="s">
        <v>518</v>
      </c>
      <c r="D1981" s="158">
        <v>43668</v>
      </c>
      <c r="E1981" t="s">
        <v>953</v>
      </c>
      <c r="F1981">
        <v>3</v>
      </c>
      <c r="G1981" t="s">
        <v>1447</v>
      </c>
      <c r="H1981" t="s">
        <v>1647</v>
      </c>
      <c r="I1981" t="s">
        <v>550</v>
      </c>
      <c r="J1981">
        <f>IF('ATP Data Set 2019 Singles'!$K1981&gt;1,'ATP Data Set 2019 Singles'!$K1981,"")</f>
        <v>76</v>
      </c>
      <c r="K1981">
        <v>76</v>
      </c>
      <c r="R1981" s="132"/>
      <c r="AC1981"/>
    </row>
    <row r="1982" spans="1:29" x14ac:dyDescent="0.25">
      <c r="A1982" t="s">
        <v>2412</v>
      </c>
      <c r="B1982" t="str">
        <f>IF(OR(ISNUMBER(FIND("W/O",Tabelle3[[#This Row],[Score]])),ISNUMBER(FIND("RET",Tabelle3[[#This Row],[Score]])),ISNUMBER(FIND("Bye,",Tabelle3[[#This Row],[Opponent]]))),"NO","YES")</f>
        <v>YES</v>
      </c>
      <c r="C1982" t="s">
        <v>518</v>
      </c>
      <c r="D1982" s="158">
        <v>43668</v>
      </c>
      <c r="E1982" t="s">
        <v>953</v>
      </c>
      <c r="F1982">
        <v>3</v>
      </c>
      <c r="G1982" t="s">
        <v>1485</v>
      </c>
      <c r="H1982" t="s">
        <v>1490</v>
      </c>
      <c r="I1982" t="s">
        <v>1640</v>
      </c>
      <c r="J1982">
        <f>IF('ATP Data Set 2019 Singles'!$K1982&gt;1,'ATP Data Set 2019 Singles'!$K1982,"")</f>
        <v>65</v>
      </c>
      <c r="K1982">
        <v>65</v>
      </c>
      <c r="R1982" s="132"/>
      <c r="AC1982"/>
    </row>
    <row r="1983" spans="1:29" x14ac:dyDescent="0.25">
      <c r="A1983" t="s">
        <v>2412</v>
      </c>
      <c r="B1983" t="str">
        <f>IF(OR(ISNUMBER(FIND("W/O",Tabelle3[[#This Row],[Score]])),ISNUMBER(FIND("RET",Tabelle3[[#This Row],[Score]])),ISNUMBER(FIND("Bye,",Tabelle3[[#This Row],[Opponent]]))),"NO","YES")</f>
        <v>YES</v>
      </c>
      <c r="C1983" t="s">
        <v>518</v>
      </c>
      <c r="D1983" s="158">
        <v>43668</v>
      </c>
      <c r="E1983" t="s">
        <v>953</v>
      </c>
      <c r="F1983">
        <v>3</v>
      </c>
      <c r="G1983" t="s">
        <v>1508</v>
      </c>
      <c r="H1983" t="s">
        <v>1764</v>
      </c>
      <c r="I1983" t="s">
        <v>854</v>
      </c>
      <c r="J1983">
        <f>IF('ATP Data Set 2019 Singles'!$K1983&gt;1,'ATP Data Set 2019 Singles'!$K1983,"")</f>
        <v>90</v>
      </c>
      <c r="K1983">
        <v>90</v>
      </c>
      <c r="R1983" s="132"/>
      <c r="AC1983"/>
    </row>
    <row r="1984" spans="1:29" x14ac:dyDescent="0.25">
      <c r="A1984" t="s">
        <v>2412</v>
      </c>
      <c r="B1984" t="str">
        <f>IF(OR(ISNUMBER(FIND("W/O",Tabelle3[[#This Row],[Score]])),ISNUMBER(FIND("RET",Tabelle3[[#This Row],[Score]])),ISNUMBER(FIND("Bye,",Tabelle3[[#This Row],[Opponent]]))),"NO","YES")</f>
        <v>YES</v>
      </c>
      <c r="C1984" t="s">
        <v>518</v>
      </c>
      <c r="D1984" s="158">
        <v>43668</v>
      </c>
      <c r="E1984" t="s">
        <v>953</v>
      </c>
      <c r="F1984">
        <v>3</v>
      </c>
      <c r="G1984" t="s">
        <v>1639</v>
      </c>
      <c r="H1984" t="s">
        <v>1866</v>
      </c>
      <c r="I1984" t="s">
        <v>667</v>
      </c>
      <c r="J1984">
        <f>IF('ATP Data Set 2019 Singles'!$K1984&gt;1,'ATP Data Set 2019 Singles'!$K1984,"")</f>
        <v>65</v>
      </c>
      <c r="K1984">
        <v>65</v>
      </c>
      <c r="R1984" s="132"/>
      <c r="AC1984"/>
    </row>
    <row r="1985" spans="1:29" x14ac:dyDescent="0.25">
      <c r="A1985" t="s">
        <v>2412</v>
      </c>
      <c r="B1985" t="str">
        <f>IF(OR(ISNUMBER(FIND("W/O",Tabelle3[[#This Row],[Score]])),ISNUMBER(FIND("RET",Tabelle3[[#This Row],[Score]])),ISNUMBER(FIND("Bye,",Tabelle3[[#This Row],[Opponent]]))),"NO","YES")</f>
        <v>YES</v>
      </c>
      <c r="C1985" t="s">
        <v>518</v>
      </c>
      <c r="D1985" s="158">
        <v>43668</v>
      </c>
      <c r="E1985" t="s">
        <v>953</v>
      </c>
      <c r="F1985">
        <v>3</v>
      </c>
      <c r="G1985" t="s">
        <v>1501</v>
      </c>
      <c r="H1985" t="s">
        <v>1474</v>
      </c>
      <c r="I1985" t="s">
        <v>646</v>
      </c>
      <c r="J1985">
        <f>IF('ATP Data Set 2019 Singles'!$K1985&gt;1,'ATP Data Set 2019 Singles'!$K1985,"")</f>
        <v>81</v>
      </c>
      <c r="K1985">
        <v>81</v>
      </c>
      <c r="R1985" s="132"/>
      <c r="AC1985"/>
    </row>
    <row r="1986" spans="1:29" x14ac:dyDescent="0.25">
      <c r="A1986" t="s">
        <v>2412</v>
      </c>
      <c r="B1986" t="str">
        <f>IF(OR(ISNUMBER(FIND("W/O",Tabelle3[[#This Row],[Score]])),ISNUMBER(FIND("RET",Tabelle3[[#This Row],[Score]])),ISNUMBER(FIND("Bye,",Tabelle3[[#This Row],[Opponent]]))),"NO","YES")</f>
        <v>YES</v>
      </c>
      <c r="C1986" t="s">
        <v>518</v>
      </c>
      <c r="D1986" s="158">
        <v>43668</v>
      </c>
      <c r="E1986" t="s">
        <v>953</v>
      </c>
      <c r="F1986">
        <v>3</v>
      </c>
      <c r="G1986" t="s">
        <v>1511</v>
      </c>
      <c r="H1986" t="s">
        <v>1415</v>
      </c>
      <c r="I1986" t="s">
        <v>621</v>
      </c>
      <c r="J1986">
        <f>IF('ATP Data Set 2019 Singles'!$K1986&gt;1,'ATP Data Set 2019 Singles'!$K1986,"")</f>
        <v>66</v>
      </c>
      <c r="K1986">
        <v>66</v>
      </c>
      <c r="R1986" s="132"/>
      <c r="AC1986"/>
    </row>
    <row r="1987" spans="1:29" x14ac:dyDescent="0.25">
      <c r="A1987" t="s">
        <v>2412</v>
      </c>
      <c r="B1987" t="str">
        <f>IF(OR(ISNUMBER(FIND("W/O",Tabelle3[[#This Row],[Score]])),ISNUMBER(FIND("RET",Tabelle3[[#This Row],[Score]])),ISNUMBER(FIND("Bye,",Tabelle3[[#This Row],[Opponent]]))),"NO","YES")</f>
        <v>YES</v>
      </c>
      <c r="C1987" t="s">
        <v>518</v>
      </c>
      <c r="D1987" s="158">
        <v>43668</v>
      </c>
      <c r="E1987" t="s">
        <v>953</v>
      </c>
      <c r="F1987">
        <v>3</v>
      </c>
      <c r="G1987" t="s">
        <v>1865</v>
      </c>
      <c r="H1987" t="s">
        <v>1758</v>
      </c>
      <c r="I1987" t="s">
        <v>533</v>
      </c>
      <c r="J1987">
        <f>IF('ATP Data Set 2019 Singles'!$K1987&gt;1,'ATP Data Set 2019 Singles'!$K1987,"")</f>
        <v>100</v>
      </c>
      <c r="K1987">
        <v>100</v>
      </c>
      <c r="R1987" s="132"/>
      <c r="AC1987"/>
    </row>
    <row r="1988" spans="1:29" x14ac:dyDescent="0.25">
      <c r="A1988" t="s">
        <v>2412</v>
      </c>
      <c r="B1988" t="str">
        <f>IF(OR(ISNUMBER(FIND("W/O",Tabelle3[[#This Row],[Score]])),ISNUMBER(FIND("RET",Tabelle3[[#This Row],[Score]])),ISNUMBER(FIND("Bye,",Tabelle3[[#This Row],[Opponent]]))),"NO","YES")</f>
        <v>YES</v>
      </c>
      <c r="C1988" t="s">
        <v>518</v>
      </c>
      <c r="D1988" s="158">
        <v>43668</v>
      </c>
      <c r="E1988" t="s">
        <v>953</v>
      </c>
      <c r="F1988">
        <v>3</v>
      </c>
      <c r="G1988" t="s">
        <v>1461</v>
      </c>
      <c r="H1988" t="s">
        <v>1430</v>
      </c>
      <c r="I1988" t="s">
        <v>610</v>
      </c>
      <c r="J1988">
        <f>IF('ATP Data Set 2019 Singles'!$K1988&gt;1,'ATP Data Set 2019 Singles'!$K1988,"")</f>
        <v>99</v>
      </c>
      <c r="K1988">
        <v>99</v>
      </c>
      <c r="R1988" s="132"/>
      <c r="AC1988"/>
    </row>
    <row r="1989" spans="1:29" x14ac:dyDescent="0.25">
      <c r="A1989" t="s">
        <v>2412</v>
      </c>
      <c r="B1989" t="str">
        <f>IF(OR(ISNUMBER(FIND("W/O",Tabelle3[[#This Row],[Score]])),ISNUMBER(FIND("RET",Tabelle3[[#This Row],[Score]])),ISNUMBER(FIND("Bye,",Tabelle3[[#This Row],[Opponent]]))),"NO","YES")</f>
        <v>YES</v>
      </c>
      <c r="C1989" t="s">
        <v>518</v>
      </c>
      <c r="D1989" s="158">
        <v>43668</v>
      </c>
      <c r="E1989" t="s">
        <v>953</v>
      </c>
      <c r="F1989">
        <v>3</v>
      </c>
      <c r="G1989" t="s">
        <v>1417</v>
      </c>
      <c r="H1989" t="s">
        <v>1726</v>
      </c>
      <c r="I1989" t="s">
        <v>1814</v>
      </c>
      <c r="J1989">
        <f>IF('ATP Data Set 2019 Singles'!$K1989&gt;1,'ATP Data Set 2019 Singles'!$K1989,"")</f>
        <v>109</v>
      </c>
      <c r="K1989">
        <v>109</v>
      </c>
      <c r="R1989" s="132"/>
      <c r="AC1989"/>
    </row>
    <row r="1990" spans="1:29" x14ac:dyDescent="0.25">
      <c r="A1990" t="s">
        <v>2412</v>
      </c>
      <c r="B1990" t="str">
        <f>IF(OR(ISNUMBER(FIND("W/O",Tabelle3[[#This Row],[Score]])),ISNUMBER(FIND("RET",Tabelle3[[#This Row],[Score]])),ISNUMBER(FIND("Bye,",Tabelle3[[#This Row],[Opponent]]))),"NO","YES")</f>
        <v>YES</v>
      </c>
      <c r="C1990" t="s">
        <v>518</v>
      </c>
      <c r="D1990" s="158">
        <v>43668</v>
      </c>
      <c r="E1990" t="s">
        <v>953</v>
      </c>
      <c r="F1990">
        <v>3</v>
      </c>
      <c r="G1990" t="s">
        <v>1432</v>
      </c>
      <c r="H1990" t="s">
        <v>1754</v>
      </c>
      <c r="I1990" t="s">
        <v>557</v>
      </c>
      <c r="J1990">
        <f>IF('ATP Data Set 2019 Singles'!$K1990&gt;1,'ATP Data Set 2019 Singles'!$K1990,"")</f>
        <v>70</v>
      </c>
      <c r="K1990">
        <v>70</v>
      </c>
      <c r="R1990" s="132"/>
      <c r="AC1990"/>
    </row>
    <row r="1991" spans="1:29" x14ac:dyDescent="0.25">
      <c r="A1991" t="s">
        <v>2412</v>
      </c>
      <c r="B1991" t="str">
        <f>IF(OR(ISNUMBER(FIND("W/O",Tabelle3[[#This Row],[Score]])),ISNUMBER(FIND("RET",Tabelle3[[#This Row],[Score]])),ISNUMBER(FIND("Bye,",Tabelle3[[#This Row],[Opponent]]))),"NO","YES")</f>
        <v>YES</v>
      </c>
      <c r="C1991" t="s">
        <v>518</v>
      </c>
      <c r="D1991" s="158">
        <v>43668</v>
      </c>
      <c r="E1991" t="s">
        <v>953</v>
      </c>
      <c r="F1991">
        <v>3</v>
      </c>
      <c r="G1991" t="s">
        <v>1393</v>
      </c>
      <c r="H1991" t="s">
        <v>1470</v>
      </c>
      <c r="I1991" t="s">
        <v>522</v>
      </c>
      <c r="J1991">
        <f>IF('ATP Data Set 2019 Singles'!$K1991&gt;1,'ATP Data Set 2019 Singles'!$K1991,"")</f>
        <v>101</v>
      </c>
      <c r="K1991">
        <v>101</v>
      </c>
      <c r="R1991" s="132"/>
      <c r="AC1991"/>
    </row>
    <row r="1992" spans="1:29" x14ac:dyDescent="0.25">
      <c r="A1992" t="s">
        <v>2412</v>
      </c>
      <c r="B1992" t="str">
        <f>IF(OR(ISNUMBER(FIND("W/O",Tabelle3[[#This Row],[Score]])),ISNUMBER(FIND("RET",Tabelle3[[#This Row],[Score]])),ISNUMBER(FIND("Bye,",Tabelle3[[#This Row],[Opponent]]))),"NO","YES")</f>
        <v>YES</v>
      </c>
      <c r="C1992" t="s">
        <v>518</v>
      </c>
      <c r="D1992" s="158">
        <v>43668</v>
      </c>
      <c r="E1992" t="s">
        <v>953</v>
      </c>
      <c r="F1992">
        <v>3</v>
      </c>
      <c r="G1992" t="s">
        <v>1396</v>
      </c>
      <c r="H1992" t="s">
        <v>1552</v>
      </c>
      <c r="I1992" t="s">
        <v>653</v>
      </c>
      <c r="J1992">
        <f>IF('ATP Data Set 2019 Singles'!$K1992&gt;1,'ATP Data Set 2019 Singles'!$K1992,"")</f>
        <v>72</v>
      </c>
      <c r="K1992">
        <v>72</v>
      </c>
      <c r="R1992" s="132"/>
      <c r="AC1992"/>
    </row>
    <row r="1993" spans="1:29" x14ac:dyDescent="0.25">
      <c r="A1993" t="s">
        <v>2412</v>
      </c>
      <c r="B1993" t="str">
        <f>IF(OR(ISNUMBER(FIND("W/O",Tabelle3[[#This Row],[Score]])),ISNUMBER(FIND("RET",Tabelle3[[#This Row],[Score]])),ISNUMBER(FIND("Bye,",Tabelle3[[#This Row],[Opponent]]))),"NO","YES")</f>
        <v>YES</v>
      </c>
      <c r="C1993" t="s">
        <v>518</v>
      </c>
      <c r="D1993" s="158">
        <v>43668</v>
      </c>
      <c r="E1993" t="s">
        <v>953</v>
      </c>
      <c r="F1993">
        <v>4</v>
      </c>
      <c r="G1993" t="s">
        <v>1477</v>
      </c>
      <c r="H1993" t="s">
        <v>1511</v>
      </c>
      <c r="I1993" t="s">
        <v>848</v>
      </c>
      <c r="J1993">
        <f>IF('ATP Data Set 2019 Singles'!$K1993&gt;1,'ATP Data Set 2019 Singles'!$K1993,"")</f>
        <v>108</v>
      </c>
      <c r="K1993">
        <v>108</v>
      </c>
      <c r="R1993" s="132"/>
      <c r="AC1993"/>
    </row>
    <row r="1994" spans="1:29" x14ac:dyDescent="0.25">
      <c r="A1994" t="s">
        <v>2412</v>
      </c>
      <c r="B1994" t="str">
        <f>IF(OR(ISNUMBER(FIND("W/O",Tabelle3[[#This Row],[Score]])),ISNUMBER(FIND("RET",Tabelle3[[#This Row],[Score]])),ISNUMBER(FIND("Bye,",Tabelle3[[#This Row],[Opponent]]))),"NO","YES")</f>
        <v>YES</v>
      </c>
      <c r="C1994" t="s">
        <v>518</v>
      </c>
      <c r="D1994" s="158">
        <v>43668</v>
      </c>
      <c r="E1994" t="s">
        <v>953</v>
      </c>
      <c r="F1994">
        <v>4</v>
      </c>
      <c r="G1994" t="s">
        <v>1480</v>
      </c>
      <c r="H1994" t="s">
        <v>1432</v>
      </c>
      <c r="I1994" t="s">
        <v>895</v>
      </c>
      <c r="J1994">
        <f>IF('ATP Data Set 2019 Singles'!$K1994&gt;1,'ATP Data Set 2019 Singles'!$K1994,"")</f>
        <v>85</v>
      </c>
      <c r="K1994">
        <v>85</v>
      </c>
      <c r="R1994" s="132"/>
      <c r="AC1994"/>
    </row>
    <row r="1995" spans="1:29" x14ac:dyDescent="0.25">
      <c r="A1995" t="s">
        <v>2412</v>
      </c>
      <c r="B1995" t="str">
        <f>IF(OR(ISNUMBER(FIND("W/O",Tabelle3[[#This Row],[Score]])),ISNUMBER(FIND("RET",Tabelle3[[#This Row],[Score]])),ISNUMBER(FIND("Bye,",Tabelle3[[#This Row],[Opponent]]))),"NO","YES")</f>
        <v>YES</v>
      </c>
      <c r="C1995" t="s">
        <v>518</v>
      </c>
      <c r="D1995" s="158">
        <v>43668</v>
      </c>
      <c r="E1995" t="s">
        <v>953</v>
      </c>
      <c r="F1995">
        <v>4</v>
      </c>
      <c r="G1995" t="s">
        <v>1437</v>
      </c>
      <c r="H1995" t="s">
        <v>1508</v>
      </c>
      <c r="I1995" t="s">
        <v>643</v>
      </c>
      <c r="J1995">
        <f>IF('ATP Data Set 2019 Singles'!$K1995&gt;1,'ATP Data Set 2019 Singles'!$K1995,"")</f>
        <v>115</v>
      </c>
      <c r="K1995">
        <v>115</v>
      </c>
      <c r="R1995" s="132"/>
      <c r="AC1995"/>
    </row>
    <row r="1996" spans="1:29" x14ac:dyDescent="0.25">
      <c r="A1996" t="s">
        <v>2412</v>
      </c>
      <c r="B1996" t="str">
        <f>IF(OR(ISNUMBER(FIND("W/O",Tabelle3[[#This Row],[Score]])),ISNUMBER(FIND("RET",Tabelle3[[#This Row],[Score]])),ISNUMBER(FIND("Bye,",Tabelle3[[#This Row],[Opponent]]))),"NO","YES")</f>
        <v>YES</v>
      </c>
      <c r="C1996" t="s">
        <v>518</v>
      </c>
      <c r="D1996" s="158">
        <v>43668</v>
      </c>
      <c r="E1996" t="s">
        <v>953</v>
      </c>
      <c r="F1996">
        <v>4</v>
      </c>
      <c r="G1996" t="s">
        <v>1447</v>
      </c>
      <c r="H1996" t="s">
        <v>1865</v>
      </c>
      <c r="I1996" t="s">
        <v>598</v>
      </c>
      <c r="J1996">
        <f>IF('ATP Data Set 2019 Singles'!$K1996&gt;1,'ATP Data Set 2019 Singles'!$K1996,"")</f>
        <v>82</v>
      </c>
      <c r="K1996">
        <v>82</v>
      </c>
      <c r="R1996" s="132"/>
      <c r="AC1996"/>
    </row>
    <row r="1997" spans="1:29" x14ac:dyDescent="0.25">
      <c r="A1997" t="s">
        <v>2412</v>
      </c>
      <c r="B1997" t="str">
        <f>IF(OR(ISNUMBER(FIND("W/O",Tabelle3[[#This Row],[Score]])),ISNUMBER(FIND("RET",Tabelle3[[#This Row],[Score]])),ISNUMBER(FIND("Bye,",Tabelle3[[#This Row],[Opponent]]))),"NO","YES")</f>
        <v>YES</v>
      </c>
      <c r="C1997" t="s">
        <v>518</v>
      </c>
      <c r="D1997" s="158">
        <v>43668</v>
      </c>
      <c r="E1997" t="s">
        <v>953</v>
      </c>
      <c r="F1997">
        <v>4</v>
      </c>
      <c r="G1997" t="s">
        <v>1501</v>
      </c>
      <c r="H1997" t="s">
        <v>1639</v>
      </c>
      <c r="I1997" t="s">
        <v>1864</v>
      </c>
      <c r="J1997">
        <f>IF('ATP Data Set 2019 Singles'!$K1997&gt;1,'ATP Data Set 2019 Singles'!$K1997,"")</f>
        <v>155</v>
      </c>
      <c r="K1997">
        <v>155</v>
      </c>
      <c r="R1997" s="132"/>
      <c r="AC1997"/>
    </row>
    <row r="1998" spans="1:29" x14ac:dyDescent="0.25">
      <c r="A1998" t="s">
        <v>2412</v>
      </c>
      <c r="B1998" t="str">
        <f>IF(OR(ISNUMBER(FIND("W/O",Tabelle3[[#This Row],[Score]])),ISNUMBER(FIND("RET",Tabelle3[[#This Row],[Score]])),ISNUMBER(FIND("Bye,",Tabelle3[[#This Row],[Opponent]]))),"NO","YES")</f>
        <v>YES</v>
      </c>
      <c r="C1998" t="s">
        <v>518</v>
      </c>
      <c r="D1998" s="158">
        <v>43668</v>
      </c>
      <c r="E1998" t="s">
        <v>953</v>
      </c>
      <c r="F1998">
        <v>4</v>
      </c>
      <c r="G1998" t="s">
        <v>1461</v>
      </c>
      <c r="H1998" t="s">
        <v>1417</v>
      </c>
      <c r="I1998" t="s">
        <v>1478</v>
      </c>
      <c r="J1998">
        <f>IF('ATP Data Set 2019 Singles'!$K1998&gt;1,'ATP Data Set 2019 Singles'!$K1998,"")</f>
        <v>121</v>
      </c>
      <c r="K1998">
        <v>121</v>
      </c>
      <c r="R1998" s="132"/>
      <c r="AC1998"/>
    </row>
    <row r="1999" spans="1:29" x14ac:dyDescent="0.25">
      <c r="A1999" t="s">
        <v>2412</v>
      </c>
      <c r="B1999" t="str">
        <f>IF(OR(ISNUMBER(FIND("W/O",Tabelle3[[#This Row],[Score]])),ISNUMBER(FIND("RET",Tabelle3[[#This Row],[Score]])),ISNUMBER(FIND("Bye,",Tabelle3[[#This Row],[Opponent]]))),"NO","YES")</f>
        <v>YES</v>
      </c>
      <c r="C1999" t="s">
        <v>518</v>
      </c>
      <c r="D1999" s="158">
        <v>43668</v>
      </c>
      <c r="E1999" t="s">
        <v>953</v>
      </c>
      <c r="F1999">
        <v>4</v>
      </c>
      <c r="G1999" t="s">
        <v>1393</v>
      </c>
      <c r="H1999" t="s">
        <v>1485</v>
      </c>
      <c r="I1999" t="s">
        <v>690</v>
      </c>
      <c r="J1999">
        <f>IF('ATP Data Set 2019 Singles'!$K1999&gt;1,'ATP Data Set 2019 Singles'!$K1999,"")</f>
        <v>96</v>
      </c>
      <c r="K1999">
        <v>96</v>
      </c>
      <c r="R1999" s="132"/>
      <c r="AC1999"/>
    </row>
    <row r="2000" spans="1:29" x14ac:dyDescent="0.25">
      <c r="A2000" t="s">
        <v>2412</v>
      </c>
      <c r="B2000" t="str">
        <f>IF(OR(ISNUMBER(FIND("W/O",Tabelle3[[#This Row],[Score]])),ISNUMBER(FIND("RET",Tabelle3[[#This Row],[Score]])),ISNUMBER(FIND("Bye,",Tabelle3[[#This Row],[Opponent]]))),"NO","YES")</f>
        <v>YES</v>
      </c>
      <c r="C2000" t="s">
        <v>518</v>
      </c>
      <c r="D2000" s="158">
        <v>43668</v>
      </c>
      <c r="E2000" t="s">
        <v>953</v>
      </c>
      <c r="F2000">
        <v>4</v>
      </c>
      <c r="G2000" t="s">
        <v>1396</v>
      </c>
      <c r="H2000" t="s">
        <v>1570</v>
      </c>
      <c r="I2000" t="s">
        <v>610</v>
      </c>
      <c r="J2000">
        <f>IF('ATP Data Set 2019 Singles'!$K2000&gt;1,'ATP Data Set 2019 Singles'!$K2000,"")</f>
        <v>106</v>
      </c>
      <c r="K2000">
        <v>106</v>
      </c>
      <c r="R2000" s="132"/>
      <c r="AC2000"/>
    </row>
    <row r="2001" spans="1:29" x14ac:dyDescent="0.25">
      <c r="A2001" t="s">
        <v>2412</v>
      </c>
      <c r="B2001" t="str">
        <f>IF(OR(ISNUMBER(FIND("W/O",Tabelle3[[#This Row],[Score]])),ISNUMBER(FIND("RET",Tabelle3[[#This Row],[Score]])),ISNUMBER(FIND("Bye,",Tabelle3[[#This Row],[Opponent]]))),"NO","YES")</f>
        <v>YES</v>
      </c>
      <c r="C2001" t="s">
        <v>518</v>
      </c>
      <c r="D2001" s="158">
        <v>43668</v>
      </c>
      <c r="E2001" t="s">
        <v>953</v>
      </c>
      <c r="F2001">
        <v>5</v>
      </c>
      <c r="G2001" t="s">
        <v>1477</v>
      </c>
      <c r="H2001" t="s">
        <v>1437</v>
      </c>
      <c r="I2001" t="s">
        <v>569</v>
      </c>
      <c r="J2001">
        <f>IF('ATP Data Set 2019 Singles'!$K2001&gt;1,'ATP Data Set 2019 Singles'!$K2001,"")</f>
        <v>67</v>
      </c>
      <c r="K2001">
        <v>67</v>
      </c>
      <c r="R2001" s="132"/>
      <c r="AC2001"/>
    </row>
    <row r="2002" spans="1:29" x14ac:dyDescent="0.25">
      <c r="A2002" t="s">
        <v>2412</v>
      </c>
      <c r="B2002" t="str">
        <f>IF(OR(ISNUMBER(FIND("W/O",Tabelle3[[#This Row],[Score]])),ISNUMBER(FIND("RET",Tabelle3[[#This Row],[Score]])),ISNUMBER(FIND("Bye,",Tabelle3[[#This Row],[Opponent]]))),"NO","YES")</f>
        <v>YES</v>
      </c>
      <c r="C2002" t="s">
        <v>518</v>
      </c>
      <c r="D2002" s="158">
        <v>43668</v>
      </c>
      <c r="E2002" t="s">
        <v>953</v>
      </c>
      <c r="F2002">
        <v>5</v>
      </c>
      <c r="G2002" t="s">
        <v>1480</v>
      </c>
      <c r="H2002" t="s">
        <v>1447</v>
      </c>
      <c r="I2002" t="s">
        <v>1863</v>
      </c>
      <c r="J2002">
        <f>IF('ATP Data Set 2019 Singles'!$K2002&gt;1,'ATP Data Set 2019 Singles'!$K2002,"")</f>
        <v>158</v>
      </c>
      <c r="K2002">
        <v>158</v>
      </c>
      <c r="R2002" s="132"/>
      <c r="AC2002"/>
    </row>
    <row r="2003" spans="1:29" x14ac:dyDescent="0.25">
      <c r="A2003" t="s">
        <v>2412</v>
      </c>
      <c r="B2003" t="str">
        <f>IF(OR(ISNUMBER(FIND("W/O",Tabelle3[[#This Row],[Score]])),ISNUMBER(FIND("RET",Tabelle3[[#This Row],[Score]])),ISNUMBER(FIND("Bye,",Tabelle3[[#This Row],[Opponent]]))),"NO","YES")</f>
        <v>YES</v>
      </c>
      <c r="C2003" t="s">
        <v>518</v>
      </c>
      <c r="D2003" s="158">
        <v>43668</v>
      </c>
      <c r="E2003" t="s">
        <v>953</v>
      </c>
      <c r="F2003">
        <v>5</v>
      </c>
      <c r="G2003" t="s">
        <v>1461</v>
      </c>
      <c r="H2003" t="s">
        <v>1393</v>
      </c>
      <c r="I2003" t="s">
        <v>607</v>
      </c>
      <c r="J2003">
        <f>IF('ATP Data Set 2019 Singles'!$K2003&gt;1,'ATP Data Set 2019 Singles'!$K2003,"")</f>
        <v>107</v>
      </c>
      <c r="K2003">
        <v>107</v>
      </c>
      <c r="R2003" s="132"/>
      <c r="AC2003"/>
    </row>
    <row r="2004" spans="1:29" x14ac:dyDescent="0.25">
      <c r="A2004" t="s">
        <v>2412</v>
      </c>
      <c r="B2004" t="str">
        <f>IF(OR(ISNUMBER(FIND("W/O",Tabelle3[[#This Row],[Score]])),ISNUMBER(FIND("RET",Tabelle3[[#This Row],[Score]])),ISNUMBER(FIND("Bye,",Tabelle3[[#This Row],[Opponent]]))),"NO","YES")</f>
        <v>YES</v>
      </c>
      <c r="C2004" t="s">
        <v>518</v>
      </c>
      <c r="D2004" s="158">
        <v>43668</v>
      </c>
      <c r="E2004" t="s">
        <v>953</v>
      </c>
      <c r="F2004">
        <v>5</v>
      </c>
      <c r="G2004" t="s">
        <v>1396</v>
      </c>
      <c r="H2004" t="s">
        <v>1501</v>
      </c>
      <c r="I2004" t="s">
        <v>1862</v>
      </c>
      <c r="J2004">
        <f>IF('ATP Data Set 2019 Singles'!$K2004&gt;1,'ATP Data Set 2019 Singles'!$K2004,"")</f>
        <v>141</v>
      </c>
      <c r="K2004">
        <v>141</v>
      </c>
      <c r="R2004" s="132"/>
      <c r="AC2004"/>
    </row>
    <row r="2005" spans="1:29" x14ac:dyDescent="0.25">
      <c r="A2005" t="s">
        <v>2412</v>
      </c>
      <c r="B2005" t="str">
        <f>IF(OR(ISNUMBER(FIND("W/O",Tabelle3[[#This Row],[Score]])),ISNUMBER(FIND("RET",Tabelle3[[#This Row],[Score]])),ISNUMBER(FIND("Bye,",Tabelle3[[#This Row],[Opponent]]))),"NO","YES")</f>
        <v>YES</v>
      </c>
      <c r="C2005" t="s">
        <v>518</v>
      </c>
      <c r="D2005" s="158">
        <v>43668</v>
      </c>
      <c r="E2005" t="s">
        <v>953</v>
      </c>
      <c r="F2005">
        <v>6</v>
      </c>
      <c r="G2005" t="s">
        <v>1477</v>
      </c>
      <c r="H2005" t="s">
        <v>1396</v>
      </c>
      <c r="I2005" t="s">
        <v>1537</v>
      </c>
      <c r="J2005">
        <f>IF('ATP Data Set 2019 Singles'!$K2005&gt;1,'ATP Data Set 2019 Singles'!$K2005,"")</f>
        <v>188</v>
      </c>
      <c r="K2005">
        <v>188</v>
      </c>
      <c r="R2005" s="132"/>
      <c r="AC2005"/>
    </row>
    <row r="2006" spans="1:29" x14ac:dyDescent="0.25">
      <c r="A2006" t="s">
        <v>2412</v>
      </c>
      <c r="B2006" t="str">
        <f>IF(OR(ISNUMBER(FIND("W/O",Tabelle3[[#This Row],[Score]])),ISNUMBER(FIND("RET",Tabelle3[[#This Row],[Score]])),ISNUMBER(FIND("Bye,",Tabelle3[[#This Row],[Opponent]]))),"NO","YES")</f>
        <v>YES</v>
      </c>
      <c r="C2006" t="s">
        <v>518</v>
      </c>
      <c r="D2006" s="158">
        <v>43668</v>
      </c>
      <c r="E2006" t="s">
        <v>953</v>
      </c>
      <c r="F2006">
        <v>6</v>
      </c>
      <c r="G2006" t="s">
        <v>1461</v>
      </c>
      <c r="H2006" t="s">
        <v>1480</v>
      </c>
      <c r="I2006" t="s">
        <v>1861</v>
      </c>
      <c r="J2006">
        <f>IF('ATP Data Set 2019 Singles'!$K2006&gt;1,'ATP Data Set 2019 Singles'!$K2006,"")</f>
        <v>112</v>
      </c>
      <c r="K2006">
        <v>112</v>
      </c>
      <c r="R2006" s="132"/>
      <c r="AC2006"/>
    </row>
    <row r="2007" spans="1:29" x14ac:dyDescent="0.25">
      <c r="A2007" t="s">
        <v>2412</v>
      </c>
      <c r="B2007" t="str">
        <f>IF(OR(ISNUMBER(FIND("W/O",Tabelle3[[#This Row],[Score]])),ISNUMBER(FIND("RET",Tabelle3[[#This Row],[Score]])),ISNUMBER(FIND("Bye,",Tabelle3[[#This Row],[Opponent]]))),"NO","YES")</f>
        <v>YES</v>
      </c>
      <c r="C2007" t="s">
        <v>518</v>
      </c>
      <c r="D2007" s="158">
        <v>43668</v>
      </c>
      <c r="E2007" t="s">
        <v>953</v>
      </c>
      <c r="F2007">
        <v>7</v>
      </c>
      <c r="G2007" t="s">
        <v>1477</v>
      </c>
      <c r="H2007" t="s">
        <v>1461</v>
      </c>
      <c r="I2007" t="s">
        <v>1340</v>
      </c>
      <c r="J2007">
        <f>IF('ATP Data Set 2019 Singles'!$K2007&gt;1,'ATP Data Set 2019 Singles'!$K2007,"")</f>
        <v>127</v>
      </c>
      <c r="K2007">
        <v>127</v>
      </c>
      <c r="R2007" s="132"/>
      <c r="AC2007"/>
    </row>
    <row r="2008" spans="1:29" x14ac:dyDescent="0.25">
      <c r="A2008" t="s">
        <v>2412</v>
      </c>
      <c r="B2008" t="str">
        <f>IF(OR(ISNUMBER(FIND("W/O",Tabelle3[[#This Row],[Score]])),ISNUMBER(FIND("RET",Tabelle3[[#This Row],[Score]])),ISNUMBER(FIND("Bye,",Tabelle3[[#This Row],[Opponent]]))),"NO","YES")</f>
        <v>YES</v>
      </c>
      <c r="C2008" t="s">
        <v>518</v>
      </c>
      <c r="D2008" s="158">
        <v>43675</v>
      </c>
      <c r="E2008" t="s">
        <v>941</v>
      </c>
      <c r="F2008">
        <v>3</v>
      </c>
      <c r="G2008" t="s">
        <v>1515</v>
      </c>
      <c r="H2008" t="s">
        <v>1758</v>
      </c>
      <c r="I2008" t="s">
        <v>1482</v>
      </c>
      <c r="J2008">
        <f>IF('ATP Data Set 2019 Singles'!$K2008&gt;1,'ATP Data Set 2019 Singles'!$K2008,"")</f>
        <v>117</v>
      </c>
      <c r="K2008">
        <v>117</v>
      </c>
      <c r="R2008" s="132"/>
      <c r="AC2008"/>
    </row>
    <row r="2009" spans="1:29" x14ac:dyDescent="0.25">
      <c r="A2009" t="s">
        <v>2412</v>
      </c>
      <c r="B2009" t="str">
        <f>IF(OR(ISNUMBER(FIND("W/O",Tabelle3[[#This Row],[Score]])),ISNUMBER(FIND("RET",Tabelle3[[#This Row],[Score]])),ISNUMBER(FIND("Bye,",Tabelle3[[#This Row],[Opponent]]))),"NO","YES")</f>
        <v>YES</v>
      </c>
      <c r="C2009" t="s">
        <v>518</v>
      </c>
      <c r="D2009" s="158">
        <v>43675</v>
      </c>
      <c r="E2009" t="s">
        <v>941</v>
      </c>
      <c r="F2009">
        <v>3</v>
      </c>
      <c r="G2009" t="s">
        <v>1855</v>
      </c>
      <c r="H2009" t="s">
        <v>1639</v>
      </c>
      <c r="I2009" t="s">
        <v>1498</v>
      </c>
      <c r="J2009">
        <f>IF('ATP Data Set 2019 Singles'!$K2009&gt;1,'ATP Data Set 2019 Singles'!$K2009,"")</f>
        <v>178</v>
      </c>
      <c r="K2009">
        <v>178</v>
      </c>
      <c r="R2009" s="132"/>
      <c r="AC2009"/>
    </row>
    <row r="2010" spans="1:29" x14ac:dyDescent="0.25">
      <c r="A2010" t="s">
        <v>2412</v>
      </c>
      <c r="B2010" t="str">
        <f>IF(OR(ISNUMBER(FIND("W/O",Tabelle3[[#This Row],[Score]])),ISNUMBER(FIND("RET",Tabelle3[[#This Row],[Score]])),ISNUMBER(FIND("Bye,",Tabelle3[[#This Row],[Opponent]]))),"NO","YES")</f>
        <v>YES</v>
      </c>
      <c r="C2010" t="s">
        <v>518</v>
      </c>
      <c r="D2010" s="158">
        <v>43675</v>
      </c>
      <c r="E2010" t="s">
        <v>941</v>
      </c>
      <c r="F2010">
        <v>3</v>
      </c>
      <c r="G2010" t="s">
        <v>1539</v>
      </c>
      <c r="H2010" t="s">
        <v>1514</v>
      </c>
      <c r="I2010" t="s">
        <v>1482</v>
      </c>
      <c r="J2010">
        <f>IF('ATP Data Set 2019 Singles'!$K2010&gt;1,'ATP Data Set 2019 Singles'!$K2010,"")</f>
        <v>109</v>
      </c>
      <c r="K2010">
        <v>109</v>
      </c>
      <c r="R2010" s="132"/>
      <c r="AC2010"/>
    </row>
    <row r="2011" spans="1:29" x14ac:dyDescent="0.25">
      <c r="A2011" t="s">
        <v>2412</v>
      </c>
      <c r="B2011" t="str">
        <f>IF(OR(ISNUMBER(FIND("W/O",Tabelle3[[#This Row],[Score]])),ISNUMBER(FIND("RET",Tabelle3[[#This Row],[Score]])),ISNUMBER(FIND("Bye,",Tabelle3[[#This Row],[Opponent]]))),"NO","YES")</f>
        <v>YES</v>
      </c>
      <c r="C2011" t="s">
        <v>518</v>
      </c>
      <c r="D2011" s="158">
        <v>43675</v>
      </c>
      <c r="E2011" t="s">
        <v>941</v>
      </c>
      <c r="F2011">
        <v>3</v>
      </c>
      <c r="G2011" t="s">
        <v>1437</v>
      </c>
      <c r="H2011" t="s">
        <v>1579</v>
      </c>
      <c r="I2011" t="s">
        <v>643</v>
      </c>
      <c r="J2011">
        <f>IF('ATP Data Set 2019 Singles'!$K2011&gt;1,'ATP Data Set 2019 Singles'!$K2011,"")</f>
        <v>106</v>
      </c>
      <c r="K2011">
        <v>106</v>
      </c>
      <c r="R2011" s="132"/>
      <c r="AC2011"/>
    </row>
    <row r="2012" spans="1:29" x14ac:dyDescent="0.25">
      <c r="A2012" t="s">
        <v>2412</v>
      </c>
      <c r="B2012" t="str">
        <f>IF(OR(ISNUMBER(FIND("W/O",Tabelle3[[#This Row],[Score]])),ISNUMBER(FIND("RET",Tabelle3[[#This Row],[Score]])),ISNUMBER(FIND("Bye,",Tabelle3[[#This Row],[Opponent]]))),"NO","YES")</f>
        <v>NO</v>
      </c>
      <c r="C2012" t="s">
        <v>518</v>
      </c>
      <c r="D2012" s="158">
        <v>43675</v>
      </c>
      <c r="E2012" t="s">
        <v>941</v>
      </c>
      <c r="F2012">
        <v>3</v>
      </c>
      <c r="G2012" t="s">
        <v>1470</v>
      </c>
      <c r="H2012" t="s">
        <v>1458</v>
      </c>
      <c r="I2012" t="s">
        <v>1457</v>
      </c>
      <c r="J2012" t="str">
        <f>IF('ATP Data Set 2019 Singles'!$K2012&gt;1,'ATP Data Set 2019 Singles'!$K2012,"")</f>
        <v/>
      </c>
      <c r="K2012">
        <v>0</v>
      </c>
      <c r="R2012" s="132"/>
      <c r="AC2012"/>
    </row>
    <row r="2013" spans="1:29" x14ac:dyDescent="0.25">
      <c r="A2013" t="s">
        <v>2412</v>
      </c>
      <c r="B2013" t="str">
        <f>IF(OR(ISNUMBER(FIND("W/O",Tabelle3[[#This Row],[Score]])),ISNUMBER(FIND("RET",Tabelle3[[#This Row],[Score]])),ISNUMBER(FIND("Bye,",Tabelle3[[#This Row],[Opponent]]))),"NO","YES")</f>
        <v>YES</v>
      </c>
      <c r="C2013" t="s">
        <v>518</v>
      </c>
      <c r="D2013" s="158">
        <v>43675</v>
      </c>
      <c r="E2013" t="s">
        <v>941</v>
      </c>
      <c r="F2013">
        <v>3</v>
      </c>
      <c r="G2013" t="s">
        <v>1490</v>
      </c>
      <c r="H2013" t="s">
        <v>1508</v>
      </c>
      <c r="I2013" t="s">
        <v>621</v>
      </c>
      <c r="J2013">
        <f>IF('ATP Data Set 2019 Singles'!$K2013&gt;1,'ATP Data Set 2019 Singles'!$K2013,"")</f>
        <v>66</v>
      </c>
      <c r="K2013">
        <v>66</v>
      </c>
      <c r="R2013" s="132"/>
      <c r="AC2013"/>
    </row>
    <row r="2014" spans="1:29" x14ac:dyDescent="0.25">
      <c r="A2014" t="s">
        <v>2412</v>
      </c>
      <c r="B2014" t="str">
        <f>IF(OR(ISNUMBER(FIND("W/O",Tabelle3[[#This Row],[Score]])),ISNUMBER(FIND("RET",Tabelle3[[#This Row],[Score]])),ISNUMBER(FIND("Bye,",Tabelle3[[#This Row],[Opponent]]))),"NO","YES")</f>
        <v>YES</v>
      </c>
      <c r="C2014" t="s">
        <v>518</v>
      </c>
      <c r="D2014" s="158">
        <v>43675</v>
      </c>
      <c r="E2014" t="s">
        <v>941</v>
      </c>
      <c r="F2014">
        <v>3</v>
      </c>
      <c r="G2014" t="s">
        <v>1569</v>
      </c>
      <c r="H2014" t="s">
        <v>1756</v>
      </c>
      <c r="I2014" t="s">
        <v>1860</v>
      </c>
      <c r="J2014">
        <f>IF('ATP Data Set 2019 Singles'!$K2014&gt;1,'ATP Data Set 2019 Singles'!$K2014,"")</f>
        <v>138</v>
      </c>
      <c r="K2014">
        <v>138</v>
      </c>
      <c r="R2014" s="132"/>
      <c r="AC2014"/>
    </row>
    <row r="2015" spans="1:29" x14ac:dyDescent="0.25">
      <c r="A2015" t="s">
        <v>2412</v>
      </c>
      <c r="B2015" t="str">
        <f>IF(OR(ISNUMBER(FIND("W/O",Tabelle3[[#This Row],[Score]])),ISNUMBER(FIND("RET",Tabelle3[[#This Row],[Score]])),ISNUMBER(FIND("Bye,",Tabelle3[[#This Row],[Opponent]]))),"NO","YES")</f>
        <v>NO</v>
      </c>
      <c r="C2015" t="s">
        <v>518</v>
      </c>
      <c r="D2015" s="158">
        <v>43675</v>
      </c>
      <c r="E2015" t="s">
        <v>941</v>
      </c>
      <c r="F2015">
        <v>3</v>
      </c>
      <c r="G2015" t="s">
        <v>1469</v>
      </c>
      <c r="H2015" t="s">
        <v>1458</v>
      </c>
      <c r="I2015" t="s">
        <v>1457</v>
      </c>
      <c r="J2015" t="str">
        <f>IF('ATP Data Set 2019 Singles'!$K2015&gt;1,'ATP Data Set 2019 Singles'!$K2015,"")</f>
        <v/>
      </c>
      <c r="K2015">
        <v>0</v>
      </c>
      <c r="R2015" s="132"/>
      <c r="AC2015"/>
    </row>
    <row r="2016" spans="1:29" x14ac:dyDescent="0.25">
      <c r="A2016" t="s">
        <v>2412</v>
      </c>
      <c r="B2016" t="str">
        <f>IF(OR(ISNUMBER(FIND("W/O",Tabelle3[[#This Row],[Score]])),ISNUMBER(FIND("RET",Tabelle3[[#This Row],[Score]])),ISNUMBER(FIND("Bye,",Tabelle3[[#This Row],[Opponent]]))),"NO","YES")</f>
        <v>YES</v>
      </c>
      <c r="C2016" t="s">
        <v>518</v>
      </c>
      <c r="D2016" s="158">
        <v>43675</v>
      </c>
      <c r="E2016" t="s">
        <v>941</v>
      </c>
      <c r="F2016">
        <v>3</v>
      </c>
      <c r="G2016" t="s">
        <v>1752</v>
      </c>
      <c r="H2016" t="s">
        <v>1551</v>
      </c>
      <c r="I2016" t="s">
        <v>1859</v>
      </c>
      <c r="J2016">
        <f>IF('ATP Data Set 2019 Singles'!$K2016&gt;1,'ATP Data Set 2019 Singles'!$K2016,"")</f>
        <v>151</v>
      </c>
      <c r="K2016">
        <v>151</v>
      </c>
      <c r="R2016" s="132"/>
      <c r="AC2016"/>
    </row>
    <row r="2017" spans="1:29" x14ac:dyDescent="0.25">
      <c r="A2017" t="s">
        <v>2412</v>
      </c>
      <c r="B2017" t="str">
        <f>IF(OR(ISNUMBER(FIND("W/O",Tabelle3[[#This Row],[Score]])),ISNUMBER(FIND("RET",Tabelle3[[#This Row],[Score]])),ISNUMBER(FIND("Bye,",Tabelle3[[#This Row],[Opponent]]))),"NO","YES")</f>
        <v>YES</v>
      </c>
      <c r="C2017" t="s">
        <v>518</v>
      </c>
      <c r="D2017" s="158">
        <v>43675</v>
      </c>
      <c r="E2017" t="s">
        <v>941</v>
      </c>
      <c r="F2017">
        <v>3</v>
      </c>
      <c r="G2017" t="s">
        <v>1495</v>
      </c>
      <c r="H2017" t="s">
        <v>1858</v>
      </c>
      <c r="I2017" t="s">
        <v>512</v>
      </c>
      <c r="J2017">
        <f>IF('ATP Data Set 2019 Singles'!$K2017&gt;1,'ATP Data Set 2019 Singles'!$K2017,"")</f>
        <v>72</v>
      </c>
      <c r="K2017">
        <v>72</v>
      </c>
      <c r="R2017" s="132"/>
      <c r="AC2017"/>
    </row>
    <row r="2018" spans="1:29" x14ac:dyDescent="0.25">
      <c r="A2018" t="s">
        <v>2412</v>
      </c>
      <c r="B2018" t="str">
        <f>IF(OR(ISNUMBER(FIND("W/O",Tabelle3[[#This Row],[Score]])),ISNUMBER(FIND("RET",Tabelle3[[#This Row],[Score]])),ISNUMBER(FIND("Bye,",Tabelle3[[#This Row],[Opponent]]))),"NO","YES")</f>
        <v>YES</v>
      </c>
      <c r="C2018" t="s">
        <v>518</v>
      </c>
      <c r="D2018" s="158">
        <v>43675</v>
      </c>
      <c r="E2018" t="s">
        <v>941</v>
      </c>
      <c r="F2018">
        <v>3</v>
      </c>
      <c r="G2018" t="s">
        <v>1853</v>
      </c>
      <c r="H2018" t="s">
        <v>1857</v>
      </c>
      <c r="I2018" t="s">
        <v>607</v>
      </c>
      <c r="J2018">
        <f>IF('ATP Data Set 2019 Singles'!$K2018&gt;1,'ATP Data Set 2019 Singles'!$K2018,"")</f>
        <v>103</v>
      </c>
      <c r="K2018">
        <v>103</v>
      </c>
      <c r="R2018" s="132"/>
      <c r="AC2018"/>
    </row>
    <row r="2019" spans="1:29" x14ac:dyDescent="0.25">
      <c r="A2019" t="s">
        <v>2412</v>
      </c>
      <c r="B2019" t="str">
        <f>IF(OR(ISNUMBER(FIND("W/O",Tabelle3[[#This Row],[Score]])),ISNUMBER(FIND("RET",Tabelle3[[#This Row],[Score]])),ISNUMBER(FIND("Bye,",Tabelle3[[#This Row],[Opponent]]))),"NO","YES")</f>
        <v>YES</v>
      </c>
      <c r="C2019" t="s">
        <v>518</v>
      </c>
      <c r="D2019" s="158">
        <v>43675</v>
      </c>
      <c r="E2019" t="s">
        <v>941</v>
      </c>
      <c r="F2019">
        <v>3</v>
      </c>
      <c r="G2019" t="s">
        <v>1509</v>
      </c>
      <c r="H2019" t="s">
        <v>1485</v>
      </c>
      <c r="I2019" t="s">
        <v>855</v>
      </c>
      <c r="J2019">
        <f>IF('ATP Data Set 2019 Singles'!$K2019&gt;1,'ATP Data Set 2019 Singles'!$K2019,"")</f>
        <v>191</v>
      </c>
      <c r="K2019">
        <v>191</v>
      </c>
      <c r="R2019" s="132"/>
      <c r="AC2019"/>
    </row>
    <row r="2020" spans="1:29" x14ac:dyDescent="0.25">
      <c r="A2020" t="s">
        <v>2412</v>
      </c>
      <c r="B2020" t="str">
        <f>IF(OR(ISNUMBER(FIND("W/O",Tabelle3[[#This Row],[Score]])),ISNUMBER(FIND("RET",Tabelle3[[#This Row],[Score]])),ISNUMBER(FIND("Bye,",Tabelle3[[#This Row],[Opponent]]))),"NO","YES")</f>
        <v>YES</v>
      </c>
      <c r="C2020" t="s">
        <v>518</v>
      </c>
      <c r="D2020" s="158">
        <v>43675</v>
      </c>
      <c r="E2020" t="s">
        <v>941</v>
      </c>
      <c r="F2020">
        <v>3</v>
      </c>
      <c r="G2020" t="s">
        <v>1417</v>
      </c>
      <c r="H2020" t="s">
        <v>1480</v>
      </c>
      <c r="I2020" t="s">
        <v>1856</v>
      </c>
      <c r="J2020">
        <f>IF('ATP Data Set 2019 Singles'!$K2020&gt;1,'ATP Data Set 2019 Singles'!$K2020,"")</f>
        <v>95</v>
      </c>
      <c r="K2020">
        <v>95</v>
      </c>
      <c r="R2020" s="132"/>
      <c r="AC2020"/>
    </row>
    <row r="2021" spans="1:29" x14ac:dyDescent="0.25">
      <c r="A2021" t="s">
        <v>2412</v>
      </c>
      <c r="B2021" t="str">
        <f>IF(OR(ISNUMBER(FIND("W/O",Tabelle3[[#This Row],[Score]])),ISNUMBER(FIND("RET",Tabelle3[[#This Row],[Score]])),ISNUMBER(FIND("Bye,",Tabelle3[[#This Row],[Opponent]]))),"NO","YES")</f>
        <v>YES</v>
      </c>
      <c r="C2021" t="s">
        <v>518</v>
      </c>
      <c r="D2021" s="158">
        <v>43675</v>
      </c>
      <c r="E2021" t="s">
        <v>941</v>
      </c>
      <c r="F2021">
        <v>3</v>
      </c>
      <c r="G2021" t="s">
        <v>1496</v>
      </c>
      <c r="H2021" t="s">
        <v>1570</v>
      </c>
      <c r="I2021" t="s">
        <v>1498</v>
      </c>
      <c r="J2021">
        <f>IF('ATP Data Set 2019 Singles'!$K2021&gt;1,'ATP Data Set 2019 Singles'!$K2021,"")</f>
        <v>216</v>
      </c>
      <c r="K2021">
        <v>216</v>
      </c>
      <c r="R2021" s="132"/>
      <c r="AC2021"/>
    </row>
    <row r="2022" spans="1:29" x14ac:dyDescent="0.25">
      <c r="A2022" t="s">
        <v>2412</v>
      </c>
      <c r="B2022" t="str">
        <f>IF(OR(ISNUMBER(FIND("W/O",Tabelle3[[#This Row],[Score]])),ISNUMBER(FIND("RET",Tabelle3[[#This Row],[Score]])),ISNUMBER(FIND("Bye,",Tabelle3[[#This Row],[Opponent]]))),"NO","YES")</f>
        <v>NO</v>
      </c>
      <c r="C2022" t="s">
        <v>518</v>
      </c>
      <c r="D2022" s="158">
        <v>43675</v>
      </c>
      <c r="E2022" t="s">
        <v>941</v>
      </c>
      <c r="F2022">
        <v>3</v>
      </c>
      <c r="G2022" t="s">
        <v>1393</v>
      </c>
      <c r="H2022" t="s">
        <v>1458</v>
      </c>
      <c r="I2022" t="s">
        <v>1457</v>
      </c>
      <c r="J2022" t="str">
        <f>IF('ATP Data Set 2019 Singles'!$K2022&gt;1,'ATP Data Set 2019 Singles'!$K2022,"")</f>
        <v/>
      </c>
      <c r="K2022">
        <v>0</v>
      </c>
      <c r="R2022" s="132"/>
      <c r="AC2022"/>
    </row>
    <row r="2023" spans="1:29" x14ac:dyDescent="0.25">
      <c r="A2023" t="s">
        <v>2412</v>
      </c>
      <c r="B2023" t="str">
        <f>IF(OR(ISNUMBER(FIND("W/O",Tabelle3[[#This Row],[Score]])),ISNUMBER(FIND("RET",Tabelle3[[#This Row],[Score]])),ISNUMBER(FIND("Bye,",Tabelle3[[#This Row],[Opponent]]))),"NO","YES")</f>
        <v>NO</v>
      </c>
      <c r="C2023" t="s">
        <v>518</v>
      </c>
      <c r="D2023" s="158">
        <v>43675</v>
      </c>
      <c r="E2023" t="s">
        <v>941</v>
      </c>
      <c r="F2023">
        <v>3</v>
      </c>
      <c r="G2023" t="s">
        <v>1439</v>
      </c>
      <c r="H2023" t="s">
        <v>1458</v>
      </c>
      <c r="I2023" t="s">
        <v>1457</v>
      </c>
      <c r="J2023" t="str">
        <f>IF('ATP Data Set 2019 Singles'!$K2023&gt;1,'ATP Data Set 2019 Singles'!$K2023,"")</f>
        <v/>
      </c>
      <c r="K2023">
        <v>0</v>
      </c>
      <c r="R2023" s="132"/>
      <c r="AC2023"/>
    </row>
    <row r="2024" spans="1:29" x14ac:dyDescent="0.25">
      <c r="A2024" t="s">
        <v>2412</v>
      </c>
      <c r="B2024" t="str">
        <f>IF(OR(ISNUMBER(FIND("W/O",Tabelle3[[#This Row],[Score]])),ISNUMBER(FIND("RET",Tabelle3[[#This Row],[Score]])),ISNUMBER(FIND("Bye,",Tabelle3[[#This Row],[Opponent]]))),"NO","YES")</f>
        <v>YES</v>
      </c>
      <c r="C2024" t="s">
        <v>518</v>
      </c>
      <c r="D2024" s="158">
        <v>43675</v>
      </c>
      <c r="E2024" t="s">
        <v>941</v>
      </c>
      <c r="F2024">
        <v>4</v>
      </c>
      <c r="G2024" t="s">
        <v>1515</v>
      </c>
      <c r="H2024" t="s">
        <v>1490</v>
      </c>
      <c r="I2024" t="s">
        <v>550</v>
      </c>
      <c r="J2024">
        <f>IF('ATP Data Set 2019 Singles'!$K2024&gt;1,'ATP Data Set 2019 Singles'!$K2024,"")</f>
        <v>95</v>
      </c>
      <c r="K2024">
        <v>95</v>
      </c>
      <c r="R2024" s="132"/>
      <c r="AC2024"/>
    </row>
    <row r="2025" spans="1:29" x14ac:dyDescent="0.25">
      <c r="A2025" t="s">
        <v>2412</v>
      </c>
      <c r="B2025" t="str">
        <f>IF(OR(ISNUMBER(FIND("W/O",Tabelle3[[#This Row],[Score]])),ISNUMBER(FIND("RET",Tabelle3[[#This Row],[Score]])),ISNUMBER(FIND("Bye,",Tabelle3[[#This Row],[Opponent]]))),"NO","YES")</f>
        <v>YES</v>
      </c>
      <c r="C2025" t="s">
        <v>518</v>
      </c>
      <c r="D2025" s="158">
        <v>43675</v>
      </c>
      <c r="E2025" t="s">
        <v>941</v>
      </c>
      <c r="F2025">
        <v>4</v>
      </c>
      <c r="G2025" t="s">
        <v>1437</v>
      </c>
      <c r="H2025" t="s">
        <v>1469</v>
      </c>
      <c r="I2025" t="s">
        <v>1348</v>
      </c>
      <c r="J2025">
        <f>IF('ATP Data Set 2019 Singles'!$K2025&gt;1,'ATP Data Set 2019 Singles'!$K2025,"")</f>
        <v>102</v>
      </c>
      <c r="K2025">
        <v>102</v>
      </c>
      <c r="R2025" s="132"/>
      <c r="AC2025"/>
    </row>
    <row r="2026" spans="1:29" x14ac:dyDescent="0.25">
      <c r="A2026" t="s">
        <v>2412</v>
      </c>
      <c r="B2026" t="str">
        <f>IF(OR(ISNUMBER(FIND("W/O",Tabelle3[[#This Row],[Score]])),ISNUMBER(FIND("RET",Tabelle3[[#This Row],[Score]])),ISNUMBER(FIND("Bye,",Tabelle3[[#This Row],[Opponent]]))),"NO","YES")</f>
        <v>YES</v>
      </c>
      <c r="C2026" t="s">
        <v>518</v>
      </c>
      <c r="D2026" s="158">
        <v>43675</v>
      </c>
      <c r="E2026" t="s">
        <v>941</v>
      </c>
      <c r="F2026">
        <v>4</v>
      </c>
      <c r="G2026" t="s">
        <v>1470</v>
      </c>
      <c r="H2026" t="s">
        <v>1495</v>
      </c>
      <c r="I2026" t="s">
        <v>1808</v>
      </c>
      <c r="J2026">
        <f>IF('ATP Data Set 2019 Singles'!$K2026&gt;1,'ATP Data Set 2019 Singles'!$K2026,"")</f>
        <v>117</v>
      </c>
      <c r="K2026">
        <v>117</v>
      </c>
      <c r="R2026" s="132"/>
      <c r="AC2026"/>
    </row>
    <row r="2027" spans="1:29" x14ac:dyDescent="0.25">
      <c r="A2027" t="s">
        <v>2412</v>
      </c>
      <c r="B2027" t="str">
        <f>IF(OR(ISNUMBER(FIND("W/O",Tabelle3[[#This Row],[Score]])),ISNUMBER(FIND("RET",Tabelle3[[#This Row],[Score]])),ISNUMBER(FIND("Bye,",Tabelle3[[#This Row],[Opponent]]))),"NO","YES")</f>
        <v>YES</v>
      </c>
      <c r="C2027" t="s">
        <v>518</v>
      </c>
      <c r="D2027" s="158">
        <v>43675</v>
      </c>
      <c r="E2027" t="s">
        <v>941</v>
      </c>
      <c r="F2027">
        <v>4</v>
      </c>
      <c r="G2027" t="s">
        <v>1509</v>
      </c>
      <c r="H2027" t="s">
        <v>1752</v>
      </c>
      <c r="I2027" t="s">
        <v>569</v>
      </c>
      <c r="J2027">
        <f>IF('ATP Data Set 2019 Singles'!$K2027&gt;1,'ATP Data Set 2019 Singles'!$K2027,"")</f>
        <v>75</v>
      </c>
      <c r="K2027">
        <v>75</v>
      </c>
      <c r="R2027" s="132"/>
      <c r="AC2027"/>
    </row>
    <row r="2028" spans="1:29" x14ac:dyDescent="0.25">
      <c r="A2028" t="s">
        <v>2412</v>
      </c>
      <c r="B2028" t="str">
        <f>IF(OR(ISNUMBER(FIND("W/O",Tabelle3[[#This Row],[Score]])),ISNUMBER(FIND("RET",Tabelle3[[#This Row],[Score]])),ISNUMBER(FIND("Bye,",Tabelle3[[#This Row],[Opponent]]))),"NO","YES")</f>
        <v>YES</v>
      </c>
      <c r="C2028" t="s">
        <v>518</v>
      </c>
      <c r="D2028" s="158">
        <v>43675</v>
      </c>
      <c r="E2028" t="s">
        <v>941</v>
      </c>
      <c r="F2028">
        <v>4</v>
      </c>
      <c r="G2028" t="s">
        <v>1417</v>
      </c>
      <c r="H2028" t="s">
        <v>1855</v>
      </c>
      <c r="I2028" t="s">
        <v>610</v>
      </c>
      <c r="J2028">
        <f>IF('ATP Data Set 2019 Singles'!$K2028&gt;1,'ATP Data Set 2019 Singles'!$K2028,"")</f>
        <v>104</v>
      </c>
      <c r="K2028">
        <v>104</v>
      </c>
      <c r="R2028" s="132"/>
      <c r="AC2028"/>
    </row>
    <row r="2029" spans="1:29" x14ac:dyDescent="0.25">
      <c r="A2029" t="s">
        <v>2412</v>
      </c>
      <c r="B2029" t="str">
        <f>IF(OR(ISNUMBER(FIND("W/O",Tabelle3[[#This Row],[Score]])),ISNUMBER(FIND("RET",Tabelle3[[#This Row],[Score]])),ISNUMBER(FIND("Bye,",Tabelle3[[#This Row],[Opponent]]))),"NO","YES")</f>
        <v>YES</v>
      </c>
      <c r="C2029" t="s">
        <v>518</v>
      </c>
      <c r="D2029" s="158">
        <v>43675</v>
      </c>
      <c r="E2029" t="s">
        <v>941</v>
      </c>
      <c r="F2029">
        <v>4</v>
      </c>
      <c r="G2029" t="s">
        <v>1496</v>
      </c>
      <c r="H2029" t="s">
        <v>1539</v>
      </c>
      <c r="I2029" t="s">
        <v>1854</v>
      </c>
      <c r="J2029">
        <f>IF('ATP Data Set 2019 Singles'!$K2029&gt;1,'ATP Data Set 2019 Singles'!$K2029,"")</f>
        <v>170</v>
      </c>
      <c r="K2029">
        <v>170</v>
      </c>
      <c r="R2029" s="132"/>
      <c r="AC2029"/>
    </row>
    <row r="2030" spans="1:29" x14ac:dyDescent="0.25">
      <c r="A2030" t="s">
        <v>2412</v>
      </c>
      <c r="B2030" t="str">
        <f>IF(OR(ISNUMBER(FIND("W/O",Tabelle3[[#This Row],[Score]])),ISNUMBER(FIND("RET",Tabelle3[[#This Row],[Score]])),ISNUMBER(FIND("Bye,",Tabelle3[[#This Row],[Opponent]]))),"NO","YES")</f>
        <v>YES</v>
      </c>
      <c r="C2030" t="s">
        <v>518</v>
      </c>
      <c r="D2030" s="158">
        <v>43675</v>
      </c>
      <c r="E2030" t="s">
        <v>941</v>
      </c>
      <c r="F2030">
        <v>4</v>
      </c>
      <c r="G2030" t="s">
        <v>1393</v>
      </c>
      <c r="H2030" t="s">
        <v>1853</v>
      </c>
      <c r="I2030" t="s">
        <v>621</v>
      </c>
      <c r="J2030">
        <f>IF('ATP Data Set 2019 Singles'!$K2030&gt;1,'ATP Data Set 2019 Singles'!$K2030,"")</f>
        <v>77</v>
      </c>
      <c r="K2030">
        <v>77</v>
      </c>
      <c r="R2030" s="132"/>
      <c r="AC2030"/>
    </row>
    <row r="2031" spans="1:29" x14ac:dyDescent="0.25">
      <c r="A2031" t="s">
        <v>2412</v>
      </c>
      <c r="B2031" t="str">
        <f>IF(OR(ISNUMBER(FIND("W/O",Tabelle3[[#This Row],[Score]])),ISNUMBER(FIND("RET",Tabelle3[[#This Row],[Score]])),ISNUMBER(FIND("Bye,",Tabelle3[[#This Row],[Opponent]]))),"NO","YES")</f>
        <v>YES</v>
      </c>
      <c r="C2031" t="s">
        <v>518</v>
      </c>
      <c r="D2031" s="158">
        <v>43675</v>
      </c>
      <c r="E2031" t="s">
        <v>941</v>
      </c>
      <c r="F2031">
        <v>4</v>
      </c>
      <c r="G2031" t="s">
        <v>1439</v>
      </c>
      <c r="H2031" t="s">
        <v>1569</v>
      </c>
      <c r="I2031" t="s">
        <v>610</v>
      </c>
      <c r="J2031">
        <f>IF('ATP Data Set 2019 Singles'!$K2031&gt;1,'ATP Data Set 2019 Singles'!$K2031,"")</f>
        <v>109</v>
      </c>
      <c r="K2031">
        <v>109</v>
      </c>
      <c r="R2031" s="132"/>
      <c r="AC2031"/>
    </row>
    <row r="2032" spans="1:29" x14ac:dyDescent="0.25">
      <c r="A2032" t="s">
        <v>2412</v>
      </c>
      <c r="B2032" t="str">
        <f>IF(OR(ISNUMBER(FIND("W/O",Tabelle3[[#This Row],[Score]])),ISNUMBER(FIND("RET",Tabelle3[[#This Row],[Score]])),ISNUMBER(FIND("Bye,",Tabelle3[[#This Row],[Opponent]]))),"NO","YES")</f>
        <v>YES</v>
      </c>
      <c r="C2032" t="s">
        <v>518</v>
      </c>
      <c r="D2032" s="158">
        <v>43675</v>
      </c>
      <c r="E2032" t="s">
        <v>941</v>
      </c>
      <c r="F2032">
        <v>5</v>
      </c>
      <c r="G2032" t="s">
        <v>1509</v>
      </c>
      <c r="H2032" t="s">
        <v>1437</v>
      </c>
      <c r="I2032" t="s">
        <v>512</v>
      </c>
      <c r="J2032">
        <f>IF('ATP Data Set 2019 Singles'!$K2032&gt;1,'ATP Data Set 2019 Singles'!$K2032,"")</f>
        <v>75</v>
      </c>
      <c r="K2032">
        <v>75</v>
      </c>
      <c r="R2032" s="132"/>
      <c r="AC2032"/>
    </row>
    <row r="2033" spans="1:29" x14ac:dyDescent="0.25">
      <c r="A2033" t="s">
        <v>2412</v>
      </c>
      <c r="B2033" t="str">
        <f>IF(OR(ISNUMBER(FIND("W/O",Tabelle3[[#This Row],[Score]])),ISNUMBER(FIND("RET",Tabelle3[[#This Row],[Score]])),ISNUMBER(FIND("Bye,",Tabelle3[[#This Row],[Opponent]]))),"NO","YES")</f>
        <v>YES</v>
      </c>
      <c r="C2033" t="s">
        <v>518</v>
      </c>
      <c r="D2033" s="158">
        <v>43675</v>
      </c>
      <c r="E2033" t="s">
        <v>941</v>
      </c>
      <c r="F2033">
        <v>5</v>
      </c>
      <c r="G2033" t="s">
        <v>1417</v>
      </c>
      <c r="H2033" t="s">
        <v>1470</v>
      </c>
      <c r="I2033" t="s">
        <v>522</v>
      </c>
      <c r="J2033">
        <f>IF('ATP Data Set 2019 Singles'!$K2033&gt;1,'ATP Data Set 2019 Singles'!$K2033,"")</f>
        <v>96</v>
      </c>
      <c r="K2033">
        <v>96</v>
      </c>
      <c r="R2033" s="132"/>
      <c r="AC2033"/>
    </row>
    <row r="2034" spans="1:29" x14ac:dyDescent="0.25">
      <c r="A2034" t="s">
        <v>2412</v>
      </c>
      <c r="B2034" t="str">
        <f>IF(OR(ISNUMBER(FIND("W/O",Tabelle3[[#This Row],[Score]])),ISNUMBER(FIND("RET",Tabelle3[[#This Row],[Score]])),ISNUMBER(FIND("Bye,",Tabelle3[[#This Row],[Opponent]]))),"NO","YES")</f>
        <v>YES</v>
      </c>
      <c r="C2034" t="s">
        <v>518</v>
      </c>
      <c r="D2034" s="158">
        <v>43675</v>
      </c>
      <c r="E2034" t="s">
        <v>941</v>
      </c>
      <c r="F2034">
        <v>5</v>
      </c>
      <c r="G2034" t="s">
        <v>1496</v>
      </c>
      <c r="H2034" t="s">
        <v>1439</v>
      </c>
      <c r="I2034" t="s">
        <v>550</v>
      </c>
      <c r="J2034">
        <f>IF('ATP Data Set 2019 Singles'!$K2034&gt;1,'ATP Data Set 2019 Singles'!$K2034,"")</f>
        <v>95</v>
      </c>
      <c r="K2034">
        <v>95</v>
      </c>
      <c r="R2034" s="132"/>
      <c r="AC2034"/>
    </row>
    <row r="2035" spans="1:29" x14ac:dyDescent="0.25">
      <c r="A2035" t="s">
        <v>2412</v>
      </c>
      <c r="B2035" t="str">
        <f>IF(OR(ISNUMBER(FIND("W/O",Tabelle3[[#This Row],[Score]])),ISNUMBER(FIND("RET",Tabelle3[[#This Row],[Score]])),ISNUMBER(FIND("Bye,",Tabelle3[[#This Row],[Opponent]]))),"NO","YES")</f>
        <v>YES</v>
      </c>
      <c r="C2035" t="s">
        <v>518</v>
      </c>
      <c r="D2035" s="158">
        <v>43675</v>
      </c>
      <c r="E2035" t="s">
        <v>941</v>
      </c>
      <c r="F2035">
        <v>5</v>
      </c>
      <c r="G2035" t="s">
        <v>1393</v>
      </c>
      <c r="H2035" t="s">
        <v>1515</v>
      </c>
      <c r="I2035" t="s">
        <v>533</v>
      </c>
      <c r="J2035">
        <f>IF('ATP Data Set 2019 Singles'!$K2035&gt;1,'ATP Data Set 2019 Singles'!$K2035,"")</f>
        <v>104</v>
      </c>
      <c r="K2035">
        <v>104</v>
      </c>
      <c r="R2035" s="132"/>
      <c r="AC2035"/>
    </row>
    <row r="2036" spans="1:29" x14ac:dyDescent="0.25">
      <c r="A2036" t="s">
        <v>2412</v>
      </c>
      <c r="B2036" t="str">
        <f>IF(OR(ISNUMBER(FIND("W/O",Tabelle3[[#This Row],[Score]])),ISNUMBER(FIND("RET",Tabelle3[[#This Row],[Score]])),ISNUMBER(FIND("Bye,",Tabelle3[[#This Row],[Opponent]]))),"NO","YES")</f>
        <v>YES</v>
      </c>
      <c r="C2036" t="s">
        <v>518</v>
      </c>
      <c r="D2036" s="158">
        <v>43675</v>
      </c>
      <c r="E2036" t="s">
        <v>941</v>
      </c>
      <c r="F2036">
        <v>6</v>
      </c>
      <c r="G2036" t="s">
        <v>1509</v>
      </c>
      <c r="H2036" t="s">
        <v>1417</v>
      </c>
      <c r="I2036" t="s">
        <v>598</v>
      </c>
      <c r="J2036">
        <f>IF('ATP Data Set 2019 Singles'!$K2036&gt;1,'ATP Data Set 2019 Singles'!$K2036,"")</f>
        <v>104</v>
      </c>
      <c r="K2036">
        <v>104</v>
      </c>
      <c r="R2036" s="132"/>
      <c r="AC2036"/>
    </row>
    <row r="2037" spans="1:29" x14ac:dyDescent="0.25">
      <c r="A2037" t="s">
        <v>2412</v>
      </c>
      <c r="B2037" t="str">
        <f>IF(OR(ISNUMBER(FIND("W/O",Tabelle3[[#This Row],[Score]])),ISNUMBER(FIND("RET",Tabelle3[[#This Row],[Score]])),ISNUMBER(FIND("Bye,",Tabelle3[[#This Row],[Opponent]]))),"NO","YES")</f>
        <v>YES</v>
      </c>
      <c r="C2037" t="s">
        <v>518</v>
      </c>
      <c r="D2037" s="158">
        <v>43675</v>
      </c>
      <c r="E2037" t="s">
        <v>941</v>
      </c>
      <c r="F2037">
        <v>6</v>
      </c>
      <c r="G2037" t="s">
        <v>1393</v>
      </c>
      <c r="H2037" t="s">
        <v>1496</v>
      </c>
      <c r="I2037" t="s">
        <v>522</v>
      </c>
      <c r="J2037">
        <f>IF('ATP Data Set 2019 Singles'!$K2037&gt;1,'ATP Data Set 2019 Singles'!$K2037,"")</f>
        <v>103</v>
      </c>
      <c r="K2037">
        <v>103</v>
      </c>
      <c r="R2037" s="132"/>
      <c r="AC2037"/>
    </row>
    <row r="2038" spans="1:29" x14ac:dyDescent="0.25">
      <c r="A2038" t="s">
        <v>2412</v>
      </c>
      <c r="B2038" t="str">
        <f>IF(OR(ISNUMBER(FIND("W/O",Tabelle3[[#This Row],[Score]])),ISNUMBER(FIND("RET",Tabelle3[[#This Row],[Score]])),ISNUMBER(FIND("Bye,",Tabelle3[[#This Row],[Opponent]]))),"NO","YES")</f>
        <v>YES</v>
      </c>
      <c r="C2038" t="s">
        <v>518</v>
      </c>
      <c r="D2038" s="158">
        <v>43675</v>
      </c>
      <c r="E2038" t="s">
        <v>941</v>
      </c>
      <c r="F2038">
        <v>7</v>
      </c>
      <c r="G2038" t="s">
        <v>1393</v>
      </c>
      <c r="H2038" t="s">
        <v>1509</v>
      </c>
      <c r="I2038" t="s">
        <v>563</v>
      </c>
      <c r="J2038">
        <f>IF('ATP Data Set 2019 Singles'!$K2038&gt;1,'ATP Data Set 2019 Singles'!$K2038,"")</f>
        <v>99</v>
      </c>
      <c r="K2038">
        <v>99</v>
      </c>
      <c r="R2038" s="132"/>
      <c r="AC2038"/>
    </row>
    <row r="2039" spans="1:29" x14ac:dyDescent="0.25">
      <c r="A2039" t="s">
        <v>2412</v>
      </c>
      <c r="B2039" t="str">
        <f>IF(OR(ISNUMBER(FIND("W/O",Tabelle3[[#This Row],[Score]])),ISNUMBER(FIND("RET",Tabelle3[[#This Row],[Score]])),ISNUMBER(FIND("Bye,",Tabelle3[[#This Row],[Opponent]]))),"NO","YES")</f>
        <v>YES</v>
      </c>
      <c r="C2039" t="s">
        <v>518</v>
      </c>
      <c r="D2039" s="158">
        <v>43675</v>
      </c>
      <c r="E2039" t="s">
        <v>925</v>
      </c>
      <c r="F2039">
        <v>3</v>
      </c>
      <c r="G2039" t="s">
        <v>1435</v>
      </c>
      <c r="H2039" t="s">
        <v>1520</v>
      </c>
      <c r="I2039" t="s">
        <v>1852</v>
      </c>
      <c r="J2039">
        <f>IF('ATP Data Set 2019 Singles'!$K2039&gt;1,'ATP Data Set 2019 Singles'!$K2039,"")</f>
        <v>122</v>
      </c>
      <c r="K2039">
        <v>122</v>
      </c>
      <c r="R2039" s="132"/>
      <c r="AC2039"/>
    </row>
    <row r="2040" spans="1:29" x14ac:dyDescent="0.25">
      <c r="A2040" t="s">
        <v>2412</v>
      </c>
      <c r="B2040" t="str">
        <f>IF(OR(ISNUMBER(FIND("W/O",Tabelle3[[#This Row],[Score]])),ISNUMBER(FIND("RET",Tabelle3[[#This Row],[Score]])),ISNUMBER(FIND("Bye,",Tabelle3[[#This Row],[Opponent]]))),"NO","YES")</f>
        <v>YES</v>
      </c>
      <c r="C2040" t="s">
        <v>518</v>
      </c>
      <c r="D2040" s="158">
        <v>43675</v>
      </c>
      <c r="E2040" t="s">
        <v>925</v>
      </c>
      <c r="F2040">
        <v>3</v>
      </c>
      <c r="G2040" t="s">
        <v>1587</v>
      </c>
      <c r="H2040" t="s">
        <v>1613</v>
      </c>
      <c r="I2040" t="s">
        <v>713</v>
      </c>
      <c r="J2040">
        <f>IF('ATP Data Set 2019 Singles'!$K2040&gt;1,'ATP Data Set 2019 Singles'!$K2040,"")</f>
        <v>63</v>
      </c>
      <c r="K2040">
        <v>63</v>
      </c>
      <c r="R2040" s="132"/>
      <c r="AC2040"/>
    </row>
    <row r="2041" spans="1:29" x14ac:dyDescent="0.25">
      <c r="A2041" t="s">
        <v>2412</v>
      </c>
      <c r="B2041" t="str">
        <f>IF(OR(ISNUMBER(FIND("W/O",Tabelle3[[#This Row],[Score]])),ISNUMBER(FIND("RET",Tabelle3[[#This Row],[Score]])),ISNUMBER(FIND("Bye,",Tabelle3[[#This Row],[Opponent]]))),"NO","YES")</f>
        <v>YES</v>
      </c>
      <c r="C2041" t="s">
        <v>518</v>
      </c>
      <c r="D2041" s="158">
        <v>43675</v>
      </c>
      <c r="E2041" t="s">
        <v>925</v>
      </c>
      <c r="F2041">
        <v>3</v>
      </c>
      <c r="G2041" t="s">
        <v>1427</v>
      </c>
      <c r="H2041" t="s">
        <v>1617</v>
      </c>
      <c r="I2041" t="s">
        <v>1605</v>
      </c>
      <c r="J2041">
        <f>IF('ATP Data Set 2019 Singles'!$K2041&gt;1,'ATP Data Set 2019 Singles'!$K2041,"")</f>
        <v>149</v>
      </c>
      <c r="K2041">
        <v>149</v>
      </c>
      <c r="R2041" s="132"/>
      <c r="AC2041"/>
    </row>
    <row r="2042" spans="1:29" x14ac:dyDescent="0.25">
      <c r="A2042" t="s">
        <v>2412</v>
      </c>
      <c r="B2042" t="str">
        <f>IF(OR(ISNUMBER(FIND("W/O",Tabelle3[[#This Row],[Score]])),ISNUMBER(FIND("RET",Tabelle3[[#This Row],[Score]])),ISNUMBER(FIND("Bye,",Tabelle3[[#This Row],[Opponent]]))),"NO","YES")</f>
        <v>NO</v>
      </c>
      <c r="C2042" t="s">
        <v>518</v>
      </c>
      <c r="D2042" s="158">
        <v>43675</v>
      </c>
      <c r="E2042" t="s">
        <v>925</v>
      </c>
      <c r="F2042">
        <v>3</v>
      </c>
      <c r="G2042" t="s">
        <v>1447</v>
      </c>
      <c r="H2042" t="s">
        <v>1458</v>
      </c>
      <c r="I2042" t="s">
        <v>1457</v>
      </c>
      <c r="J2042" t="str">
        <f>IF('ATP Data Set 2019 Singles'!$K2042&gt;1,'ATP Data Set 2019 Singles'!$K2042,"")</f>
        <v/>
      </c>
      <c r="K2042">
        <v>0</v>
      </c>
      <c r="R2042" s="132"/>
      <c r="AC2042"/>
    </row>
    <row r="2043" spans="1:29" x14ac:dyDescent="0.25">
      <c r="A2043" t="s">
        <v>2412</v>
      </c>
      <c r="B2043" t="str">
        <f>IF(OR(ISNUMBER(FIND("W/O",Tabelle3[[#This Row],[Score]])),ISNUMBER(FIND("RET",Tabelle3[[#This Row],[Score]])),ISNUMBER(FIND("Bye,",Tabelle3[[#This Row],[Opponent]]))),"NO","YES")</f>
        <v>YES</v>
      </c>
      <c r="C2043" t="s">
        <v>518</v>
      </c>
      <c r="D2043" s="158">
        <v>43675</v>
      </c>
      <c r="E2043" t="s">
        <v>925</v>
      </c>
      <c r="F2043">
        <v>3</v>
      </c>
      <c r="G2043" t="s">
        <v>1441</v>
      </c>
      <c r="H2043" t="s">
        <v>1608</v>
      </c>
      <c r="I2043" t="s">
        <v>512</v>
      </c>
      <c r="J2043">
        <f>IF('ATP Data Set 2019 Singles'!$K2043&gt;1,'ATP Data Set 2019 Singles'!$K2043,"")</f>
        <v>59</v>
      </c>
      <c r="K2043">
        <v>59</v>
      </c>
      <c r="R2043" s="132"/>
      <c r="AC2043"/>
    </row>
    <row r="2044" spans="1:29" x14ac:dyDescent="0.25">
      <c r="A2044" t="s">
        <v>2412</v>
      </c>
      <c r="B2044" t="str">
        <f>IF(OR(ISNUMBER(FIND("W/O",Tabelle3[[#This Row],[Score]])),ISNUMBER(FIND("RET",Tabelle3[[#This Row],[Score]])),ISNUMBER(FIND("Bye,",Tabelle3[[#This Row],[Opponent]]))),"NO","YES")</f>
        <v>YES</v>
      </c>
      <c r="C2044" t="s">
        <v>518</v>
      </c>
      <c r="D2044" s="158">
        <v>43675</v>
      </c>
      <c r="E2044" t="s">
        <v>925</v>
      </c>
      <c r="F2044">
        <v>3</v>
      </c>
      <c r="G2044" t="s">
        <v>1646</v>
      </c>
      <c r="H2044" t="s">
        <v>1851</v>
      </c>
      <c r="I2044" t="s">
        <v>1850</v>
      </c>
      <c r="J2044">
        <f>IF('ATP Data Set 2019 Singles'!$K2044&gt;1,'ATP Data Set 2019 Singles'!$K2044,"")</f>
        <v>52</v>
      </c>
      <c r="K2044">
        <v>52</v>
      </c>
      <c r="R2044" s="132"/>
      <c r="AC2044"/>
    </row>
    <row r="2045" spans="1:29" x14ac:dyDescent="0.25">
      <c r="A2045" t="s">
        <v>2412</v>
      </c>
      <c r="B2045" t="str">
        <f>IF(OR(ISNUMBER(FIND("W/O",Tabelle3[[#This Row],[Score]])),ISNUMBER(FIND("RET",Tabelle3[[#This Row],[Score]])),ISNUMBER(FIND("Bye,",Tabelle3[[#This Row],[Opponent]]))),"NO","YES")</f>
        <v>YES</v>
      </c>
      <c r="C2045" t="s">
        <v>518</v>
      </c>
      <c r="D2045" s="158">
        <v>43675</v>
      </c>
      <c r="E2045" t="s">
        <v>925</v>
      </c>
      <c r="F2045">
        <v>3</v>
      </c>
      <c r="G2045" t="s">
        <v>1845</v>
      </c>
      <c r="H2045" t="s">
        <v>1623</v>
      </c>
      <c r="I2045" t="s">
        <v>610</v>
      </c>
      <c r="J2045">
        <f>IF('ATP Data Set 2019 Singles'!$K2045&gt;1,'ATP Data Set 2019 Singles'!$K2045,"")</f>
        <v>103</v>
      </c>
      <c r="K2045">
        <v>103</v>
      </c>
      <c r="R2045" s="132"/>
      <c r="AC2045"/>
    </row>
    <row r="2046" spans="1:29" x14ac:dyDescent="0.25">
      <c r="A2046" t="s">
        <v>2412</v>
      </c>
      <c r="B2046" t="str">
        <f>IF(OR(ISNUMBER(FIND("W/O",Tabelle3[[#This Row],[Score]])),ISNUMBER(FIND("RET",Tabelle3[[#This Row],[Score]])),ISNUMBER(FIND("Bye,",Tabelle3[[#This Row],[Opponent]]))),"NO","YES")</f>
        <v>YES</v>
      </c>
      <c r="C2046" t="s">
        <v>518</v>
      </c>
      <c r="D2046" s="158">
        <v>43675</v>
      </c>
      <c r="E2046" t="s">
        <v>925</v>
      </c>
      <c r="F2046">
        <v>3</v>
      </c>
      <c r="G2046" t="s">
        <v>1739</v>
      </c>
      <c r="H2046" t="s">
        <v>1535</v>
      </c>
      <c r="I2046" t="s">
        <v>1849</v>
      </c>
      <c r="J2046">
        <f>IF('ATP Data Set 2019 Singles'!$K2046&gt;1,'ATP Data Set 2019 Singles'!$K2046,"")</f>
        <v>110</v>
      </c>
      <c r="K2046">
        <v>110</v>
      </c>
      <c r="R2046" s="132"/>
      <c r="AC2046"/>
    </row>
    <row r="2047" spans="1:29" x14ac:dyDescent="0.25">
      <c r="A2047" t="s">
        <v>2412</v>
      </c>
      <c r="B2047" t="str">
        <f>IF(OR(ISNUMBER(FIND("W/O",Tabelle3[[#This Row],[Score]])),ISNUMBER(FIND("RET",Tabelle3[[#This Row],[Score]])),ISNUMBER(FIND("Bye,",Tabelle3[[#This Row],[Opponent]]))),"NO","YES")</f>
        <v>YES</v>
      </c>
      <c r="C2047" t="s">
        <v>518</v>
      </c>
      <c r="D2047" s="158">
        <v>43675</v>
      </c>
      <c r="E2047" t="s">
        <v>925</v>
      </c>
      <c r="F2047">
        <v>3</v>
      </c>
      <c r="G2047" t="s">
        <v>1693</v>
      </c>
      <c r="H2047" t="s">
        <v>1848</v>
      </c>
      <c r="I2047" t="s">
        <v>550</v>
      </c>
      <c r="J2047">
        <f>IF('ATP Data Set 2019 Singles'!$K2047&gt;1,'ATP Data Set 2019 Singles'!$K2047,"")</f>
        <v>91</v>
      </c>
      <c r="K2047">
        <v>91</v>
      </c>
      <c r="R2047" s="132"/>
      <c r="AC2047"/>
    </row>
    <row r="2048" spans="1:29" x14ac:dyDescent="0.25">
      <c r="A2048" t="s">
        <v>2412</v>
      </c>
      <c r="B2048" t="str">
        <f>IF(OR(ISNUMBER(FIND("W/O",Tabelle3[[#This Row],[Score]])),ISNUMBER(FIND("RET",Tabelle3[[#This Row],[Score]])),ISNUMBER(FIND("Bye,",Tabelle3[[#This Row],[Opponent]]))),"NO","YES")</f>
        <v>YES</v>
      </c>
      <c r="C2048" t="s">
        <v>518</v>
      </c>
      <c r="D2048" s="158">
        <v>43675</v>
      </c>
      <c r="E2048" t="s">
        <v>925</v>
      </c>
      <c r="F2048">
        <v>3</v>
      </c>
      <c r="G2048" t="s">
        <v>1487</v>
      </c>
      <c r="H2048" t="s">
        <v>1467</v>
      </c>
      <c r="I2048" t="s">
        <v>857</v>
      </c>
      <c r="J2048">
        <f>IF('ATP Data Set 2019 Singles'!$K2048&gt;1,'ATP Data Set 2019 Singles'!$K2048,"")</f>
        <v>95</v>
      </c>
      <c r="K2048">
        <v>95</v>
      </c>
      <c r="R2048" s="132"/>
      <c r="AC2048"/>
    </row>
    <row r="2049" spans="1:29" x14ac:dyDescent="0.25">
      <c r="A2049" t="s">
        <v>2412</v>
      </c>
      <c r="B2049" t="str">
        <f>IF(OR(ISNUMBER(FIND("W/O",Tabelle3[[#This Row],[Score]])),ISNUMBER(FIND("RET",Tabelle3[[#This Row],[Score]])),ISNUMBER(FIND("Bye,",Tabelle3[[#This Row],[Opponent]]))),"NO","YES")</f>
        <v>YES</v>
      </c>
      <c r="C2049" t="s">
        <v>518</v>
      </c>
      <c r="D2049" s="158">
        <v>43675</v>
      </c>
      <c r="E2049" t="s">
        <v>925</v>
      </c>
      <c r="F2049">
        <v>3</v>
      </c>
      <c r="G2049" t="s">
        <v>1560</v>
      </c>
      <c r="H2049" t="s">
        <v>1521</v>
      </c>
      <c r="I2049" t="s">
        <v>771</v>
      </c>
      <c r="J2049">
        <f>IF('ATP Data Set 2019 Singles'!$K2049&gt;1,'ATP Data Set 2019 Singles'!$K2049,"")</f>
        <v>71</v>
      </c>
      <c r="K2049">
        <v>71</v>
      </c>
      <c r="R2049" s="132"/>
      <c r="AC2049"/>
    </row>
    <row r="2050" spans="1:29" x14ac:dyDescent="0.25">
      <c r="A2050" t="s">
        <v>2412</v>
      </c>
      <c r="B2050" t="str">
        <f>IF(OR(ISNUMBER(FIND("W/O",Tabelle3[[#This Row],[Score]])),ISNUMBER(FIND("RET",Tabelle3[[#This Row],[Score]])),ISNUMBER(FIND("Bye,",Tabelle3[[#This Row],[Opponent]]))),"NO","YES")</f>
        <v>YES</v>
      </c>
      <c r="C2050" t="s">
        <v>518</v>
      </c>
      <c r="D2050" s="158">
        <v>43675</v>
      </c>
      <c r="E2050" t="s">
        <v>925</v>
      </c>
      <c r="F2050">
        <v>3</v>
      </c>
      <c r="G2050" t="s">
        <v>1511</v>
      </c>
      <c r="H2050" t="s">
        <v>1430</v>
      </c>
      <c r="I2050" t="s">
        <v>1847</v>
      </c>
      <c r="J2050">
        <f>IF('ATP Data Set 2019 Singles'!$K2050&gt;1,'ATP Data Set 2019 Singles'!$K2050,"")</f>
        <v>105</v>
      </c>
      <c r="K2050">
        <v>105</v>
      </c>
      <c r="R2050" s="132"/>
      <c r="AC2050"/>
    </row>
    <row r="2051" spans="1:29" x14ac:dyDescent="0.25">
      <c r="A2051" t="s">
        <v>2412</v>
      </c>
      <c r="B2051" t="str">
        <f>IF(OR(ISNUMBER(FIND("W/O",Tabelle3[[#This Row],[Score]])),ISNUMBER(FIND("RET",Tabelle3[[#This Row],[Score]])),ISNUMBER(FIND("Bye,",Tabelle3[[#This Row],[Opponent]]))),"NO","YES")</f>
        <v>YES</v>
      </c>
      <c r="C2051" t="s">
        <v>518</v>
      </c>
      <c r="D2051" s="158">
        <v>43675</v>
      </c>
      <c r="E2051" t="s">
        <v>925</v>
      </c>
      <c r="F2051">
        <v>3</v>
      </c>
      <c r="G2051" t="s">
        <v>1466</v>
      </c>
      <c r="H2051" t="s">
        <v>1563</v>
      </c>
      <c r="I2051" t="s">
        <v>546</v>
      </c>
      <c r="J2051">
        <f>IF('ATP Data Set 2019 Singles'!$K2051&gt;1,'ATP Data Set 2019 Singles'!$K2051,"")</f>
        <v>85</v>
      </c>
      <c r="K2051">
        <v>85</v>
      </c>
      <c r="R2051" s="132"/>
      <c r="AC2051"/>
    </row>
    <row r="2052" spans="1:29" x14ac:dyDescent="0.25">
      <c r="A2052" t="s">
        <v>2412</v>
      </c>
      <c r="B2052" t="str">
        <f>IF(OR(ISNUMBER(FIND("W/O",Tabelle3[[#This Row],[Score]])),ISNUMBER(FIND("RET",Tabelle3[[#This Row],[Score]])),ISNUMBER(FIND("Bye,",Tabelle3[[#This Row],[Opponent]]))),"NO","YES")</f>
        <v>NO</v>
      </c>
      <c r="C2052" t="s">
        <v>518</v>
      </c>
      <c r="D2052" s="158">
        <v>43675</v>
      </c>
      <c r="E2052" t="s">
        <v>925</v>
      </c>
      <c r="F2052">
        <v>3</v>
      </c>
      <c r="G2052" t="s">
        <v>1497</v>
      </c>
      <c r="H2052" t="s">
        <v>1458</v>
      </c>
      <c r="I2052" t="s">
        <v>1457</v>
      </c>
      <c r="J2052" t="str">
        <f>IF('ATP Data Set 2019 Singles'!$K2052&gt;1,'ATP Data Set 2019 Singles'!$K2052,"")</f>
        <v/>
      </c>
      <c r="K2052">
        <v>0</v>
      </c>
      <c r="R2052" s="132"/>
      <c r="AC2052"/>
    </row>
    <row r="2053" spans="1:29" x14ac:dyDescent="0.25">
      <c r="A2053" t="s">
        <v>2412</v>
      </c>
      <c r="B2053" t="str">
        <f>IF(OR(ISNUMBER(FIND("W/O",Tabelle3[[#This Row],[Score]])),ISNUMBER(FIND("RET",Tabelle3[[#This Row],[Score]])),ISNUMBER(FIND("Bye,",Tabelle3[[#This Row],[Opponent]]))),"NO","YES")</f>
        <v>NO</v>
      </c>
      <c r="C2053" t="s">
        <v>518</v>
      </c>
      <c r="D2053" s="158">
        <v>43675</v>
      </c>
      <c r="E2053" t="s">
        <v>925</v>
      </c>
      <c r="F2053">
        <v>3</v>
      </c>
      <c r="G2053" t="s">
        <v>1574</v>
      </c>
      <c r="H2053" t="s">
        <v>1458</v>
      </c>
      <c r="I2053" t="s">
        <v>1457</v>
      </c>
      <c r="J2053" t="str">
        <f>IF('ATP Data Set 2019 Singles'!$K2053&gt;1,'ATP Data Set 2019 Singles'!$K2053,"")</f>
        <v/>
      </c>
      <c r="K2053">
        <v>0</v>
      </c>
      <c r="R2053" s="132"/>
      <c r="AC2053"/>
    </row>
    <row r="2054" spans="1:29" x14ac:dyDescent="0.25">
      <c r="A2054" t="s">
        <v>2412</v>
      </c>
      <c r="B2054" t="str">
        <f>IF(OR(ISNUMBER(FIND("W/O",Tabelle3[[#This Row],[Score]])),ISNUMBER(FIND("RET",Tabelle3[[#This Row],[Score]])),ISNUMBER(FIND("Bye,",Tabelle3[[#This Row],[Opponent]]))),"NO","YES")</f>
        <v>NO</v>
      </c>
      <c r="C2054" t="s">
        <v>518</v>
      </c>
      <c r="D2054" s="158">
        <v>43675</v>
      </c>
      <c r="E2054" t="s">
        <v>925</v>
      </c>
      <c r="F2054">
        <v>3</v>
      </c>
      <c r="G2054" t="s">
        <v>1451</v>
      </c>
      <c r="H2054" t="s">
        <v>1458</v>
      </c>
      <c r="I2054" t="s">
        <v>1457</v>
      </c>
      <c r="J2054" t="str">
        <f>IF('ATP Data Set 2019 Singles'!$K2054&gt;1,'ATP Data Set 2019 Singles'!$K2054,"")</f>
        <v/>
      </c>
      <c r="K2054">
        <v>0</v>
      </c>
      <c r="R2054" s="132"/>
      <c r="AC2054"/>
    </row>
    <row r="2055" spans="1:29" x14ac:dyDescent="0.25">
      <c r="A2055" t="s">
        <v>2412</v>
      </c>
      <c r="B2055" t="str">
        <f>IF(OR(ISNUMBER(FIND("W/O",Tabelle3[[#This Row],[Score]])),ISNUMBER(FIND("RET",Tabelle3[[#This Row],[Score]])),ISNUMBER(FIND("Bye,",Tabelle3[[#This Row],[Opponent]]))),"NO","YES")</f>
        <v>YES</v>
      </c>
      <c r="C2055" t="s">
        <v>518</v>
      </c>
      <c r="D2055" s="158">
        <v>43675</v>
      </c>
      <c r="E2055" t="s">
        <v>925</v>
      </c>
      <c r="F2055">
        <v>4</v>
      </c>
      <c r="G2055" t="s">
        <v>1435</v>
      </c>
      <c r="H2055" t="s">
        <v>1587</v>
      </c>
      <c r="I2055" t="s">
        <v>671</v>
      </c>
      <c r="J2055">
        <f>IF('ATP Data Set 2019 Singles'!$K2055&gt;1,'ATP Data Set 2019 Singles'!$K2055,"")</f>
        <v>74</v>
      </c>
      <c r="K2055">
        <v>74</v>
      </c>
      <c r="R2055" s="132"/>
      <c r="AC2055"/>
    </row>
    <row r="2056" spans="1:29" x14ac:dyDescent="0.25">
      <c r="A2056" t="s">
        <v>2412</v>
      </c>
      <c r="B2056" t="str">
        <f>IF(OR(ISNUMBER(FIND("W/O",Tabelle3[[#This Row],[Score]])),ISNUMBER(FIND("RET",Tabelle3[[#This Row],[Score]])),ISNUMBER(FIND("Bye,",Tabelle3[[#This Row],[Opponent]]))),"NO","YES")</f>
        <v>YES</v>
      </c>
      <c r="C2056" t="s">
        <v>518</v>
      </c>
      <c r="D2056" s="158">
        <v>43675</v>
      </c>
      <c r="E2056" t="s">
        <v>925</v>
      </c>
      <c r="F2056">
        <v>4</v>
      </c>
      <c r="G2056" t="s">
        <v>1447</v>
      </c>
      <c r="H2056" t="s">
        <v>1646</v>
      </c>
      <c r="I2056" t="s">
        <v>1593</v>
      </c>
      <c r="J2056">
        <f>IF('ATP Data Set 2019 Singles'!$K2056&gt;1,'ATP Data Set 2019 Singles'!$K2056,"")</f>
        <v>128</v>
      </c>
      <c r="K2056">
        <v>128</v>
      </c>
      <c r="R2056" s="132"/>
      <c r="AC2056"/>
    </row>
    <row r="2057" spans="1:29" x14ac:dyDescent="0.25">
      <c r="A2057" t="s">
        <v>2412</v>
      </c>
      <c r="B2057" t="str">
        <f>IF(OR(ISNUMBER(FIND("W/O",Tabelle3[[#This Row],[Score]])),ISNUMBER(FIND("RET",Tabelle3[[#This Row],[Score]])),ISNUMBER(FIND("Bye,",Tabelle3[[#This Row],[Opponent]]))),"NO","YES")</f>
        <v>YES</v>
      </c>
      <c r="C2057" t="s">
        <v>518</v>
      </c>
      <c r="D2057" s="158">
        <v>43675</v>
      </c>
      <c r="E2057" t="s">
        <v>925</v>
      </c>
      <c r="F2057">
        <v>4</v>
      </c>
      <c r="G2057" t="s">
        <v>1441</v>
      </c>
      <c r="H2057" t="s">
        <v>1739</v>
      </c>
      <c r="I2057" t="s">
        <v>1597</v>
      </c>
      <c r="J2057">
        <f>IF('ATP Data Set 2019 Singles'!$K2057&gt;1,'ATP Data Set 2019 Singles'!$K2057,"")</f>
        <v>106</v>
      </c>
      <c r="K2057">
        <v>106</v>
      </c>
      <c r="R2057" s="132"/>
      <c r="AC2057"/>
    </row>
    <row r="2058" spans="1:29" x14ac:dyDescent="0.25">
      <c r="A2058" t="s">
        <v>2412</v>
      </c>
      <c r="B2058" t="str">
        <f>IF(OR(ISNUMBER(FIND("W/O",Tabelle3[[#This Row],[Score]])),ISNUMBER(FIND("RET",Tabelle3[[#This Row],[Score]])),ISNUMBER(FIND("Bye,",Tabelle3[[#This Row],[Opponent]]))),"NO","YES")</f>
        <v>YES</v>
      </c>
      <c r="C2058" t="s">
        <v>518</v>
      </c>
      <c r="D2058" s="158">
        <v>43675</v>
      </c>
      <c r="E2058" t="s">
        <v>925</v>
      </c>
      <c r="F2058">
        <v>4</v>
      </c>
      <c r="G2058" t="s">
        <v>1693</v>
      </c>
      <c r="H2058" t="s">
        <v>1574</v>
      </c>
      <c r="I2058" t="s">
        <v>1846</v>
      </c>
      <c r="J2058">
        <f>IF('ATP Data Set 2019 Singles'!$K2058&gt;1,'ATP Data Set 2019 Singles'!$K2058,"")</f>
        <v>122</v>
      </c>
      <c r="K2058">
        <v>122</v>
      </c>
      <c r="R2058" s="132"/>
      <c r="AC2058"/>
    </row>
    <row r="2059" spans="1:29" x14ac:dyDescent="0.25">
      <c r="A2059" t="s">
        <v>2412</v>
      </c>
      <c r="B2059" t="str">
        <f>IF(OR(ISNUMBER(FIND("W/O",Tabelle3[[#This Row],[Score]])),ISNUMBER(FIND("RET",Tabelle3[[#This Row],[Score]])),ISNUMBER(FIND("Bye,",Tabelle3[[#This Row],[Opponent]]))),"NO","YES")</f>
        <v>YES</v>
      </c>
      <c r="C2059" t="s">
        <v>518</v>
      </c>
      <c r="D2059" s="158">
        <v>43675</v>
      </c>
      <c r="E2059" t="s">
        <v>925</v>
      </c>
      <c r="F2059">
        <v>4</v>
      </c>
      <c r="G2059" t="s">
        <v>1487</v>
      </c>
      <c r="H2059" t="s">
        <v>1466</v>
      </c>
      <c r="I2059" t="s">
        <v>753</v>
      </c>
      <c r="J2059">
        <f>IF('ATP Data Set 2019 Singles'!$K2059&gt;1,'ATP Data Set 2019 Singles'!$K2059,"")</f>
        <v>94</v>
      </c>
      <c r="K2059">
        <v>94</v>
      </c>
      <c r="R2059" s="132"/>
      <c r="AC2059"/>
    </row>
    <row r="2060" spans="1:29" x14ac:dyDescent="0.25">
      <c r="A2060" t="s">
        <v>2412</v>
      </c>
      <c r="B2060" t="str">
        <f>IF(OR(ISNUMBER(FIND("W/O",Tabelle3[[#This Row],[Score]])),ISNUMBER(FIND("RET",Tabelle3[[#This Row],[Score]])),ISNUMBER(FIND("Bye,",Tabelle3[[#This Row],[Opponent]]))),"NO","YES")</f>
        <v>YES</v>
      </c>
      <c r="C2060" t="s">
        <v>518</v>
      </c>
      <c r="D2060" s="158">
        <v>43675</v>
      </c>
      <c r="E2060" t="s">
        <v>925</v>
      </c>
      <c r="F2060">
        <v>4</v>
      </c>
      <c r="G2060" t="s">
        <v>1560</v>
      </c>
      <c r="H2060" t="s">
        <v>1511</v>
      </c>
      <c r="I2060" t="s">
        <v>848</v>
      </c>
      <c r="J2060">
        <f>IF('ATP Data Set 2019 Singles'!$K2060&gt;1,'ATP Data Set 2019 Singles'!$K2060,"")</f>
        <v>131</v>
      </c>
      <c r="K2060">
        <v>131</v>
      </c>
      <c r="R2060" s="132"/>
      <c r="AC2060"/>
    </row>
    <row r="2061" spans="1:29" x14ac:dyDescent="0.25">
      <c r="A2061" t="s">
        <v>2412</v>
      </c>
      <c r="B2061" t="str">
        <f>IF(OR(ISNUMBER(FIND("W/O",Tabelle3[[#This Row],[Score]])),ISNUMBER(FIND("RET",Tabelle3[[#This Row],[Score]])),ISNUMBER(FIND("Bye,",Tabelle3[[#This Row],[Opponent]]))),"NO","YES")</f>
        <v>YES</v>
      </c>
      <c r="C2061" t="s">
        <v>518</v>
      </c>
      <c r="D2061" s="158">
        <v>43675</v>
      </c>
      <c r="E2061" t="s">
        <v>925</v>
      </c>
      <c r="F2061">
        <v>4</v>
      </c>
      <c r="G2061" t="s">
        <v>1497</v>
      </c>
      <c r="H2061" t="s">
        <v>1427</v>
      </c>
      <c r="I2061" t="s">
        <v>653</v>
      </c>
      <c r="J2061">
        <f>IF('ATP Data Set 2019 Singles'!$K2061&gt;1,'ATP Data Set 2019 Singles'!$K2061,"")</f>
        <v>73</v>
      </c>
      <c r="K2061">
        <v>73</v>
      </c>
      <c r="R2061" s="132"/>
      <c r="AC2061"/>
    </row>
    <row r="2062" spans="1:29" x14ac:dyDescent="0.25">
      <c r="A2062" t="s">
        <v>2412</v>
      </c>
      <c r="B2062" t="str">
        <f>IF(OR(ISNUMBER(FIND("W/O",Tabelle3[[#This Row],[Score]])),ISNUMBER(FIND("RET",Tabelle3[[#This Row],[Score]])),ISNUMBER(FIND("Bye,",Tabelle3[[#This Row],[Opponent]]))),"NO","YES")</f>
        <v>YES</v>
      </c>
      <c r="C2062" t="s">
        <v>518</v>
      </c>
      <c r="D2062" s="158">
        <v>43675</v>
      </c>
      <c r="E2062" t="s">
        <v>925</v>
      </c>
      <c r="F2062">
        <v>4</v>
      </c>
      <c r="G2062" t="s">
        <v>1451</v>
      </c>
      <c r="H2062" t="s">
        <v>1845</v>
      </c>
      <c r="I2062" t="s">
        <v>684</v>
      </c>
      <c r="J2062">
        <f>IF('ATP Data Set 2019 Singles'!$K2062&gt;1,'ATP Data Set 2019 Singles'!$K2062,"")</f>
        <v>86</v>
      </c>
      <c r="K2062">
        <v>86</v>
      </c>
      <c r="R2062" s="132"/>
      <c r="AC2062"/>
    </row>
    <row r="2063" spans="1:29" x14ac:dyDescent="0.25">
      <c r="A2063" t="s">
        <v>2412</v>
      </c>
      <c r="B2063" t="str">
        <f>IF(OR(ISNUMBER(FIND("W/O",Tabelle3[[#This Row],[Score]])),ISNUMBER(FIND("RET",Tabelle3[[#This Row],[Score]])),ISNUMBER(FIND("Bye,",Tabelle3[[#This Row],[Opponent]]))),"NO","YES")</f>
        <v>YES</v>
      </c>
      <c r="C2063" t="s">
        <v>518</v>
      </c>
      <c r="D2063" s="158">
        <v>43675</v>
      </c>
      <c r="E2063" t="s">
        <v>925</v>
      </c>
      <c r="F2063">
        <v>5</v>
      </c>
      <c r="G2063" t="s">
        <v>1435</v>
      </c>
      <c r="H2063" t="s">
        <v>1693</v>
      </c>
      <c r="I2063" t="s">
        <v>646</v>
      </c>
      <c r="J2063">
        <f>IF('ATP Data Set 2019 Singles'!$K2063&gt;1,'ATP Data Set 2019 Singles'!$K2063,"")</f>
        <v>89</v>
      </c>
      <c r="K2063">
        <v>89</v>
      </c>
      <c r="R2063" s="132"/>
      <c r="AC2063"/>
    </row>
    <row r="2064" spans="1:29" x14ac:dyDescent="0.25">
      <c r="A2064" t="s">
        <v>2412</v>
      </c>
      <c r="B2064" t="str">
        <f>IF(OR(ISNUMBER(FIND("W/O",Tabelle3[[#This Row],[Score]])),ISNUMBER(FIND("RET",Tabelle3[[#This Row],[Score]])),ISNUMBER(FIND("Bye,",Tabelle3[[#This Row],[Opponent]]))),"NO","YES")</f>
        <v>YES</v>
      </c>
      <c r="C2064" t="s">
        <v>518</v>
      </c>
      <c r="D2064" s="158">
        <v>43675</v>
      </c>
      <c r="E2064" t="s">
        <v>925</v>
      </c>
      <c r="F2064">
        <v>5</v>
      </c>
      <c r="G2064" t="s">
        <v>1441</v>
      </c>
      <c r="H2064" t="s">
        <v>1447</v>
      </c>
      <c r="I2064" t="s">
        <v>895</v>
      </c>
      <c r="J2064">
        <f>IF('ATP Data Set 2019 Singles'!$K2064&gt;1,'ATP Data Set 2019 Singles'!$K2064,"")</f>
        <v>90</v>
      </c>
      <c r="K2064">
        <v>90</v>
      </c>
      <c r="R2064" s="132"/>
      <c r="AC2064"/>
    </row>
    <row r="2065" spans="1:29" x14ac:dyDescent="0.25">
      <c r="A2065" t="s">
        <v>2412</v>
      </c>
      <c r="B2065" t="str">
        <f>IF(OR(ISNUMBER(FIND("W/O",Tabelle3[[#This Row],[Score]])),ISNUMBER(FIND("RET",Tabelle3[[#This Row],[Score]])),ISNUMBER(FIND("Bye,",Tabelle3[[#This Row],[Opponent]]))),"NO","YES")</f>
        <v>YES</v>
      </c>
      <c r="C2065" t="s">
        <v>518</v>
      </c>
      <c r="D2065" s="158">
        <v>43675</v>
      </c>
      <c r="E2065" t="s">
        <v>925</v>
      </c>
      <c r="F2065">
        <v>5</v>
      </c>
      <c r="G2065" t="s">
        <v>1497</v>
      </c>
      <c r="H2065" t="s">
        <v>1560</v>
      </c>
      <c r="I2065" t="s">
        <v>1473</v>
      </c>
      <c r="J2065">
        <f>IF('ATP Data Set 2019 Singles'!$K2065&gt;1,'ATP Data Set 2019 Singles'!$K2065,"")</f>
        <v>123</v>
      </c>
      <c r="K2065">
        <v>123</v>
      </c>
      <c r="R2065" s="132"/>
      <c r="AC2065"/>
    </row>
    <row r="2066" spans="1:29" x14ac:dyDescent="0.25">
      <c r="A2066" t="s">
        <v>2412</v>
      </c>
      <c r="B2066" t="str">
        <f>IF(OR(ISNUMBER(FIND("W/O",Tabelle3[[#This Row],[Score]])),ISNUMBER(FIND("RET",Tabelle3[[#This Row],[Score]])),ISNUMBER(FIND("Bye,",Tabelle3[[#This Row],[Opponent]]))),"NO","YES")</f>
        <v>YES</v>
      </c>
      <c r="C2066" t="s">
        <v>518</v>
      </c>
      <c r="D2066" s="158">
        <v>43675</v>
      </c>
      <c r="E2066" t="s">
        <v>925</v>
      </c>
      <c r="F2066">
        <v>5</v>
      </c>
      <c r="G2066" t="s">
        <v>1451</v>
      </c>
      <c r="H2066" t="s">
        <v>1487</v>
      </c>
      <c r="I2066" t="s">
        <v>671</v>
      </c>
      <c r="J2066">
        <f>IF('ATP Data Set 2019 Singles'!$K2066&gt;1,'ATP Data Set 2019 Singles'!$K2066,"")</f>
        <v>58</v>
      </c>
      <c r="K2066">
        <v>58</v>
      </c>
      <c r="R2066" s="132"/>
      <c r="AC2066"/>
    </row>
    <row r="2067" spans="1:29" x14ac:dyDescent="0.25">
      <c r="A2067" t="s">
        <v>2412</v>
      </c>
      <c r="B2067" t="str">
        <f>IF(OR(ISNUMBER(FIND("W/O",Tabelle3[[#This Row],[Score]])),ISNUMBER(FIND("RET",Tabelle3[[#This Row],[Score]])),ISNUMBER(FIND("Bye,",Tabelle3[[#This Row],[Opponent]]))),"NO","YES")</f>
        <v>YES</v>
      </c>
      <c r="C2067" t="s">
        <v>518</v>
      </c>
      <c r="D2067" s="158">
        <v>43675</v>
      </c>
      <c r="E2067" t="s">
        <v>925</v>
      </c>
      <c r="F2067">
        <v>6</v>
      </c>
      <c r="G2067" t="s">
        <v>1441</v>
      </c>
      <c r="H2067" t="s">
        <v>1435</v>
      </c>
      <c r="I2067" t="s">
        <v>621</v>
      </c>
      <c r="J2067">
        <f>IF('ATP Data Set 2019 Singles'!$K2067&gt;1,'ATP Data Set 2019 Singles'!$K2067,"")</f>
        <v>71</v>
      </c>
      <c r="K2067">
        <v>71</v>
      </c>
      <c r="R2067" s="132"/>
      <c r="AC2067"/>
    </row>
    <row r="2068" spans="1:29" x14ac:dyDescent="0.25">
      <c r="A2068" t="s">
        <v>2412</v>
      </c>
      <c r="B2068" t="str">
        <f>IF(OR(ISNUMBER(FIND("W/O",Tabelle3[[#This Row],[Score]])),ISNUMBER(FIND("RET",Tabelle3[[#This Row],[Score]])),ISNUMBER(FIND("Bye,",Tabelle3[[#This Row],[Opponent]]))),"NO","YES")</f>
        <v>YES</v>
      </c>
      <c r="C2068" t="s">
        <v>518</v>
      </c>
      <c r="D2068" s="158">
        <v>43675</v>
      </c>
      <c r="E2068" t="s">
        <v>925</v>
      </c>
      <c r="F2068">
        <v>6</v>
      </c>
      <c r="G2068" t="s">
        <v>1451</v>
      </c>
      <c r="H2068" t="s">
        <v>1497</v>
      </c>
      <c r="I2068" t="s">
        <v>1814</v>
      </c>
      <c r="J2068">
        <f>IF('ATP Data Set 2019 Singles'!$K2068&gt;1,'ATP Data Set 2019 Singles'!$K2068,"")</f>
        <v>137</v>
      </c>
      <c r="K2068">
        <v>137</v>
      </c>
      <c r="R2068" s="132"/>
      <c r="AC2068"/>
    </row>
    <row r="2069" spans="1:29" x14ac:dyDescent="0.25">
      <c r="A2069" t="s">
        <v>2412</v>
      </c>
      <c r="B2069" t="str">
        <f>IF(OR(ISNUMBER(FIND("W/O",Tabelle3[[#This Row],[Score]])),ISNUMBER(FIND("RET",Tabelle3[[#This Row],[Score]])),ISNUMBER(FIND("Bye,",Tabelle3[[#This Row],[Opponent]]))),"NO","YES")</f>
        <v>YES</v>
      </c>
      <c r="C2069" t="s">
        <v>518</v>
      </c>
      <c r="D2069" s="158">
        <v>43675</v>
      </c>
      <c r="E2069" t="s">
        <v>925</v>
      </c>
      <c r="F2069">
        <v>7</v>
      </c>
      <c r="G2069" t="s">
        <v>1451</v>
      </c>
      <c r="H2069" t="s">
        <v>1441</v>
      </c>
      <c r="I2069" t="s">
        <v>585</v>
      </c>
      <c r="J2069">
        <f>IF('ATP Data Set 2019 Singles'!$K2069&gt;1,'ATP Data Set 2019 Singles'!$K2069,"")</f>
        <v>102</v>
      </c>
      <c r="K2069">
        <v>102</v>
      </c>
      <c r="R2069" s="132"/>
      <c r="AC2069"/>
    </row>
    <row r="2070" spans="1:29" x14ac:dyDescent="0.25">
      <c r="A2070" t="s">
        <v>2412</v>
      </c>
      <c r="B2070" t="str">
        <f>IF(OR(ISNUMBER(FIND("W/O",Tabelle3[[#This Row],[Score]])),ISNUMBER(FIND("RET",Tabelle3[[#This Row],[Score]])),ISNUMBER(FIND("Bye,",Tabelle3[[#This Row],[Opponent]]))),"NO","YES")</f>
        <v>NO</v>
      </c>
      <c r="C2070" t="s">
        <v>518</v>
      </c>
      <c r="D2070" s="158">
        <v>43675</v>
      </c>
      <c r="E2070" t="s">
        <v>915</v>
      </c>
      <c r="F2070">
        <v>2</v>
      </c>
      <c r="G2070" t="s">
        <v>1573</v>
      </c>
      <c r="H2070" t="s">
        <v>1458</v>
      </c>
      <c r="I2070" t="s">
        <v>1457</v>
      </c>
      <c r="J2070" t="str">
        <f>IF('ATP Data Set 2019 Singles'!$K2070&gt;1,'ATP Data Set 2019 Singles'!$K2070,"")</f>
        <v/>
      </c>
      <c r="K2070">
        <v>0</v>
      </c>
      <c r="R2070" s="132"/>
      <c r="AC2070"/>
    </row>
    <row r="2071" spans="1:29" x14ac:dyDescent="0.25">
      <c r="A2071" t="s">
        <v>2412</v>
      </c>
      <c r="B2071" t="str">
        <f>IF(OR(ISNUMBER(FIND("W/O",Tabelle3[[#This Row],[Score]])),ISNUMBER(FIND("RET",Tabelle3[[#This Row],[Score]])),ISNUMBER(FIND("Bye,",Tabelle3[[#This Row],[Opponent]]))),"NO","YES")</f>
        <v>YES</v>
      </c>
      <c r="C2071" t="s">
        <v>518</v>
      </c>
      <c r="D2071" s="158">
        <v>43675</v>
      </c>
      <c r="E2071" t="s">
        <v>915</v>
      </c>
      <c r="F2071">
        <v>2</v>
      </c>
      <c r="G2071" t="s">
        <v>1493</v>
      </c>
      <c r="H2071" t="s">
        <v>1620</v>
      </c>
      <c r="I2071" t="s">
        <v>585</v>
      </c>
      <c r="J2071">
        <f>IF('ATP Data Set 2019 Singles'!$K2071&gt;1,'ATP Data Set 2019 Singles'!$K2071,"")</f>
        <v>88</v>
      </c>
      <c r="K2071">
        <v>88</v>
      </c>
      <c r="R2071" s="132"/>
      <c r="AC2071"/>
    </row>
    <row r="2072" spans="1:29" x14ac:dyDescent="0.25">
      <c r="A2072" t="s">
        <v>2412</v>
      </c>
      <c r="B2072" t="str">
        <f>IF(OR(ISNUMBER(FIND("W/O",Tabelle3[[#This Row],[Score]])),ISNUMBER(FIND("RET",Tabelle3[[#This Row],[Score]])),ISNUMBER(FIND("Bye,",Tabelle3[[#This Row],[Opponent]]))),"NO","YES")</f>
        <v>NO</v>
      </c>
      <c r="C2072" t="s">
        <v>518</v>
      </c>
      <c r="D2072" s="158">
        <v>43675</v>
      </c>
      <c r="E2072" t="s">
        <v>915</v>
      </c>
      <c r="F2072">
        <v>2</v>
      </c>
      <c r="G2072" t="s">
        <v>1440</v>
      </c>
      <c r="H2072" t="s">
        <v>1458</v>
      </c>
      <c r="I2072" t="s">
        <v>1457</v>
      </c>
      <c r="J2072" t="str">
        <f>IF('ATP Data Set 2019 Singles'!$K2072&gt;1,'ATP Data Set 2019 Singles'!$K2072,"")</f>
        <v/>
      </c>
      <c r="K2072">
        <v>0</v>
      </c>
      <c r="R2072" s="132"/>
      <c r="AC2072"/>
    </row>
    <row r="2073" spans="1:29" x14ac:dyDescent="0.25">
      <c r="A2073" t="s">
        <v>2412</v>
      </c>
      <c r="B2073" t="str">
        <f>IF(OR(ISNUMBER(FIND("W/O",Tabelle3[[#This Row],[Score]])),ISNUMBER(FIND("RET",Tabelle3[[#This Row],[Score]])),ISNUMBER(FIND("Bye,",Tabelle3[[#This Row],[Opponent]]))),"NO","YES")</f>
        <v>YES</v>
      </c>
      <c r="C2073" t="s">
        <v>518</v>
      </c>
      <c r="D2073" s="158">
        <v>43675</v>
      </c>
      <c r="E2073" t="s">
        <v>915</v>
      </c>
      <c r="F2073">
        <v>2</v>
      </c>
      <c r="G2073" t="s">
        <v>1516</v>
      </c>
      <c r="H2073" t="s">
        <v>1844</v>
      </c>
      <c r="I2073" t="s">
        <v>1843</v>
      </c>
      <c r="J2073">
        <f>IF('ATP Data Set 2019 Singles'!$K2073&gt;1,'ATP Data Set 2019 Singles'!$K2073,"")</f>
        <v>121</v>
      </c>
      <c r="K2073">
        <v>121</v>
      </c>
      <c r="R2073" s="132"/>
      <c r="AC2073"/>
    </row>
    <row r="2074" spans="1:29" x14ac:dyDescent="0.25">
      <c r="A2074" t="s">
        <v>2412</v>
      </c>
      <c r="B2074" t="str">
        <f>IF(OR(ISNUMBER(FIND("W/O",Tabelle3[[#This Row],[Score]])),ISNUMBER(FIND("RET",Tabelle3[[#This Row],[Score]])),ISNUMBER(FIND("Bye,",Tabelle3[[#This Row],[Opponent]]))),"NO","YES")</f>
        <v>NO</v>
      </c>
      <c r="C2074" t="s">
        <v>518</v>
      </c>
      <c r="D2074" s="158">
        <v>43675</v>
      </c>
      <c r="E2074" t="s">
        <v>915</v>
      </c>
      <c r="F2074">
        <v>2</v>
      </c>
      <c r="G2074" t="s">
        <v>1403</v>
      </c>
      <c r="H2074" t="s">
        <v>1458</v>
      </c>
      <c r="I2074" t="s">
        <v>1457</v>
      </c>
      <c r="J2074" t="str">
        <f>IF('ATP Data Set 2019 Singles'!$K2074&gt;1,'ATP Data Set 2019 Singles'!$K2074,"")</f>
        <v/>
      </c>
      <c r="K2074">
        <v>0</v>
      </c>
      <c r="R2074" s="132"/>
      <c r="AC2074"/>
    </row>
    <row r="2075" spans="1:29" x14ac:dyDescent="0.25">
      <c r="A2075" t="s">
        <v>2412</v>
      </c>
      <c r="B2075" t="str">
        <f>IF(OR(ISNUMBER(FIND("W/O",Tabelle3[[#This Row],[Score]])),ISNUMBER(FIND("RET",Tabelle3[[#This Row],[Score]])),ISNUMBER(FIND("Bye,",Tabelle3[[#This Row],[Opponent]]))),"NO","YES")</f>
        <v>NO</v>
      </c>
      <c r="C2075" t="s">
        <v>518</v>
      </c>
      <c r="D2075" s="158">
        <v>43675</v>
      </c>
      <c r="E2075" t="s">
        <v>915</v>
      </c>
      <c r="F2075">
        <v>2</v>
      </c>
      <c r="G2075" t="s">
        <v>1438</v>
      </c>
      <c r="H2075" t="s">
        <v>1458</v>
      </c>
      <c r="I2075" t="s">
        <v>1457</v>
      </c>
      <c r="J2075" t="str">
        <f>IF('ATP Data Set 2019 Singles'!$K2075&gt;1,'ATP Data Set 2019 Singles'!$K2075,"")</f>
        <v/>
      </c>
      <c r="K2075">
        <v>0</v>
      </c>
      <c r="R2075" s="132"/>
      <c r="AC2075"/>
    </row>
    <row r="2076" spans="1:29" x14ac:dyDescent="0.25">
      <c r="A2076" t="s">
        <v>2412</v>
      </c>
      <c r="B2076" t="str">
        <f>IF(OR(ISNUMBER(FIND("W/O",Tabelle3[[#This Row],[Score]])),ISNUMBER(FIND("RET",Tabelle3[[#This Row],[Score]])),ISNUMBER(FIND("Bye,",Tabelle3[[#This Row],[Opponent]]))),"NO","YES")</f>
        <v>YES</v>
      </c>
      <c r="C2076" t="s">
        <v>518</v>
      </c>
      <c r="D2076" s="158">
        <v>43675</v>
      </c>
      <c r="E2076" t="s">
        <v>915</v>
      </c>
      <c r="F2076">
        <v>2</v>
      </c>
      <c r="G2076" t="s">
        <v>1723</v>
      </c>
      <c r="H2076" t="s">
        <v>1544</v>
      </c>
      <c r="I2076" t="s">
        <v>1550</v>
      </c>
      <c r="J2076">
        <f>IF('ATP Data Set 2019 Singles'!$K2076&gt;1,'ATP Data Set 2019 Singles'!$K2076,"")</f>
        <v>153</v>
      </c>
      <c r="K2076">
        <v>153</v>
      </c>
      <c r="R2076" s="132"/>
      <c r="AC2076"/>
    </row>
    <row r="2077" spans="1:29" x14ac:dyDescent="0.25">
      <c r="A2077" t="s">
        <v>2412</v>
      </c>
      <c r="B2077" t="str">
        <f>IF(OR(ISNUMBER(FIND("W/O",Tabelle3[[#This Row],[Score]])),ISNUMBER(FIND("RET",Tabelle3[[#This Row],[Score]])),ISNUMBER(FIND("Bye,",Tabelle3[[#This Row],[Opponent]]))),"NO","YES")</f>
        <v>NO</v>
      </c>
      <c r="C2077" t="s">
        <v>518</v>
      </c>
      <c r="D2077" s="158">
        <v>43675</v>
      </c>
      <c r="E2077" t="s">
        <v>915</v>
      </c>
      <c r="F2077">
        <v>2</v>
      </c>
      <c r="G2077" t="s">
        <v>1453</v>
      </c>
      <c r="H2077" t="s">
        <v>1458</v>
      </c>
      <c r="I2077" t="s">
        <v>1457</v>
      </c>
      <c r="J2077" t="str">
        <f>IF('ATP Data Set 2019 Singles'!$K2077&gt;1,'ATP Data Set 2019 Singles'!$K2077,"")</f>
        <v/>
      </c>
      <c r="K2077">
        <v>0</v>
      </c>
      <c r="R2077" s="132"/>
      <c r="AC2077"/>
    </row>
    <row r="2078" spans="1:29" x14ac:dyDescent="0.25">
      <c r="A2078" t="s">
        <v>2412</v>
      </c>
      <c r="B2078" t="str">
        <f>IF(OR(ISNUMBER(FIND("W/O",Tabelle3[[#This Row],[Score]])),ISNUMBER(FIND("RET",Tabelle3[[#This Row],[Score]])),ISNUMBER(FIND("Bye,",Tabelle3[[#This Row],[Opponent]]))),"NO","YES")</f>
        <v>YES</v>
      </c>
      <c r="C2078" t="s">
        <v>518</v>
      </c>
      <c r="D2078" s="158">
        <v>43675</v>
      </c>
      <c r="E2078" t="s">
        <v>915</v>
      </c>
      <c r="F2078">
        <v>2</v>
      </c>
      <c r="G2078" t="s">
        <v>1513</v>
      </c>
      <c r="H2078" t="s">
        <v>1461</v>
      </c>
      <c r="I2078" t="s">
        <v>1605</v>
      </c>
      <c r="J2078">
        <f>IF('ATP Data Set 2019 Singles'!$K2078&gt;1,'ATP Data Set 2019 Singles'!$K2078,"")</f>
        <v>144</v>
      </c>
      <c r="K2078">
        <v>144</v>
      </c>
      <c r="R2078" s="132"/>
      <c r="AC2078"/>
    </row>
    <row r="2079" spans="1:29" x14ac:dyDescent="0.25">
      <c r="A2079" t="s">
        <v>2412</v>
      </c>
      <c r="B2079" t="str">
        <f>IF(OR(ISNUMBER(FIND("W/O",Tabelle3[[#This Row],[Score]])),ISNUMBER(FIND("RET",Tabelle3[[#This Row],[Score]])),ISNUMBER(FIND("Bye,",Tabelle3[[#This Row],[Opponent]]))),"NO","YES")</f>
        <v>NO</v>
      </c>
      <c r="C2079" t="s">
        <v>518</v>
      </c>
      <c r="D2079" s="158">
        <v>43675</v>
      </c>
      <c r="E2079" t="s">
        <v>915</v>
      </c>
      <c r="F2079">
        <v>2</v>
      </c>
      <c r="G2079" t="s">
        <v>1831</v>
      </c>
      <c r="H2079" t="s">
        <v>1458</v>
      </c>
      <c r="I2079" t="s">
        <v>1457</v>
      </c>
      <c r="J2079" t="str">
        <f>IF('ATP Data Set 2019 Singles'!$K2079&gt;1,'ATP Data Set 2019 Singles'!$K2079,"")</f>
        <v/>
      </c>
      <c r="K2079">
        <v>0</v>
      </c>
      <c r="R2079" s="132"/>
      <c r="AC2079"/>
    </row>
    <row r="2080" spans="1:29" x14ac:dyDescent="0.25">
      <c r="A2080" t="s">
        <v>2412</v>
      </c>
      <c r="B2080" t="str">
        <f>IF(OR(ISNUMBER(FIND("W/O",Tabelle3[[#This Row],[Score]])),ISNUMBER(FIND("RET",Tabelle3[[#This Row],[Score]])),ISNUMBER(FIND("Bye,",Tabelle3[[#This Row],[Opponent]]))),"NO","YES")</f>
        <v>YES</v>
      </c>
      <c r="C2080" t="s">
        <v>518</v>
      </c>
      <c r="D2080" s="158">
        <v>43675</v>
      </c>
      <c r="E2080" t="s">
        <v>915</v>
      </c>
      <c r="F2080">
        <v>2</v>
      </c>
      <c r="G2080" t="s">
        <v>1588</v>
      </c>
      <c r="H2080" t="s">
        <v>1472</v>
      </c>
      <c r="I2080" t="s">
        <v>1842</v>
      </c>
      <c r="J2080">
        <f>IF('ATP Data Set 2019 Singles'!$K2080&gt;1,'ATP Data Set 2019 Singles'!$K2080,"")</f>
        <v>113</v>
      </c>
      <c r="K2080">
        <v>113</v>
      </c>
      <c r="R2080" s="132"/>
      <c r="AC2080"/>
    </row>
    <row r="2081" spans="1:29" x14ac:dyDescent="0.25">
      <c r="A2081" t="s">
        <v>2412</v>
      </c>
      <c r="B2081" t="str">
        <f>IF(OR(ISNUMBER(FIND("W/O",Tabelle3[[#This Row],[Score]])),ISNUMBER(FIND("RET",Tabelle3[[#This Row],[Score]])),ISNUMBER(FIND("Bye,",Tabelle3[[#This Row],[Opponent]]))),"NO","YES")</f>
        <v>NO</v>
      </c>
      <c r="C2081" t="s">
        <v>518</v>
      </c>
      <c r="D2081" s="158">
        <v>43675</v>
      </c>
      <c r="E2081" t="s">
        <v>915</v>
      </c>
      <c r="F2081">
        <v>2</v>
      </c>
      <c r="G2081" t="s">
        <v>1492</v>
      </c>
      <c r="H2081" t="s">
        <v>1458</v>
      </c>
      <c r="I2081" t="s">
        <v>1457</v>
      </c>
      <c r="J2081" t="str">
        <f>IF('ATP Data Set 2019 Singles'!$K2081&gt;1,'ATP Data Set 2019 Singles'!$K2081,"")</f>
        <v/>
      </c>
      <c r="K2081">
        <v>0</v>
      </c>
      <c r="R2081" s="132"/>
      <c r="AC2081"/>
    </row>
    <row r="2082" spans="1:29" x14ac:dyDescent="0.25">
      <c r="A2082" t="s">
        <v>2412</v>
      </c>
      <c r="B2082" t="str">
        <f>IF(OR(ISNUMBER(FIND("W/O",Tabelle3[[#This Row],[Score]])),ISNUMBER(FIND("RET",Tabelle3[[#This Row],[Score]])),ISNUMBER(FIND("Bye,",Tabelle3[[#This Row],[Opponent]]))),"NO","YES")</f>
        <v>YES</v>
      </c>
      <c r="C2082" t="s">
        <v>518</v>
      </c>
      <c r="D2082" s="158">
        <v>43675</v>
      </c>
      <c r="E2082" t="s">
        <v>915</v>
      </c>
      <c r="F2082">
        <v>2</v>
      </c>
      <c r="G2082" t="s">
        <v>1475</v>
      </c>
      <c r="H2082" t="s">
        <v>1841</v>
      </c>
      <c r="I2082" t="s">
        <v>626</v>
      </c>
      <c r="J2082">
        <f>IF('ATP Data Set 2019 Singles'!$K2082&gt;1,'ATP Data Set 2019 Singles'!$K2082,"")</f>
        <v>63</v>
      </c>
      <c r="K2082">
        <v>63</v>
      </c>
      <c r="R2082" s="132"/>
      <c r="AC2082"/>
    </row>
    <row r="2083" spans="1:29" x14ac:dyDescent="0.25">
      <c r="A2083" t="s">
        <v>2412</v>
      </c>
      <c r="B2083" t="str">
        <f>IF(OR(ISNUMBER(FIND("W/O",Tabelle3[[#This Row],[Score]])),ISNUMBER(FIND("RET",Tabelle3[[#This Row],[Score]])),ISNUMBER(FIND("Bye,",Tabelle3[[#This Row],[Opponent]]))),"NO","YES")</f>
        <v>NO</v>
      </c>
      <c r="C2083" t="s">
        <v>518</v>
      </c>
      <c r="D2083" s="158">
        <v>43675</v>
      </c>
      <c r="E2083" t="s">
        <v>915</v>
      </c>
      <c r="F2083">
        <v>2</v>
      </c>
      <c r="G2083" t="s">
        <v>1450</v>
      </c>
      <c r="H2083" t="s">
        <v>1458</v>
      </c>
      <c r="I2083" t="s">
        <v>1457</v>
      </c>
      <c r="J2083" t="str">
        <f>IF('ATP Data Set 2019 Singles'!$K2083&gt;1,'ATP Data Set 2019 Singles'!$K2083,"")</f>
        <v/>
      </c>
      <c r="K2083">
        <v>0</v>
      </c>
      <c r="R2083" s="132"/>
      <c r="AC2083"/>
    </row>
    <row r="2084" spans="1:29" x14ac:dyDescent="0.25">
      <c r="A2084" t="s">
        <v>2412</v>
      </c>
      <c r="B2084" t="str">
        <f>IF(OR(ISNUMBER(FIND("W/O",Tabelle3[[#This Row],[Score]])),ISNUMBER(FIND("RET",Tabelle3[[#This Row],[Score]])),ISNUMBER(FIND("Bye,",Tabelle3[[#This Row],[Opponent]]))),"NO","YES")</f>
        <v>YES</v>
      </c>
      <c r="C2084" t="s">
        <v>518</v>
      </c>
      <c r="D2084" s="158">
        <v>43675</v>
      </c>
      <c r="E2084" t="s">
        <v>915</v>
      </c>
      <c r="F2084">
        <v>2</v>
      </c>
      <c r="G2084" t="s">
        <v>1407</v>
      </c>
      <c r="H2084" t="s">
        <v>1512</v>
      </c>
      <c r="I2084" t="s">
        <v>585</v>
      </c>
      <c r="J2084">
        <f>IF('ATP Data Set 2019 Singles'!$K2084&gt;1,'ATP Data Set 2019 Singles'!$K2084,"")</f>
        <v>92</v>
      </c>
      <c r="K2084">
        <v>92</v>
      </c>
      <c r="R2084" s="132"/>
      <c r="AC2084"/>
    </row>
    <row r="2085" spans="1:29" x14ac:dyDescent="0.25">
      <c r="A2085" t="s">
        <v>2412</v>
      </c>
      <c r="B2085" t="str">
        <f>IF(OR(ISNUMBER(FIND("W/O",Tabelle3[[#This Row],[Score]])),ISNUMBER(FIND("RET",Tabelle3[[#This Row],[Score]])),ISNUMBER(FIND("Bye,",Tabelle3[[#This Row],[Opponent]]))),"NO","YES")</f>
        <v>NO</v>
      </c>
      <c r="C2085" t="s">
        <v>518</v>
      </c>
      <c r="D2085" s="158">
        <v>43675</v>
      </c>
      <c r="E2085" t="s">
        <v>915</v>
      </c>
      <c r="F2085">
        <v>2</v>
      </c>
      <c r="G2085" t="s">
        <v>1445</v>
      </c>
      <c r="H2085" t="s">
        <v>1458</v>
      </c>
      <c r="I2085" t="s">
        <v>1457</v>
      </c>
      <c r="J2085" t="str">
        <f>IF('ATP Data Set 2019 Singles'!$K2085&gt;1,'ATP Data Set 2019 Singles'!$K2085,"")</f>
        <v/>
      </c>
      <c r="K2085">
        <v>0</v>
      </c>
      <c r="R2085" s="132"/>
      <c r="AC2085"/>
    </row>
    <row r="2086" spans="1:29" x14ac:dyDescent="0.25">
      <c r="A2086" t="s">
        <v>2412</v>
      </c>
      <c r="B2086" t="str">
        <f>IF(OR(ISNUMBER(FIND("W/O",Tabelle3[[#This Row],[Score]])),ISNUMBER(FIND("RET",Tabelle3[[#This Row],[Score]])),ISNUMBER(FIND("Bye,",Tabelle3[[#This Row],[Opponent]]))),"NO","YES")</f>
        <v>YES</v>
      </c>
      <c r="C2086" t="s">
        <v>518</v>
      </c>
      <c r="D2086" s="158">
        <v>43675</v>
      </c>
      <c r="E2086" t="s">
        <v>915</v>
      </c>
      <c r="F2086">
        <v>2</v>
      </c>
      <c r="G2086" t="s">
        <v>1611</v>
      </c>
      <c r="H2086" t="s">
        <v>1840</v>
      </c>
      <c r="I2086" t="s">
        <v>598</v>
      </c>
      <c r="J2086">
        <f>IF('ATP Data Set 2019 Singles'!$K2086&gt;1,'ATP Data Set 2019 Singles'!$K2086,"")</f>
        <v>92</v>
      </c>
      <c r="K2086">
        <v>92</v>
      </c>
      <c r="R2086" s="132"/>
      <c r="AC2086"/>
    </row>
    <row r="2087" spans="1:29" x14ac:dyDescent="0.25">
      <c r="A2087" t="s">
        <v>2412</v>
      </c>
      <c r="B2087" t="str">
        <f>IF(OR(ISNUMBER(FIND("W/O",Tabelle3[[#This Row],[Score]])),ISNUMBER(FIND("RET",Tabelle3[[#This Row],[Score]])),ISNUMBER(FIND("Bye,",Tabelle3[[#This Row],[Opponent]]))),"NO","YES")</f>
        <v>YES</v>
      </c>
      <c r="C2087" t="s">
        <v>518</v>
      </c>
      <c r="D2087" s="158">
        <v>43675</v>
      </c>
      <c r="E2087" t="s">
        <v>915</v>
      </c>
      <c r="F2087">
        <v>2</v>
      </c>
      <c r="G2087" t="s">
        <v>1448</v>
      </c>
      <c r="H2087" t="s">
        <v>1634</v>
      </c>
      <c r="I2087" t="s">
        <v>585</v>
      </c>
      <c r="J2087">
        <f>IF('ATP Data Set 2019 Singles'!$K2087&gt;1,'ATP Data Set 2019 Singles'!$K2087,"")</f>
        <v>115</v>
      </c>
      <c r="K2087">
        <v>115</v>
      </c>
      <c r="R2087" s="132"/>
      <c r="AC2087"/>
    </row>
    <row r="2088" spans="1:29" x14ac:dyDescent="0.25">
      <c r="A2088" t="s">
        <v>2412</v>
      </c>
      <c r="B2088" t="str">
        <f>IF(OR(ISNUMBER(FIND("W/O",Tabelle3[[#This Row],[Score]])),ISNUMBER(FIND("RET",Tabelle3[[#This Row],[Score]])),ISNUMBER(FIND("Bye,",Tabelle3[[#This Row],[Opponent]]))),"NO","YES")</f>
        <v>NO</v>
      </c>
      <c r="C2088" t="s">
        <v>518</v>
      </c>
      <c r="D2088" s="158">
        <v>43675</v>
      </c>
      <c r="E2088" t="s">
        <v>915</v>
      </c>
      <c r="F2088">
        <v>2</v>
      </c>
      <c r="G2088" t="s">
        <v>1397</v>
      </c>
      <c r="H2088" t="s">
        <v>1458</v>
      </c>
      <c r="I2088" t="s">
        <v>1457</v>
      </c>
      <c r="J2088" t="str">
        <f>IF('ATP Data Set 2019 Singles'!$K2088&gt;1,'ATP Data Set 2019 Singles'!$K2088,"")</f>
        <v/>
      </c>
      <c r="K2088">
        <v>0</v>
      </c>
      <c r="R2088" s="132"/>
      <c r="AC2088"/>
    </row>
    <row r="2089" spans="1:29" x14ac:dyDescent="0.25">
      <c r="A2089" t="s">
        <v>2412</v>
      </c>
      <c r="B2089" t="str">
        <f>IF(OR(ISNUMBER(FIND("W/O",Tabelle3[[#This Row],[Score]])),ISNUMBER(FIND("RET",Tabelle3[[#This Row],[Score]])),ISNUMBER(FIND("Bye,",Tabelle3[[#This Row],[Opponent]]))),"NO","YES")</f>
        <v>YES</v>
      </c>
      <c r="C2089" t="s">
        <v>518</v>
      </c>
      <c r="D2089" s="158">
        <v>43675</v>
      </c>
      <c r="E2089" t="s">
        <v>915</v>
      </c>
      <c r="F2089">
        <v>2</v>
      </c>
      <c r="G2089" t="s">
        <v>1463</v>
      </c>
      <c r="H2089" t="s">
        <v>1510</v>
      </c>
      <c r="I2089" t="s">
        <v>542</v>
      </c>
      <c r="J2089">
        <f>IF('ATP Data Set 2019 Singles'!$K2089&gt;1,'ATP Data Set 2019 Singles'!$K2089,"")</f>
        <v>66</v>
      </c>
      <c r="K2089">
        <v>66</v>
      </c>
      <c r="R2089" s="132"/>
      <c r="AC2089"/>
    </row>
    <row r="2090" spans="1:29" x14ac:dyDescent="0.25">
      <c r="A2090" t="s">
        <v>2412</v>
      </c>
      <c r="B2090" t="str">
        <f>IF(OR(ISNUMBER(FIND("W/O",Tabelle3[[#This Row],[Score]])),ISNUMBER(FIND("RET",Tabelle3[[#This Row],[Score]])),ISNUMBER(FIND("Bye,",Tabelle3[[#This Row],[Opponent]]))),"NO","YES")</f>
        <v>YES</v>
      </c>
      <c r="C2090" t="s">
        <v>518</v>
      </c>
      <c r="D2090" s="158">
        <v>43675</v>
      </c>
      <c r="E2090" t="s">
        <v>915</v>
      </c>
      <c r="F2090">
        <v>2</v>
      </c>
      <c r="G2090" t="s">
        <v>1499</v>
      </c>
      <c r="H2090" t="s">
        <v>1762</v>
      </c>
      <c r="I2090" t="s">
        <v>610</v>
      </c>
      <c r="J2090">
        <f>IF('ATP Data Set 2019 Singles'!$K2090&gt;1,'ATP Data Set 2019 Singles'!$K2090,"")</f>
        <v>79</v>
      </c>
      <c r="K2090">
        <v>79</v>
      </c>
      <c r="R2090" s="132"/>
      <c r="AC2090"/>
    </row>
    <row r="2091" spans="1:29" x14ac:dyDescent="0.25">
      <c r="A2091" t="s">
        <v>2412</v>
      </c>
      <c r="B2091" t="str">
        <f>IF(OR(ISNUMBER(FIND("W/O",Tabelle3[[#This Row],[Score]])),ISNUMBER(FIND("RET",Tabelle3[[#This Row],[Score]])),ISNUMBER(FIND("Bye,",Tabelle3[[#This Row],[Opponent]]))),"NO","YES")</f>
        <v>NO</v>
      </c>
      <c r="C2091" t="s">
        <v>518</v>
      </c>
      <c r="D2091" s="158">
        <v>43675</v>
      </c>
      <c r="E2091" t="s">
        <v>915</v>
      </c>
      <c r="F2091">
        <v>2</v>
      </c>
      <c r="G2091" t="s">
        <v>1449</v>
      </c>
      <c r="H2091" t="s">
        <v>1458</v>
      </c>
      <c r="I2091" t="s">
        <v>1457</v>
      </c>
      <c r="J2091" t="str">
        <f>IF('ATP Data Set 2019 Singles'!$K2091&gt;1,'ATP Data Set 2019 Singles'!$K2091,"")</f>
        <v/>
      </c>
      <c r="K2091">
        <v>0</v>
      </c>
      <c r="R2091" s="132"/>
      <c r="AC2091"/>
    </row>
    <row r="2092" spans="1:29" x14ac:dyDescent="0.25">
      <c r="A2092" t="s">
        <v>2412</v>
      </c>
      <c r="B2092" t="str">
        <f>IF(OR(ISNUMBER(FIND("W/O",Tabelle3[[#This Row],[Score]])),ISNUMBER(FIND("RET",Tabelle3[[#This Row],[Score]])),ISNUMBER(FIND("Bye,",Tabelle3[[#This Row],[Opponent]]))),"NO","YES")</f>
        <v>YES</v>
      </c>
      <c r="C2092" t="s">
        <v>518</v>
      </c>
      <c r="D2092" s="158">
        <v>43675</v>
      </c>
      <c r="E2092" t="s">
        <v>915</v>
      </c>
      <c r="F2092">
        <v>2</v>
      </c>
      <c r="G2092" t="s">
        <v>1825</v>
      </c>
      <c r="H2092" t="s">
        <v>1679</v>
      </c>
      <c r="I2092" t="s">
        <v>624</v>
      </c>
      <c r="J2092">
        <f>IF('ATP Data Set 2019 Singles'!$K2092&gt;1,'ATP Data Set 2019 Singles'!$K2092,"")</f>
        <v>58</v>
      </c>
      <c r="K2092">
        <v>58</v>
      </c>
      <c r="R2092" s="132"/>
      <c r="AC2092"/>
    </row>
    <row r="2093" spans="1:29" x14ac:dyDescent="0.25">
      <c r="A2093" t="s">
        <v>2412</v>
      </c>
      <c r="B2093" t="str">
        <f>IF(OR(ISNUMBER(FIND("W/O",Tabelle3[[#This Row],[Score]])),ISNUMBER(FIND("RET",Tabelle3[[#This Row],[Score]])),ISNUMBER(FIND("Bye,",Tabelle3[[#This Row],[Opponent]]))),"NO","YES")</f>
        <v>YES</v>
      </c>
      <c r="C2093" t="s">
        <v>518</v>
      </c>
      <c r="D2093" s="158">
        <v>43675</v>
      </c>
      <c r="E2093" t="s">
        <v>915</v>
      </c>
      <c r="F2093">
        <v>2</v>
      </c>
      <c r="G2093" t="s">
        <v>1836</v>
      </c>
      <c r="H2093" t="s">
        <v>1839</v>
      </c>
      <c r="I2093" t="s">
        <v>629</v>
      </c>
      <c r="J2093">
        <f>IF('ATP Data Set 2019 Singles'!$K2093&gt;1,'ATP Data Set 2019 Singles'!$K2093,"")</f>
        <v>100</v>
      </c>
      <c r="K2093">
        <v>100</v>
      </c>
      <c r="R2093" s="132"/>
      <c r="AC2093"/>
    </row>
    <row r="2094" spans="1:29" x14ac:dyDescent="0.25">
      <c r="A2094" t="s">
        <v>2412</v>
      </c>
      <c r="B2094" t="str">
        <f>IF(OR(ISNUMBER(FIND("W/O",Tabelle3[[#This Row],[Score]])),ISNUMBER(FIND("RET",Tabelle3[[#This Row],[Score]])),ISNUMBER(FIND("Bye,",Tabelle3[[#This Row],[Opponent]]))),"NO","YES")</f>
        <v>NO</v>
      </c>
      <c r="C2094" t="s">
        <v>518</v>
      </c>
      <c r="D2094" s="158">
        <v>43675</v>
      </c>
      <c r="E2094" t="s">
        <v>915</v>
      </c>
      <c r="F2094">
        <v>2</v>
      </c>
      <c r="G2094" t="s">
        <v>1443</v>
      </c>
      <c r="H2094" t="s">
        <v>1458</v>
      </c>
      <c r="I2094" t="s">
        <v>1457</v>
      </c>
      <c r="J2094" t="str">
        <f>IF('ATP Data Set 2019 Singles'!$K2094&gt;1,'ATP Data Set 2019 Singles'!$K2094,"")</f>
        <v/>
      </c>
      <c r="K2094">
        <v>0</v>
      </c>
      <c r="R2094" s="132"/>
      <c r="AC2094"/>
    </row>
    <row r="2095" spans="1:29" x14ac:dyDescent="0.25">
      <c r="A2095" t="s">
        <v>2412</v>
      </c>
      <c r="B2095" t="str">
        <f>IF(OR(ISNUMBER(FIND("W/O",Tabelle3[[#This Row],[Score]])),ISNUMBER(FIND("RET",Tabelle3[[#This Row],[Score]])),ISNUMBER(FIND("Bye,",Tabelle3[[#This Row],[Opponent]]))),"NO","YES")</f>
        <v>NO</v>
      </c>
      <c r="C2095" t="s">
        <v>518</v>
      </c>
      <c r="D2095" s="158">
        <v>43675</v>
      </c>
      <c r="E2095" t="s">
        <v>915</v>
      </c>
      <c r="F2095">
        <v>2</v>
      </c>
      <c r="G2095" t="s">
        <v>1465</v>
      </c>
      <c r="H2095" t="s">
        <v>1458</v>
      </c>
      <c r="I2095" t="s">
        <v>1457</v>
      </c>
      <c r="J2095" t="str">
        <f>IF('ATP Data Set 2019 Singles'!$K2095&gt;1,'ATP Data Set 2019 Singles'!$K2095,"")</f>
        <v/>
      </c>
      <c r="K2095">
        <v>0</v>
      </c>
      <c r="R2095" s="132"/>
      <c r="AC2095"/>
    </row>
    <row r="2096" spans="1:29" x14ac:dyDescent="0.25">
      <c r="A2096" t="s">
        <v>2412</v>
      </c>
      <c r="B2096" t="str">
        <f>IF(OR(ISNUMBER(FIND("W/O",Tabelle3[[#This Row],[Score]])),ISNUMBER(FIND("RET",Tabelle3[[#This Row],[Score]])),ISNUMBER(FIND("Bye,",Tabelle3[[#This Row],[Opponent]]))),"NO","YES")</f>
        <v>YES</v>
      </c>
      <c r="C2096" t="s">
        <v>518</v>
      </c>
      <c r="D2096" s="158">
        <v>43675</v>
      </c>
      <c r="E2096" t="s">
        <v>915</v>
      </c>
      <c r="F2096">
        <v>2</v>
      </c>
      <c r="G2096" t="s">
        <v>1835</v>
      </c>
      <c r="H2096" t="s">
        <v>1838</v>
      </c>
      <c r="I2096" t="s">
        <v>550</v>
      </c>
      <c r="J2096">
        <f>IF('ATP Data Set 2019 Singles'!$K2096&gt;1,'ATP Data Set 2019 Singles'!$K2096,"")</f>
        <v>76</v>
      </c>
      <c r="K2096">
        <v>76</v>
      </c>
      <c r="R2096" s="132"/>
      <c r="AC2096"/>
    </row>
    <row r="2097" spans="1:29" x14ac:dyDescent="0.25">
      <c r="A2097" t="s">
        <v>2412</v>
      </c>
      <c r="B2097" t="str">
        <f>IF(OR(ISNUMBER(FIND("W/O",Tabelle3[[#This Row],[Score]])),ISNUMBER(FIND("RET",Tabelle3[[#This Row],[Score]])),ISNUMBER(FIND("Bye,",Tabelle3[[#This Row],[Opponent]]))),"NO","YES")</f>
        <v>NO</v>
      </c>
      <c r="C2097" t="s">
        <v>518</v>
      </c>
      <c r="D2097" s="158">
        <v>43675</v>
      </c>
      <c r="E2097" t="s">
        <v>915</v>
      </c>
      <c r="F2097">
        <v>2</v>
      </c>
      <c r="G2097" t="s">
        <v>1432</v>
      </c>
      <c r="H2097" t="s">
        <v>1458</v>
      </c>
      <c r="I2097" t="s">
        <v>1457</v>
      </c>
      <c r="J2097" t="str">
        <f>IF('ATP Data Set 2019 Singles'!$K2097&gt;1,'ATP Data Set 2019 Singles'!$K2097,"")</f>
        <v/>
      </c>
      <c r="K2097">
        <v>0</v>
      </c>
      <c r="R2097" s="132"/>
      <c r="AC2097"/>
    </row>
    <row r="2098" spans="1:29" x14ac:dyDescent="0.25">
      <c r="A2098" t="s">
        <v>2412</v>
      </c>
      <c r="B2098" t="str">
        <f>IF(OR(ISNUMBER(FIND("W/O",Tabelle3[[#This Row],[Score]])),ISNUMBER(FIND("RET",Tabelle3[[#This Row],[Score]])),ISNUMBER(FIND("Bye,",Tabelle3[[#This Row],[Opponent]]))),"NO","YES")</f>
        <v>YES</v>
      </c>
      <c r="C2098" t="s">
        <v>518</v>
      </c>
      <c r="D2098" s="158">
        <v>43675</v>
      </c>
      <c r="E2098" t="s">
        <v>915</v>
      </c>
      <c r="F2098">
        <v>2</v>
      </c>
      <c r="G2098" t="s">
        <v>1590</v>
      </c>
      <c r="H2098" t="s">
        <v>1655</v>
      </c>
      <c r="I2098" t="s">
        <v>637</v>
      </c>
      <c r="J2098">
        <f>IF('ATP Data Set 2019 Singles'!$K2098&gt;1,'ATP Data Set 2019 Singles'!$K2098,"")</f>
        <v>91</v>
      </c>
      <c r="K2098">
        <v>91</v>
      </c>
      <c r="R2098" s="132"/>
      <c r="AC2098"/>
    </row>
    <row r="2099" spans="1:29" x14ac:dyDescent="0.25">
      <c r="A2099" t="s">
        <v>2412</v>
      </c>
      <c r="B2099" t="str">
        <f>IF(OR(ISNUMBER(FIND("W/O",Tabelle3[[#This Row],[Score]])),ISNUMBER(FIND("RET",Tabelle3[[#This Row],[Score]])),ISNUMBER(FIND("Bye,",Tabelle3[[#This Row],[Opponent]]))),"NO","YES")</f>
        <v>NO</v>
      </c>
      <c r="C2099" t="s">
        <v>518</v>
      </c>
      <c r="D2099" s="158">
        <v>43675</v>
      </c>
      <c r="E2099" t="s">
        <v>915</v>
      </c>
      <c r="F2099">
        <v>2</v>
      </c>
      <c r="G2099" t="s">
        <v>1409</v>
      </c>
      <c r="H2099" t="s">
        <v>1458</v>
      </c>
      <c r="I2099" t="s">
        <v>1457</v>
      </c>
      <c r="J2099" t="str">
        <f>IF('ATP Data Set 2019 Singles'!$K2099&gt;1,'ATP Data Set 2019 Singles'!$K2099,"")</f>
        <v/>
      </c>
      <c r="K2099">
        <v>0</v>
      </c>
      <c r="R2099" s="132"/>
      <c r="AC2099"/>
    </row>
    <row r="2100" spans="1:29" x14ac:dyDescent="0.25">
      <c r="A2100" t="s">
        <v>2412</v>
      </c>
      <c r="B2100" t="str">
        <f>IF(OR(ISNUMBER(FIND("W/O",Tabelle3[[#This Row],[Score]])),ISNUMBER(FIND("RET",Tabelle3[[#This Row],[Score]])),ISNUMBER(FIND("Bye,",Tabelle3[[#This Row],[Opponent]]))),"NO","YES")</f>
        <v>NO</v>
      </c>
      <c r="C2100" t="s">
        <v>518</v>
      </c>
      <c r="D2100" s="158">
        <v>43675</v>
      </c>
      <c r="E2100" t="s">
        <v>915</v>
      </c>
      <c r="F2100">
        <v>2</v>
      </c>
      <c r="G2100" t="s">
        <v>1394</v>
      </c>
      <c r="H2100" t="s">
        <v>1458</v>
      </c>
      <c r="I2100" t="s">
        <v>1457</v>
      </c>
      <c r="J2100" t="str">
        <f>IF('ATP Data Set 2019 Singles'!$K2100&gt;1,'ATP Data Set 2019 Singles'!$K2100,"")</f>
        <v/>
      </c>
      <c r="K2100">
        <v>0</v>
      </c>
      <c r="R2100" s="132"/>
      <c r="AC2100"/>
    </row>
    <row r="2101" spans="1:29" x14ac:dyDescent="0.25">
      <c r="A2101" t="s">
        <v>2412</v>
      </c>
      <c r="B2101" t="str">
        <f>IF(OR(ISNUMBER(FIND("W/O",Tabelle3[[#This Row],[Score]])),ISNUMBER(FIND("RET",Tabelle3[[#This Row],[Score]])),ISNUMBER(FIND("Bye,",Tabelle3[[#This Row],[Opponent]]))),"NO","YES")</f>
        <v>YES</v>
      </c>
      <c r="C2101" t="s">
        <v>518</v>
      </c>
      <c r="D2101" s="158">
        <v>43675</v>
      </c>
      <c r="E2101" t="s">
        <v>915</v>
      </c>
      <c r="F2101">
        <v>2</v>
      </c>
      <c r="G2101" t="s">
        <v>1429</v>
      </c>
      <c r="H2101" t="s">
        <v>1530</v>
      </c>
      <c r="I2101" t="s">
        <v>610</v>
      </c>
      <c r="J2101">
        <f>IF('ATP Data Set 2019 Singles'!$K2101&gt;1,'ATP Data Set 2019 Singles'!$K2101,"")</f>
        <v>88</v>
      </c>
      <c r="K2101">
        <v>88</v>
      </c>
      <c r="R2101" s="132"/>
      <c r="AC2101"/>
    </row>
    <row r="2102" spans="1:29" x14ac:dyDescent="0.25">
      <c r="A2102" t="s">
        <v>2412</v>
      </c>
      <c r="B2102" t="str">
        <f>IF(OR(ISNUMBER(FIND("W/O",Tabelle3[[#This Row],[Score]])),ISNUMBER(FIND("RET",Tabelle3[[#This Row],[Score]])),ISNUMBER(FIND("Bye,",Tabelle3[[#This Row],[Opponent]]))),"NO","YES")</f>
        <v>YES</v>
      </c>
      <c r="C2102" t="s">
        <v>518</v>
      </c>
      <c r="D2102" s="158">
        <v>43675</v>
      </c>
      <c r="E2102" t="s">
        <v>915</v>
      </c>
      <c r="F2102">
        <v>3</v>
      </c>
      <c r="G2102" t="s">
        <v>1573</v>
      </c>
      <c r="H2102" t="s">
        <v>1499</v>
      </c>
      <c r="I2102" t="s">
        <v>1837</v>
      </c>
      <c r="J2102">
        <f>IF('ATP Data Set 2019 Singles'!$K2102&gt;1,'ATP Data Set 2019 Singles'!$K2102,"")</f>
        <v>106</v>
      </c>
      <c r="K2102">
        <v>106</v>
      </c>
      <c r="R2102" s="132"/>
      <c r="AC2102"/>
    </row>
    <row r="2103" spans="1:29" x14ac:dyDescent="0.25">
      <c r="A2103" t="s">
        <v>2412</v>
      </c>
      <c r="B2103" t="str">
        <f>IF(OR(ISNUMBER(FIND("W/O",Tabelle3[[#This Row],[Score]])),ISNUMBER(FIND("RET",Tabelle3[[#This Row],[Score]])),ISNUMBER(FIND("Bye,",Tabelle3[[#This Row],[Opponent]]))),"NO","YES")</f>
        <v>YES</v>
      </c>
      <c r="C2103" t="s">
        <v>518</v>
      </c>
      <c r="D2103" s="158">
        <v>43675</v>
      </c>
      <c r="E2103" t="s">
        <v>915</v>
      </c>
      <c r="F2103">
        <v>3</v>
      </c>
      <c r="G2103" t="s">
        <v>1440</v>
      </c>
      <c r="H2103" t="s">
        <v>1516</v>
      </c>
      <c r="I2103" t="s">
        <v>607</v>
      </c>
      <c r="J2103">
        <f>IF('ATP Data Set 2019 Singles'!$K2103&gt;1,'ATP Data Set 2019 Singles'!$K2103,"")</f>
        <v>132</v>
      </c>
      <c r="K2103">
        <v>132</v>
      </c>
      <c r="R2103" s="132"/>
      <c r="AC2103"/>
    </row>
    <row r="2104" spans="1:29" x14ac:dyDescent="0.25">
      <c r="A2104" t="s">
        <v>2412</v>
      </c>
      <c r="B2104" t="str">
        <f>IF(OR(ISNUMBER(FIND("W/O",Tabelle3[[#This Row],[Score]])),ISNUMBER(FIND("RET",Tabelle3[[#This Row],[Score]])),ISNUMBER(FIND("Bye,",Tabelle3[[#This Row],[Opponent]]))),"NO","YES")</f>
        <v>YES</v>
      </c>
      <c r="C2104" t="s">
        <v>518</v>
      </c>
      <c r="D2104" s="158">
        <v>43675</v>
      </c>
      <c r="E2104" t="s">
        <v>915</v>
      </c>
      <c r="F2104">
        <v>3</v>
      </c>
      <c r="G2104" t="s">
        <v>1438</v>
      </c>
      <c r="H2104" t="s">
        <v>1588</v>
      </c>
      <c r="I2104" t="s">
        <v>626</v>
      </c>
      <c r="J2104">
        <f>IF('ATP Data Set 2019 Singles'!$K2104&gt;1,'ATP Data Set 2019 Singles'!$K2104,"")</f>
        <v>69</v>
      </c>
      <c r="K2104">
        <v>69</v>
      </c>
      <c r="R2104" s="132"/>
      <c r="AC2104"/>
    </row>
    <row r="2105" spans="1:29" x14ac:dyDescent="0.25">
      <c r="A2105" t="s">
        <v>2412</v>
      </c>
      <c r="B2105" t="str">
        <f>IF(OR(ISNUMBER(FIND("W/O",Tabelle3[[#This Row],[Score]])),ISNUMBER(FIND("RET",Tabelle3[[#This Row],[Score]])),ISNUMBER(FIND("Bye,",Tabelle3[[#This Row],[Opponent]]))),"NO","YES")</f>
        <v>YES</v>
      </c>
      <c r="C2105" t="s">
        <v>518</v>
      </c>
      <c r="D2105" s="158">
        <v>43675</v>
      </c>
      <c r="E2105" t="s">
        <v>915</v>
      </c>
      <c r="F2105">
        <v>3</v>
      </c>
      <c r="G2105" t="s">
        <v>1513</v>
      </c>
      <c r="H2105" t="s">
        <v>1403</v>
      </c>
      <c r="I2105" t="s">
        <v>522</v>
      </c>
      <c r="J2105">
        <f>IF('ATP Data Set 2019 Singles'!$K2105&gt;1,'ATP Data Set 2019 Singles'!$K2105,"")</f>
        <v>95</v>
      </c>
      <c r="K2105">
        <v>95</v>
      </c>
      <c r="R2105" s="132"/>
      <c r="AC2105"/>
    </row>
    <row r="2106" spans="1:29" x14ac:dyDescent="0.25">
      <c r="A2106" t="s">
        <v>2412</v>
      </c>
      <c r="B2106" t="str">
        <f>IF(OR(ISNUMBER(FIND("W/O",Tabelle3[[#This Row],[Score]])),ISNUMBER(FIND("RET",Tabelle3[[#This Row],[Score]])),ISNUMBER(FIND("Bye,",Tabelle3[[#This Row],[Opponent]]))),"NO","YES")</f>
        <v>YES</v>
      </c>
      <c r="C2106" t="s">
        <v>518</v>
      </c>
      <c r="D2106" s="158">
        <v>43675</v>
      </c>
      <c r="E2106" t="s">
        <v>915</v>
      </c>
      <c r="F2106">
        <v>3</v>
      </c>
      <c r="G2106" t="s">
        <v>1831</v>
      </c>
      <c r="H2106" t="s">
        <v>1448</v>
      </c>
      <c r="I2106" t="s">
        <v>610</v>
      </c>
      <c r="J2106">
        <f>IF('ATP Data Set 2019 Singles'!$K2106&gt;1,'ATP Data Set 2019 Singles'!$K2106,"")</f>
        <v>108</v>
      </c>
      <c r="K2106">
        <v>108</v>
      </c>
      <c r="R2106" s="132"/>
      <c r="AC2106"/>
    </row>
    <row r="2107" spans="1:29" x14ac:dyDescent="0.25">
      <c r="A2107" t="s">
        <v>2412</v>
      </c>
      <c r="B2107" t="str">
        <f>IF(OR(ISNUMBER(FIND("W/O",Tabelle3[[#This Row],[Score]])),ISNUMBER(FIND("RET",Tabelle3[[#This Row],[Score]])),ISNUMBER(FIND("Bye,",Tabelle3[[#This Row],[Opponent]]))),"NO","YES")</f>
        <v>YES</v>
      </c>
      <c r="C2107" t="s">
        <v>518</v>
      </c>
      <c r="D2107" s="158">
        <v>43675</v>
      </c>
      <c r="E2107" t="s">
        <v>915</v>
      </c>
      <c r="F2107">
        <v>3</v>
      </c>
      <c r="G2107" t="s">
        <v>1450</v>
      </c>
      <c r="H2107" t="s">
        <v>1475</v>
      </c>
      <c r="I2107" t="s">
        <v>550</v>
      </c>
      <c r="J2107">
        <f>IF('ATP Data Set 2019 Singles'!$K2107&gt;1,'ATP Data Set 2019 Singles'!$K2107,"")</f>
        <v>80</v>
      </c>
      <c r="K2107">
        <v>80</v>
      </c>
      <c r="R2107" s="132"/>
      <c r="AC2107"/>
    </row>
    <row r="2108" spans="1:29" x14ac:dyDescent="0.25">
      <c r="A2108" t="s">
        <v>2412</v>
      </c>
      <c r="B2108" t="str">
        <f>IF(OR(ISNUMBER(FIND("W/O",Tabelle3[[#This Row],[Score]])),ISNUMBER(FIND("RET",Tabelle3[[#This Row],[Score]])),ISNUMBER(FIND("Bye,",Tabelle3[[#This Row],[Opponent]]))),"NO","YES")</f>
        <v>YES</v>
      </c>
      <c r="C2108" t="s">
        <v>518</v>
      </c>
      <c r="D2108" s="158">
        <v>43675</v>
      </c>
      <c r="E2108" t="s">
        <v>915</v>
      </c>
      <c r="F2108">
        <v>3</v>
      </c>
      <c r="G2108" t="s">
        <v>1407</v>
      </c>
      <c r="H2108" t="s">
        <v>1492</v>
      </c>
      <c r="I2108" t="s">
        <v>868</v>
      </c>
      <c r="J2108">
        <f>IF('ATP Data Set 2019 Singles'!$K2108&gt;1,'ATP Data Set 2019 Singles'!$K2108,"")</f>
        <v>142</v>
      </c>
      <c r="K2108">
        <v>142</v>
      </c>
      <c r="R2108" s="132"/>
      <c r="AC2108"/>
    </row>
    <row r="2109" spans="1:29" x14ac:dyDescent="0.25">
      <c r="A2109" t="s">
        <v>2412</v>
      </c>
      <c r="B2109" t="str">
        <f>IF(OR(ISNUMBER(FIND("W/O",Tabelle3[[#This Row],[Score]])),ISNUMBER(FIND("RET",Tabelle3[[#This Row],[Score]])),ISNUMBER(FIND("Bye,",Tabelle3[[#This Row],[Opponent]]))),"NO","YES")</f>
        <v>YES</v>
      </c>
      <c r="C2109" t="s">
        <v>518</v>
      </c>
      <c r="D2109" s="158">
        <v>43675</v>
      </c>
      <c r="E2109" t="s">
        <v>915</v>
      </c>
      <c r="F2109">
        <v>3</v>
      </c>
      <c r="G2109" t="s">
        <v>1611</v>
      </c>
      <c r="H2109" t="s">
        <v>1465</v>
      </c>
      <c r="I2109" t="s">
        <v>610</v>
      </c>
      <c r="J2109">
        <f>IF('ATP Data Set 2019 Singles'!$K2109&gt;1,'ATP Data Set 2019 Singles'!$K2109,"")</f>
        <v>90</v>
      </c>
      <c r="K2109">
        <v>90</v>
      </c>
      <c r="R2109" s="132"/>
      <c r="AC2109"/>
    </row>
    <row r="2110" spans="1:29" x14ac:dyDescent="0.25">
      <c r="A2110" t="s">
        <v>2412</v>
      </c>
      <c r="B2110" t="str">
        <f>IF(OR(ISNUMBER(FIND("W/O",Tabelle3[[#This Row],[Score]])),ISNUMBER(FIND("RET",Tabelle3[[#This Row],[Score]])),ISNUMBER(FIND("Bye,",Tabelle3[[#This Row],[Opponent]]))),"NO","YES")</f>
        <v>YES</v>
      </c>
      <c r="C2110" t="s">
        <v>518</v>
      </c>
      <c r="D2110" s="158">
        <v>43675</v>
      </c>
      <c r="E2110" t="s">
        <v>915</v>
      </c>
      <c r="F2110">
        <v>3</v>
      </c>
      <c r="G2110" t="s">
        <v>1397</v>
      </c>
      <c r="H2110" t="s">
        <v>1723</v>
      </c>
      <c r="I2110" t="s">
        <v>512</v>
      </c>
      <c r="J2110">
        <f>IF('ATP Data Set 2019 Singles'!$K2110&gt;1,'ATP Data Set 2019 Singles'!$K2110,"")</f>
        <v>74</v>
      </c>
      <c r="K2110">
        <v>74</v>
      </c>
      <c r="R2110" s="132"/>
      <c r="AC2110"/>
    </row>
    <row r="2111" spans="1:29" x14ac:dyDescent="0.25">
      <c r="A2111" t="s">
        <v>2412</v>
      </c>
      <c r="B2111" t="str">
        <f>IF(OR(ISNUMBER(FIND("W/O",Tabelle3[[#This Row],[Score]])),ISNUMBER(FIND("RET",Tabelle3[[#This Row],[Score]])),ISNUMBER(FIND("Bye,",Tabelle3[[#This Row],[Opponent]]))),"NO","YES")</f>
        <v>YES</v>
      </c>
      <c r="C2111" t="s">
        <v>518</v>
      </c>
      <c r="D2111" s="158">
        <v>43675</v>
      </c>
      <c r="E2111" t="s">
        <v>915</v>
      </c>
      <c r="F2111">
        <v>3</v>
      </c>
      <c r="G2111" t="s">
        <v>1463</v>
      </c>
      <c r="H2111" t="s">
        <v>1453</v>
      </c>
      <c r="I2111" t="s">
        <v>1392</v>
      </c>
      <c r="J2111">
        <f>IF('ATP Data Set 2019 Singles'!$K2111&gt;1,'ATP Data Set 2019 Singles'!$K2111,"")</f>
        <v>161</v>
      </c>
      <c r="K2111">
        <v>161</v>
      </c>
      <c r="R2111" s="132"/>
      <c r="AC2111"/>
    </row>
    <row r="2112" spans="1:29" x14ac:dyDescent="0.25">
      <c r="A2112" t="s">
        <v>2412</v>
      </c>
      <c r="B2112" t="str">
        <f>IF(OR(ISNUMBER(FIND("W/O",Tabelle3[[#This Row],[Score]])),ISNUMBER(FIND("RET",Tabelle3[[#This Row],[Score]])),ISNUMBER(FIND("Bye,",Tabelle3[[#This Row],[Opponent]]))),"NO","YES")</f>
        <v>YES</v>
      </c>
      <c r="C2112" t="s">
        <v>518</v>
      </c>
      <c r="D2112" s="158">
        <v>43675</v>
      </c>
      <c r="E2112" t="s">
        <v>915</v>
      </c>
      <c r="F2112">
        <v>3</v>
      </c>
      <c r="G2112" t="s">
        <v>1449</v>
      </c>
      <c r="H2112" t="s">
        <v>1836</v>
      </c>
      <c r="I2112" t="s">
        <v>871</v>
      </c>
      <c r="J2112">
        <f>IF('ATP Data Set 2019 Singles'!$K2112&gt;1,'ATP Data Set 2019 Singles'!$K2112,"")</f>
        <v>151</v>
      </c>
      <c r="K2112">
        <v>151</v>
      </c>
      <c r="R2112" s="132"/>
      <c r="AC2112"/>
    </row>
    <row r="2113" spans="1:29" x14ac:dyDescent="0.25">
      <c r="A2113" t="s">
        <v>2412</v>
      </c>
      <c r="B2113" t="str">
        <f>IF(OR(ISNUMBER(FIND("W/O",Tabelle3[[#This Row],[Score]])),ISNUMBER(FIND("RET",Tabelle3[[#This Row],[Score]])),ISNUMBER(FIND("Bye,",Tabelle3[[#This Row],[Opponent]]))),"NO","YES")</f>
        <v>YES</v>
      </c>
      <c r="C2113" t="s">
        <v>518</v>
      </c>
      <c r="D2113" s="158">
        <v>43675</v>
      </c>
      <c r="E2113" t="s">
        <v>915</v>
      </c>
      <c r="F2113">
        <v>3</v>
      </c>
      <c r="G2113" t="s">
        <v>1443</v>
      </c>
      <c r="H2113" t="s">
        <v>1835</v>
      </c>
      <c r="I2113" t="s">
        <v>626</v>
      </c>
      <c r="J2113">
        <f>IF('ATP Data Set 2019 Singles'!$K2113&gt;1,'ATP Data Set 2019 Singles'!$K2113,"")</f>
        <v>67</v>
      </c>
      <c r="K2113">
        <v>67</v>
      </c>
      <c r="R2113" s="132"/>
      <c r="AC2113"/>
    </row>
    <row r="2114" spans="1:29" x14ac:dyDescent="0.25">
      <c r="A2114" t="s">
        <v>2412</v>
      </c>
      <c r="B2114" t="str">
        <f>IF(OR(ISNUMBER(FIND("W/O",Tabelle3[[#This Row],[Score]])),ISNUMBER(FIND("RET",Tabelle3[[#This Row],[Score]])),ISNUMBER(FIND("Bye,",Tabelle3[[#This Row],[Opponent]]))),"NO","YES")</f>
        <v>YES</v>
      </c>
      <c r="C2114" t="s">
        <v>518</v>
      </c>
      <c r="D2114" s="158">
        <v>43675</v>
      </c>
      <c r="E2114" t="s">
        <v>915</v>
      </c>
      <c r="F2114">
        <v>3</v>
      </c>
      <c r="G2114" t="s">
        <v>1590</v>
      </c>
      <c r="H2114" t="s">
        <v>1432</v>
      </c>
      <c r="I2114" t="s">
        <v>1398</v>
      </c>
      <c r="J2114">
        <f>IF('ATP Data Set 2019 Singles'!$K2114&gt;1,'ATP Data Set 2019 Singles'!$K2114,"")</f>
        <v>153</v>
      </c>
      <c r="K2114">
        <v>153</v>
      </c>
      <c r="R2114" s="132"/>
      <c r="AC2114"/>
    </row>
    <row r="2115" spans="1:29" x14ac:dyDescent="0.25">
      <c r="A2115" t="s">
        <v>2412</v>
      </c>
      <c r="B2115" t="str">
        <f>IF(OR(ISNUMBER(FIND("W/O",Tabelle3[[#This Row],[Score]])),ISNUMBER(FIND("RET",Tabelle3[[#This Row],[Score]])),ISNUMBER(FIND("Bye,",Tabelle3[[#This Row],[Opponent]]))),"NO","YES")</f>
        <v>YES</v>
      </c>
      <c r="C2115" t="s">
        <v>518</v>
      </c>
      <c r="D2115" s="158">
        <v>43675</v>
      </c>
      <c r="E2115" t="s">
        <v>915</v>
      </c>
      <c r="F2115">
        <v>3</v>
      </c>
      <c r="G2115" t="s">
        <v>1409</v>
      </c>
      <c r="H2115" t="s">
        <v>1493</v>
      </c>
      <c r="I2115" t="s">
        <v>895</v>
      </c>
      <c r="J2115">
        <f>IF('ATP Data Set 2019 Singles'!$K2115&gt;1,'ATP Data Set 2019 Singles'!$K2115,"")</f>
        <v>79</v>
      </c>
      <c r="K2115">
        <v>79</v>
      </c>
      <c r="R2115" s="132"/>
      <c r="AC2115"/>
    </row>
    <row r="2116" spans="1:29" x14ac:dyDescent="0.25">
      <c r="A2116" t="s">
        <v>2412</v>
      </c>
      <c r="B2116" t="str">
        <f>IF(OR(ISNUMBER(FIND("W/O",Tabelle3[[#This Row],[Score]])),ISNUMBER(FIND("RET",Tabelle3[[#This Row],[Score]])),ISNUMBER(FIND("Bye,",Tabelle3[[#This Row],[Opponent]]))),"NO","YES")</f>
        <v>YES</v>
      </c>
      <c r="C2116" t="s">
        <v>518</v>
      </c>
      <c r="D2116" s="158">
        <v>43675</v>
      </c>
      <c r="E2116" t="s">
        <v>915</v>
      </c>
      <c r="F2116">
        <v>3</v>
      </c>
      <c r="G2116" t="s">
        <v>1394</v>
      </c>
      <c r="H2116" t="s">
        <v>1825</v>
      </c>
      <c r="I2116" t="s">
        <v>539</v>
      </c>
      <c r="J2116">
        <f>IF('ATP Data Set 2019 Singles'!$K2116&gt;1,'ATP Data Set 2019 Singles'!$K2116,"")</f>
        <v>86</v>
      </c>
      <c r="K2116">
        <v>86</v>
      </c>
      <c r="R2116" s="132"/>
      <c r="AC2116"/>
    </row>
    <row r="2117" spans="1:29" x14ac:dyDescent="0.25">
      <c r="A2117" t="s">
        <v>2412</v>
      </c>
      <c r="B2117" t="str">
        <f>IF(OR(ISNUMBER(FIND("W/O",Tabelle3[[#This Row],[Score]])),ISNUMBER(FIND("RET",Tabelle3[[#This Row],[Score]])),ISNUMBER(FIND("Bye,",Tabelle3[[#This Row],[Opponent]]))),"NO","YES")</f>
        <v>YES</v>
      </c>
      <c r="C2117" t="s">
        <v>518</v>
      </c>
      <c r="D2117" s="158">
        <v>43675</v>
      </c>
      <c r="E2117" t="s">
        <v>915</v>
      </c>
      <c r="F2117">
        <v>3</v>
      </c>
      <c r="G2117" t="s">
        <v>1429</v>
      </c>
      <c r="H2117" t="s">
        <v>1445</v>
      </c>
      <c r="I2117" t="s">
        <v>1834</v>
      </c>
      <c r="J2117">
        <f>IF('ATP Data Set 2019 Singles'!$K2117&gt;1,'ATP Data Set 2019 Singles'!$K2117,"")</f>
        <v>118</v>
      </c>
      <c r="K2117">
        <v>118</v>
      </c>
      <c r="R2117" s="132"/>
      <c r="AC2117"/>
    </row>
    <row r="2118" spans="1:29" x14ac:dyDescent="0.25">
      <c r="A2118" t="s">
        <v>2412</v>
      </c>
      <c r="B2118" t="str">
        <f>IF(OR(ISNUMBER(FIND("W/O",Tabelle3[[#This Row],[Score]])),ISNUMBER(FIND("RET",Tabelle3[[#This Row],[Score]])),ISNUMBER(FIND("Bye,",Tabelle3[[#This Row],[Opponent]]))),"NO","YES")</f>
        <v>YES</v>
      </c>
      <c r="C2118" t="s">
        <v>518</v>
      </c>
      <c r="D2118" s="158">
        <v>43675</v>
      </c>
      <c r="E2118" t="s">
        <v>915</v>
      </c>
      <c r="F2118">
        <v>4</v>
      </c>
      <c r="G2118" t="s">
        <v>1440</v>
      </c>
      <c r="H2118" t="s">
        <v>1573</v>
      </c>
      <c r="I2118" t="s">
        <v>512</v>
      </c>
      <c r="J2118">
        <f>IF('ATP Data Set 2019 Singles'!$K2118&gt;1,'ATP Data Set 2019 Singles'!$K2118,"")</f>
        <v>86</v>
      </c>
      <c r="K2118">
        <v>86</v>
      </c>
      <c r="R2118" s="132"/>
      <c r="AC2118"/>
    </row>
    <row r="2119" spans="1:29" x14ac:dyDescent="0.25">
      <c r="A2119" t="s">
        <v>2412</v>
      </c>
      <c r="B2119" t="str">
        <f>IF(OR(ISNUMBER(FIND("W/O",Tabelle3[[#This Row],[Score]])),ISNUMBER(FIND("RET",Tabelle3[[#This Row],[Score]])),ISNUMBER(FIND("Bye,",Tabelle3[[#This Row],[Opponent]]))),"NO","YES")</f>
        <v>YES</v>
      </c>
      <c r="C2119" t="s">
        <v>518</v>
      </c>
      <c r="D2119" s="158">
        <v>43675</v>
      </c>
      <c r="E2119" t="s">
        <v>915</v>
      </c>
      <c r="F2119">
        <v>4</v>
      </c>
      <c r="G2119" t="s">
        <v>1438</v>
      </c>
      <c r="H2119" t="s">
        <v>1429</v>
      </c>
      <c r="I2119" t="s">
        <v>1593</v>
      </c>
      <c r="J2119">
        <f>IF('ATP Data Set 2019 Singles'!$K2119&gt;1,'ATP Data Set 2019 Singles'!$K2119,"")</f>
        <v>143</v>
      </c>
      <c r="K2119">
        <v>143</v>
      </c>
      <c r="R2119" s="132"/>
      <c r="AC2119"/>
    </row>
    <row r="2120" spans="1:29" x14ac:dyDescent="0.25">
      <c r="A2120" t="s">
        <v>2412</v>
      </c>
      <c r="B2120" t="str">
        <f>IF(OR(ISNUMBER(FIND("W/O",Tabelle3[[#This Row],[Score]])),ISNUMBER(FIND("RET",Tabelle3[[#This Row],[Score]])),ISNUMBER(FIND("Bye,",Tabelle3[[#This Row],[Opponent]]))),"NO","YES")</f>
        <v>YES</v>
      </c>
      <c r="C2120" t="s">
        <v>518</v>
      </c>
      <c r="D2120" s="158">
        <v>43675</v>
      </c>
      <c r="E2120" t="s">
        <v>915</v>
      </c>
      <c r="F2120">
        <v>4</v>
      </c>
      <c r="G2120" t="s">
        <v>1513</v>
      </c>
      <c r="H2120" t="s">
        <v>1443</v>
      </c>
      <c r="I2120" t="s">
        <v>550</v>
      </c>
      <c r="J2120">
        <f>IF('ATP Data Set 2019 Singles'!$K2120&gt;1,'ATP Data Set 2019 Singles'!$K2120,"")</f>
        <v>81</v>
      </c>
      <c r="K2120">
        <v>81</v>
      </c>
      <c r="R2120" s="132"/>
      <c r="AC2120"/>
    </row>
    <row r="2121" spans="1:29" x14ac:dyDescent="0.25">
      <c r="A2121" t="s">
        <v>2412</v>
      </c>
      <c r="B2121" t="str">
        <f>IF(OR(ISNUMBER(FIND("W/O",Tabelle3[[#This Row],[Score]])),ISNUMBER(FIND("RET",Tabelle3[[#This Row],[Score]])),ISNUMBER(FIND("Bye,",Tabelle3[[#This Row],[Opponent]]))),"NO","YES")</f>
        <v>YES</v>
      </c>
      <c r="C2121" t="s">
        <v>518</v>
      </c>
      <c r="D2121" s="158">
        <v>43675</v>
      </c>
      <c r="E2121" t="s">
        <v>915</v>
      </c>
      <c r="F2121">
        <v>4</v>
      </c>
      <c r="G2121" t="s">
        <v>1831</v>
      </c>
      <c r="H2121" t="s">
        <v>1407</v>
      </c>
      <c r="I2121" t="s">
        <v>1833</v>
      </c>
      <c r="J2121">
        <f>IF('ATP Data Set 2019 Singles'!$K2121&gt;1,'ATP Data Set 2019 Singles'!$K2121,"")</f>
        <v>128</v>
      </c>
      <c r="K2121">
        <v>128</v>
      </c>
      <c r="R2121" s="132"/>
      <c r="AC2121"/>
    </row>
    <row r="2122" spans="1:29" x14ac:dyDescent="0.25">
      <c r="A2122" t="s">
        <v>2412</v>
      </c>
      <c r="B2122" t="str">
        <f>IF(OR(ISNUMBER(FIND("W/O",Tabelle3[[#This Row],[Score]])),ISNUMBER(FIND("RET",Tabelle3[[#This Row],[Score]])),ISNUMBER(FIND("Bye,",Tabelle3[[#This Row],[Opponent]]))),"NO","YES")</f>
        <v>YES</v>
      </c>
      <c r="C2122" t="s">
        <v>518</v>
      </c>
      <c r="D2122" s="158">
        <v>43675</v>
      </c>
      <c r="E2122" t="s">
        <v>915</v>
      </c>
      <c r="F2122">
        <v>4</v>
      </c>
      <c r="G2122" t="s">
        <v>1611</v>
      </c>
      <c r="H2122" t="s">
        <v>1463</v>
      </c>
      <c r="I2122" t="s">
        <v>655</v>
      </c>
      <c r="J2122">
        <f>IF('ATP Data Set 2019 Singles'!$K2122&gt;1,'ATP Data Set 2019 Singles'!$K2122,"")</f>
        <v>75</v>
      </c>
      <c r="K2122">
        <v>75</v>
      </c>
      <c r="R2122" s="132"/>
      <c r="AC2122"/>
    </row>
    <row r="2123" spans="1:29" x14ac:dyDescent="0.25">
      <c r="A2123" t="s">
        <v>2412</v>
      </c>
      <c r="B2123" t="str">
        <f>IF(OR(ISNUMBER(FIND("W/O",Tabelle3[[#This Row],[Score]])),ISNUMBER(FIND("RET",Tabelle3[[#This Row],[Score]])),ISNUMBER(FIND("Bye,",Tabelle3[[#This Row],[Opponent]]))),"NO","YES")</f>
        <v>YES</v>
      </c>
      <c r="C2123" t="s">
        <v>518</v>
      </c>
      <c r="D2123" s="158">
        <v>43675</v>
      </c>
      <c r="E2123" t="s">
        <v>915</v>
      </c>
      <c r="F2123">
        <v>4</v>
      </c>
      <c r="G2123" t="s">
        <v>1397</v>
      </c>
      <c r="H2123" t="s">
        <v>1409</v>
      </c>
      <c r="I2123" t="s">
        <v>655</v>
      </c>
      <c r="J2123">
        <f>IF('ATP Data Set 2019 Singles'!$K2123&gt;1,'ATP Data Set 2019 Singles'!$K2123,"")</f>
        <v>81</v>
      </c>
      <c r="K2123">
        <v>81</v>
      </c>
      <c r="R2123" s="132"/>
      <c r="AC2123"/>
    </row>
    <row r="2124" spans="1:29" x14ac:dyDescent="0.25">
      <c r="A2124" t="s">
        <v>2412</v>
      </c>
      <c r="B2124" t="str">
        <f>IF(OR(ISNUMBER(FIND("W/O",Tabelle3[[#This Row],[Score]])),ISNUMBER(FIND("RET",Tabelle3[[#This Row],[Score]])),ISNUMBER(FIND("Bye,",Tabelle3[[#This Row],[Opponent]]))),"NO","YES")</f>
        <v>YES</v>
      </c>
      <c r="C2124" t="s">
        <v>518</v>
      </c>
      <c r="D2124" s="158">
        <v>43675</v>
      </c>
      <c r="E2124" t="s">
        <v>915</v>
      </c>
      <c r="F2124">
        <v>4</v>
      </c>
      <c r="G2124" t="s">
        <v>1449</v>
      </c>
      <c r="H2124" t="s">
        <v>1450</v>
      </c>
      <c r="I2124" t="s">
        <v>585</v>
      </c>
      <c r="J2124">
        <f>IF('ATP Data Set 2019 Singles'!$K2124&gt;1,'ATP Data Set 2019 Singles'!$K2124,"")</f>
        <v>81</v>
      </c>
      <c r="K2124">
        <v>81</v>
      </c>
      <c r="R2124" s="132"/>
      <c r="AC2124"/>
    </row>
    <row r="2125" spans="1:29" x14ac:dyDescent="0.25">
      <c r="A2125" t="s">
        <v>2412</v>
      </c>
      <c r="B2125" t="str">
        <f>IF(OR(ISNUMBER(FIND("W/O",Tabelle3[[#This Row],[Score]])),ISNUMBER(FIND("RET",Tabelle3[[#This Row],[Score]])),ISNUMBER(FIND("Bye,",Tabelle3[[#This Row],[Opponent]]))),"NO","YES")</f>
        <v>YES</v>
      </c>
      <c r="C2125" t="s">
        <v>518</v>
      </c>
      <c r="D2125" s="158">
        <v>43675</v>
      </c>
      <c r="E2125" t="s">
        <v>915</v>
      </c>
      <c r="F2125">
        <v>4</v>
      </c>
      <c r="G2125" t="s">
        <v>1394</v>
      </c>
      <c r="H2125" t="s">
        <v>1590</v>
      </c>
      <c r="I2125" t="s">
        <v>522</v>
      </c>
      <c r="J2125">
        <f>IF('ATP Data Set 2019 Singles'!$K2125&gt;1,'ATP Data Set 2019 Singles'!$K2125,"")</f>
        <v>100</v>
      </c>
      <c r="K2125">
        <v>100</v>
      </c>
      <c r="R2125" s="132"/>
      <c r="AC2125"/>
    </row>
    <row r="2126" spans="1:29" x14ac:dyDescent="0.25">
      <c r="A2126" t="s">
        <v>2412</v>
      </c>
      <c r="B2126" t="str">
        <f>IF(OR(ISNUMBER(FIND("W/O",Tabelle3[[#This Row],[Score]])),ISNUMBER(FIND("RET",Tabelle3[[#This Row],[Score]])),ISNUMBER(FIND("Bye,",Tabelle3[[#This Row],[Opponent]]))),"NO","YES")</f>
        <v>YES</v>
      </c>
      <c r="C2126" t="s">
        <v>518</v>
      </c>
      <c r="D2126" s="158">
        <v>43675</v>
      </c>
      <c r="E2126" t="s">
        <v>915</v>
      </c>
      <c r="F2126">
        <v>5</v>
      </c>
      <c r="G2126" t="s">
        <v>1513</v>
      </c>
      <c r="H2126" t="s">
        <v>1438</v>
      </c>
      <c r="I2126" t="s">
        <v>1832</v>
      </c>
      <c r="J2126">
        <f>IF('ATP Data Set 2019 Singles'!$K2126&gt;1,'ATP Data Set 2019 Singles'!$K2126,"")</f>
        <v>119</v>
      </c>
      <c r="K2126">
        <v>119</v>
      </c>
      <c r="R2126" s="132"/>
      <c r="AC2126"/>
    </row>
    <row r="2127" spans="1:29" x14ac:dyDescent="0.25">
      <c r="A2127" t="s">
        <v>2412</v>
      </c>
      <c r="B2127" t="str">
        <f>IF(OR(ISNUMBER(FIND("W/O",Tabelle3[[#This Row],[Score]])),ISNUMBER(FIND("RET",Tabelle3[[#This Row],[Score]])),ISNUMBER(FIND("Bye,",Tabelle3[[#This Row],[Opponent]]))),"NO","YES")</f>
        <v>YES</v>
      </c>
      <c r="C2127" t="s">
        <v>518</v>
      </c>
      <c r="D2127" s="158">
        <v>43675</v>
      </c>
      <c r="E2127" t="s">
        <v>915</v>
      </c>
      <c r="F2127">
        <v>5</v>
      </c>
      <c r="G2127" t="s">
        <v>1611</v>
      </c>
      <c r="H2127" t="s">
        <v>1831</v>
      </c>
      <c r="I2127" t="s">
        <v>646</v>
      </c>
      <c r="J2127">
        <f>IF('ATP Data Set 2019 Singles'!$K2127&gt;1,'ATP Data Set 2019 Singles'!$K2127,"")</f>
        <v>58</v>
      </c>
      <c r="K2127">
        <v>58</v>
      </c>
      <c r="R2127" s="132"/>
      <c r="AC2127"/>
    </row>
    <row r="2128" spans="1:29" x14ac:dyDescent="0.25">
      <c r="A2128" t="s">
        <v>2412</v>
      </c>
      <c r="B2128" t="str">
        <f>IF(OR(ISNUMBER(FIND("W/O",Tabelle3[[#This Row],[Score]])),ISNUMBER(FIND("RET",Tabelle3[[#This Row],[Score]])),ISNUMBER(FIND("Bye,",Tabelle3[[#This Row],[Opponent]]))),"NO","YES")</f>
        <v>YES</v>
      </c>
      <c r="C2128" t="s">
        <v>518</v>
      </c>
      <c r="D2128" s="158">
        <v>43675</v>
      </c>
      <c r="E2128" t="s">
        <v>915</v>
      </c>
      <c r="F2128">
        <v>5</v>
      </c>
      <c r="G2128" t="s">
        <v>1397</v>
      </c>
      <c r="H2128" t="s">
        <v>1440</v>
      </c>
      <c r="I2128" t="s">
        <v>610</v>
      </c>
      <c r="J2128">
        <f>IF('ATP Data Set 2019 Singles'!$K2128&gt;1,'ATP Data Set 2019 Singles'!$K2128,"")</f>
        <v>94</v>
      </c>
      <c r="K2128">
        <v>94</v>
      </c>
      <c r="R2128" s="132"/>
      <c r="AC2128"/>
    </row>
    <row r="2129" spans="1:29" x14ac:dyDescent="0.25">
      <c r="A2129" t="s">
        <v>2412</v>
      </c>
      <c r="B2129" t="str">
        <f>IF(OR(ISNUMBER(FIND("W/O",Tabelle3[[#This Row],[Score]])),ISNUMBER(FIND("RET",Tabelle3[[#This Row],[Score]])),ISNUMBER(FIND("Bye,",Tabelle3[[#This Row],[Opponent]]))),"NO","YES")</f>
        <v>YES</v>
      </c>
      <c r="C2129" t="s">
        <v>518</v>
      </c>
      <c r="D2129" s="158">
        <v>43675</v>
      </c>
      <c r="E2129" t="s">
        <v>915</v>
      </c>
      <c r="F2129">
        <v>5</v>
      </c>
      <c r="G2129" t="s">
        <v>1394</v>
      </c>
      <c r="H2129" t="s">
        <v>1449</v>
      </c>
      <c r="I2129" t="s">
        <v>684</v>
      </c>
      <c r="J2129">
        <f>IF('ATP Data Set 2019 Singles'!$K2129&gt;1,'ATP Data Set 2019 Singles'!$K2129,"")</f>
        <v>74</v>
      </c>
      <c r="K2129">
        <v>74</v>
      </c>
      <c r="R2129" s="132"/>
      <c r="AC2129"/>
    </row>
    <row r="2130" spans="1:29" x14ac:dyDescent="0.25">
      <c r="A2130" t="s">
        <v>2412</v>
      </c>
      <c r="B2130" t="str">
        <f>IF(OR(ISNUMBER(FIND("W/O",Tabelle3[[#This Row],[Score]])),ISNUMBER(FIND("RET",Tabelle3[[#This Row],[Score]])),ISNUMBER(FIND("Bye,",Tabelle3[[#This Row],[Opponent]]))),"NO","YES")</f>
        <v>YES</v>
      </c>
      <c r="C2130" t="s">
        <v>518</v>
      </c>
      <c r="D2130" s="158">
        <v>43675</v>
      </c>
      <c r="E2130" t="s">
        <v>915</v>
      </c>
      <c r="F2130">
        <v>6</v>
      </c>
      <c r="G2130" t="s">
        <v>1611</v>
      </c>
      <c r="H2130" t="s">
        <v>1394</v>
      </c>
      <c r="I2130" t="s">
        <v>1600</v>
      </c>
      <c r="J2130">
        <f>IF('ATP Data Set 2019 Singles'!$K2130&gt;1,'ATP Data Set 2019 Singles'!$K2130,"")</f>
        <v>127</v>
      </c>
      <c r="K2130">
        <v>127</v>
      </c>
      <c r="R2130" s="132"/>
      <c r="AC2130"/>
    </row>
    <row r="2131" spans="1:29" x14ac:dyDescent="0.25">
      <c r="A2131" t="s">
        <v>2412</v>
      </c>
      <c r="B2131" t="str">
        <f>IF(OR(ISNUMBER(FIND("W/O",Tabelle3[[#This Row],[Score]])),ISNUMBER(FIND("RET",Tabelle3[[#This Row],[Score]])),ISNUMBER(FIND("Bye,",Tabelle3[[#This Row],[Opponent]]))),"NO","YES")</f>
        <v>YES</v>
      </c>
      <c r="C2131" t="s">
        <v>518</v>
      </c>
      <c r="D2131" s="158">
        <v>43675</v>
      </c>
      <c r="E2131" t="s">
        <v>915</v>
      </c>
      <c r="F2131">
        <v>6</v>
      </c>
      <c r="G2131" t="s">
        <v>1397</v>
      </c>
      <c r="H2131" t="s">
        <v>1513</v>
      </c>
      <c r="I2131" t="s">
        <v>667</v>
      </c>
      <c r="J2131">
        <f>IF('ATP Data Set 2019 Singles'!$K2131&gt;1,'ATP Data Set 2019 Singles'!$K2131,"")</f>
        <v>56</v>
      </c>
      <c r="K2131">
        <v>56</v>
      </c>
      <c r="R2131" s="132"/>
      <c r="AC2131"/>
    </row>
    <row r="2132" spans="1:29" x14ac:dyDescent="0.25">
      <c r="A2132" t="s">
        <v>2412</v>
      </c>
      <c r="B2132" t="str">
        <f>IF(OR(ISNUMBER(FIND("W/O",Tabelle3[[#This Row],[Score]])),ISNUMBER(FIND("RET",Tabelle3[[#This Row],[Score]])),ISNUMBER(FIND("Bye,",Tabelle3[[#This Row],[Opponent]]))),"NO","YES")</f>
        <v>YES</v>
      </c>
      <c r="C2132" t="s">
        <v>518</v>
      </c>
      <c r="D2132" s="158">
        <v>43675</v>
      </c>
      <c r="E2132" t="s">
        <v>915</v>
      </c>
      <c r="F2132">
        <v>7</v>
      </c>
      <c r="G2132" t="s">
        <v>1611</v>
      </c>
      <c r="H2132" t="s">
        <v>1397</v>
      </c>
      <c r="I2132" t="s">
        <v>607</v>
      </c>
      <c r="J2132">
        <f>IF('ATP Data Set 2019 Singles'!$K2132&gt;1,'ATP Data Set 2019 Singles'!$K2132,"")</f>
        <v>95</v>
      </c>
      <c r="K2132">
        <v>95</v>
      </c>
      <c r="R2132" s="132"/>
      <c r="AC2132"/>
    </row>
    <row r="2133" spans="1:29" x14ac:dyDescent="0.25">
      <c r="A2133" t="s">
        <v>2412</v>
      </c>
      <c r="B2133" t="str">
        <f>IF(OR(ISNUMBER(FIND("W/O",Tabelle3[[#This Row],[Score]])),ISNUMBER(FIND("RET",Tabelle3[[#This Row],[Score]])),ISNUMBER(FIND("Bye,",Tabelle3[[#This Row],[Opponent]]))),"NO","YES")</f>
        <v>YES</v>
      </c>
      <c r="C2133" t="s">
        <v>518</v>
      </c>
      <c r="D2133" s="158">
        <v>43682</v>
      </c>
      <c r="E2133" t="s">
        <v>902</v>
      </c>
      <c r="F2133">
        <v>2</v>
      </c>
      <c r="G2133" t="s">
        <v>1435</v>
      </c>
      <c r="H2133" t="s">
        <v>1465</v>
      </c>
      <c r="I2133" t="s">
        <v>653</v>
      </c>
      <c r="J2133">
        <f>IF('ATP Data Set 2019 Singles'!$K2133&gt;1,'ATP Data Set 2019 Singles'!$K2133,"")</f>
        <v>96</v>
      </c>
      <c r="K2133">
        <v>96</v>
      </c>
      <c r="R2133" s="132"/>
      <c r="AC2133"/>
    </row>
    <row r="2134" spans="1:29" x14ac:dyDescent="0.25">
      <c r="A2134" t="s">
        <v>2412</v>
      </c>
      <c r="B2134" t="str">
        <f>IF(OR(ISNUMBER(FIND("W/O",Tabelle3[[#This Row],[Score]])),ISNUMBER(FIND("RET",Tabelle3[[#This Row],[Score]])),ISNUMBER(FIND("Bye,",Tabelle3[[#This Row],[Opponent]]))),"NO","YES")</f>
        <v>YES</v>
      </c>
      <c r="C2134" t="s">
        <v>518</v>
      </c>
      <c r="D2134" s="158">
        <v>43682</v>
      </c>
      <c r="E2134" t="s">
        <v>902</v>
      </c>
      <c r="F2134">
        <v>2</v>
      </c>
      <c r="G2134" t="s">
        <v>1573</v>
      </c>
      <c r="H2134" t="s">
        <v>1572</v>
      </c>
      <c r="I2134" t="s">
        <v>1830</v>
      </c>
      <c r="J2134">
        <f>IF('ATP Data Set 2019 Singles'!$K2134&gt;1,'ATP Data Set 2019 Singles'!$K2134,"")</f>
        <v>153</v>
      </c>
      <c r="K2134">
        <v>153</v>
      </c>
      <c r="R2134" s="132"/>
      <c r="AC2134"/>
    </row>
    <row r="2135" spans="1:29" x14ac:dyDescent="0.25">
      <c r="A2135" t="s">
        <v>2412</v>
      </c>
      <c r="B2135" t="str">
        <f>IF(OR(ISNUMBER(FIND("W/O",Tabelle3[[#This Row],[Score]])),ISNUMBER(FIND("RET",Tabelle3[[#This Row],[Score]])),ISNUMBER(FIND("Bye,",Tabelle3[[#This Row],[Opponent]]))),"NO","YES")</f>
        <v>YES</v>
      </c>
      <c r="C2135" t="s">
        <v>518</v>
      </c>
      <c r="D2135" s="158">
        <v>43682</v>
      </c>
      <c r="E2135" t="s">
        <v>902</v>
      </c>
      <c r="F2135">
        <v>2</v>
      </c>
      <c r="G2135" t="s">
        <v>1477</v>
      </c>
      <c r="H2135" t="s">
        <v>1469</v>
      </c>
      <c r="I2135" t="s">
        <v>1500</v>
      </c>
      <c r="J2135">
        <f>IF('ATP Data Set 2019 Singles'!$K2135&gt;1,'ATP Data Set 2019 Singles'!$K2135,"")</f>
        <v>122</v>
      </c>
      <c r="K2135">
        <v>122</v>
      </c>
      <c r="R2135" s="132"/>
      <c r="AC2135"/>
    </row>
    <row r="2136" spans="1:29" x14ac:dyDescent="0.25">
      <c r="A2136" t="s">
        <v>2412</v>
      </c>
      <c r="B2136" t="str">
        <f>IF(OR(ISNUMBER(FIND("W/O",Tabelle3[[#This Row],[Score]])),ISNUMBER(FIND("RET",Tabelle3[[#This Row],[Score]])),ISNUMBER(FIND("Bye,",Tabelle3[[#This Row],[Opponent]]))),"NO","YES")</f>
        <v>YES</v>
      </c>
      <c r="C2136" t="s">
        <v>518</v>
      </c>
      <c r="D2136" s="158">
        <v>43682</v>
      </c>
      <c r="E2136" t="s">
        <v>902</v>
      </c>
      <c r="F2136">
        <v>2</v>
      </c>
      <c r="G2136" t="s">
        <v>1454</v>
      </c>
      <c r="H2136" t="s">
        <v>1534</v>
      </c>
      <c r="I2136" t="s">
        <v>621</v>
      </c>
      <c r="J2136">
        <f>IF('ATP Data Set 2019 Singles'!$K2136&gt;1,'ATP Data Set 2019 Singles'!$K2136,"")</f>
        <v>61</v>
      </c>
      <c r="K2136">
        <v>61</v>
      </c>
      <c r="R2136" s="132"/>
      <c r="AC2136"/>
    </row>
    <row r="2137" spans="1:29" x14ac:dyDescent="0.25">
      <c r="A2137" t="s">
        <v>2412</v>
      </c>
      <c r="B2137" t="str">
        <f>IF(OR(ISNUMBER(FIND("W/O",Tabelle3[[#This Row],[Score]])),ISNUMBER(FIND("RET",Tabelle3[[#This Row],[Score]])),ISNUMBER(FIND("Bye,",Tabelle3[[#This Row],[Opponent]]))),"NO","YES")</f>
        <v>YES</v>
      </c>
      <c r="C2137" t="s">
        <v>518</v>
      </c>
      <c r="D2137" s="158">
        <v>43682</v>
      </c>
      <c r="E2137" t="s">
        <v>902</v>
      </c>
      <c r="F2137">
        <v>2</v>
      </c>
      <c r="G2137" t="s">
        <v>1440</v>
      </c>
      <c r="H2137" t="s">
        <v>1620</v>
      </c>
      <c r="I2137" t="s">
        <v>522</v>
      </c>
      <c r="J2137">
        <f>IF('ATP Data Set 2019 Singles'!$K2137&gt;1,'ATP Data Set 2019 Singles'!$K2137,"")</f>
        <v>98</v>
      </c>
      <c r="K2137">
        <v>98</v>
      </c>
      <c r="R2137" s="132"/>
      <c r="AC2137"/>
    </row>
    <row r="2138" spans="1:29" x14ac:dyDescent="0.25">
      <c r="A2138" t="s">
        <v>2412</v>
      </c>
      <c r="B2138" t="str">
        <f>IF(OR(ISNUMBER(FIND("W/O",Tabelle3[[#This Row],[Score]])),ISNUMBER(FIND("RET",Tabelle3[[#This Row],[Score]])),ISNUMBER(FIND("Bye,",Tabelle3[[#This Row],[Opponent]]))),"NO","YES")</f>
        <v>YES</v>
      </c>
      <c r="C2138" t="s">
        <v>518</v>
      </c>
      <c r="D2138" s="158">
        <v>43682</v>
      </c>
      <c r="E2138" t="s">
        <v>902</v>
      </c>
      <c r="F2138">
        <v>2</v>
      </c>
      <c r="G2138" t="s">
        <v>1459</v>
      </c>
      <c r="H2138" t="s">
        <v>1513</v>
      </c>
      <c r="I2138" t="s">
        <v>1829</v>
      </c>
      <c r="J2138">
        <f>IF('ATP Data Set 2019 Singles'!$K2138&gt;1,'ATP Data Set 2019 Singles'!$K2138,"")</f>
        <v>124</v>
      </c>
      <c r="K2138">
        <v>124</v>
      </c>
      <c r="R2138" s="132"/>
      <c r="AC2138"/>
    </row>
    <row r="2139" spans="1:29" x14ac:dyDescent="0.25">
      <c r="A2139" t="s">
        <v>2412</v>
      </c>
      <c r="B2139" t="str">
        <f>IF(OR(ISNUMBER(FIND("W/O",Tabelle3[[#This Row],[Score]])),ISNUMBER(FIND("RET",Tabelle3[[#This Row],[Score]])),ISNUMBER(FIND("Bye,",Tabelle3[[#This Row],[Opponent]]))),"NO","YES")</f>
        <v>YES</v>
      </c>
      <c r="C2139" t="s">
        <v>518</v>
      </c>
      <c r="D2139" s="158">
        <v>43682</v>
      </c>
      <c r="E2139" t="s">
        <v>902</v>
      </c>
      <c r="F2139">
        <v>2</v>
      </c>
      <c r="G2139" t="s">
        <v>1438</v>
      </c>
      <c r="H2139" t="s">
        <v>1611</v>
      </c>
      <c r="I2139" t="s">
        <v>512</v>
      </c>
      <c r="J2139">
        <f>IF('ATP Data Set 2019 Singles'!$K2139&gt;1,'ATP Data Set 2019 Singles'!$K2139,"")</f>
        <v>68</v>
      </c>
      <c r="K2139">
        <v>68</v>
      </c>
      <c r="R2139" s="132"/>
      <c r="AC2139"/>
    </row>
    <row r="2140" spans="1:29" x14ac:dyDescent="0.25">
      <c r="A2140" t="s">
        <v>2412</v>
      </c>
      <c r="B2140" t="str">
        <f>IF(OR(ISNUMBER(FIND("W/O",Tabelle3[[#This Row],[Score]])),ISNUMBER(FIND("RET",Tabelle3[[#This Row],[Score]])),ISNUMBER(FIND("Bye,",Tabelle3[[#This Row],[Opponent]]))),"NO","YES")</f>
        <v>YES</v>
      </c>
      <c r="C2140" t="s">
        <v>518</v>
      </c>
      <c r="D2140" s="158">
        <v>43682</v>
      </c>
      <c r="E2140" t="s">
        <v>902</v>
      </c>
      <c r="F2140">
        <v>2</v>
      </c>
      <c r="G2140" t="s">
        <v>1510</v>
      </c>
      <c r="H2140" t="s">
        <v>1403</v>
      </c>
      <c r="I2140" t="s">
        <v>610</v>
      </c>
      <c r="J2140">
        <f>IF('ATP Data Set 2019 Singles'!$K2140&gt;1,'ATP Data Set 2019 Singles'!$K2140,"")</f>
        <v>118</v>
      </c>
      <c r="K2140">
        <v>118</v>
      </c>
      <c r="R2140" s="132"/>
      <c r="AC2140"/>
    </row>
    <row r="2141" spans="1:29" x14ac:dyDescent="0.25">
      <c r="A2141" t="s">
        <v>2412</v>
      </c>
      <c r="B2141" t="str">
        <f>IF(OR(ISNUMBER(FIND("W/O",Tabelle3[[#This Row],[Score]])),ISNUMBER(FIND("RET",Tabelle3[[#This Row],[Score]])),ISNUMBER(FIND("Bye,",Tabelle3[[#This Row],[Opponent]]))),"NO","YES")</f>
        <v>NO</v>
      </c>
      <c r="C2141" t="s">
        <v>518</v>
      </c>
      <c r="D2141" s="158">
        <v>43682</v>
      </c>
      <c r="E2141" t="s">
        <v>902</v>
      </c>
      <c r="F2141">
        <v>2</v>
      </c>
      <c r="G2141" t="s">
        <v>1447</v>
      </c>
      <c r="H2141" t="s">
        <v>1458</v>
      </c>
      <c r="I2141" t="s">
        <v>1457</v>
      </c>
      <c r="J2141" t="str">
        <f>IF('ATP Data Set 2019 Singles'!$K2141&gt;1,'ATP Data Set 2019 Singles'!$K2141,"")</f>
        <v/>
      </c>
      <c r="K2141">
        <v>0</v>
      </c>
      <c r="R2141" s="132"/>
      <c r="AC2141"/>
    </row>
    <row r="2142" spans="1:29" x14ac:dyDescent="0.25">
      <c r="A2142" t="s">
        <v>2412</v>
      </c>
      <c r="B2142" t="str">
        <f>IF(OR(ISNUMBER(FIND("W/O",Tabelle3[[#This Row],[Score]])),ISNUMBER(FIND("RET",Tabelle3[[#This Row],[Score]])),ISNUMBER(FIND("Bye,",Tabelle3[[#This Row],[Opponent]]))),"NO","YES")</f>
        <v>YES</v>
      </c>
      <c r="C2142" t="s">
        <v>518</v>
      </c>
      <c r="D2142" s="158">
        <v>43682</v>
      </c>
      <c r="E2142" t="s">
        <v>902</v>
      </c>
      <c r="F2142">
        <v>2</v>
      </c>
      <c r="G2142" t="s">
        <v>1430</v>
      </c>
      <c r="H2142" t="s">
        <v>1474</v>
      </c>
      <c r="I2142" t="s">
        <v>854</v>
      </c>
      <c r="J2142">
        <f>IF('ATP Data Set 2019 Singles'!$K2142&gt;1,'ATP Data Set 2019 Singles'!$K2142,"")</f>
        <v>101</v>
      </c>
      <c r="K2142">
        <v>101</v>
      </c>
      <c r="R2142" s="132"/>
      <c r="AC2142"/>
    </row>
    <row r="2143" spans="1:29" x14ac:dyDescent="0.25">
      <c r="A2143" t="s">
        <v>2412</v>
      </c>
      <c r="B2143" t="str">
        <f>IF(OR(ISNUMBER(FIND("W/O",Tabelle3[[#This Row],[Score]])),ISNUMBER(FIND("RET",Tabelle3[[#This Row],[Score]])),ISNUMBER(FIND("Bye,",Tabelle3[[#This Row],[Opponent]]))),"NO","YES")</f>
        <v>YES</v>
      </c>
      <c r="C2143" t="s">
        <v>518</v>
      </c>
      <c r="D2143" s="158">
        <v>43682</v>
      </c>
      <c r="E2143" t="s">
        <v>902</v>
      </c>
      <c r="F2143">
        <v>2</v>
      </c>
      <c r="G2143" t="s">
        <v>1508</v>
      </c>
      <c r="H2143" t="s">
        <v>1449</v>
      </c>
      <c r="I2143" t="s">
        <v>533</v>
      </c>
      <c r="J2143">
        <f>IF('ATP Data Set 2019 Singles'!$K2143&gt;1,'ATP Data Set 2019 Singles'!$K2143,"")</f>
        <v>100</v>
      </c>
      <c r="K2143">
        <v>100</v>
      </c>
      <c r="R2143" s="132"/>
      <c r="AC2143"/>
    </row>
    <row r="2144" spans="1:29" x14ac:dyDescent="0.25">
      <c r="A2144" t="s">
        <v>2412</v>
      </c>
      <c r="B2144" t="str">
        <f>IF(OR(ISNUMBER(FIND("W/O",Tabelle3[[#This Row],[Score]])),ISNUMBER(FIND("RET",Tabelle3[[#This Row],[Score]])),ISNUMBER(FIND("Bye,",Tabelle3[[#This Row],[Opponent]]))),"NO","YES")</f>
        <v>YES</v>
      </c>
      <c r="C2144" t="s">
        <v>518</v>
      </c>
      <c r="D2144" s="158">
        <v>43682</v>
      </c>
      <c r="E2144" t="s">
        <v>902</v>
      </c>
      <c r="F2144">
        <v>2</v>
      </c>
      <c r="G2144" t="s">
        <v>1475</v>
      </c>
      <c r="H2144" t="s">
        <v>1441</v>
      </c>
      <c r="I2144" t="s">
        <v>539</v>
      </c>
      <c r="J2144">
        <f>IF('ATP Data Set 2019 Singles'!$K2144&gt;1,'ATP Data Set 2019 Singles'!$K2144,"")</f>
        <v>75</v>
      </c>
      <c r="K2144">
        <v>75</v>
      </c>
      <c r="R2144" s="132"/>
      <c r="AC2144"/>
    </row>
    <row r="2145" spans="1:29" x14ac:dyDescent="0.25">
      <c r="A2145" t="s">
        <v>2412</v>
      </c>
      <c r="B2145" t="str">
        <f>IF(OR(ISNUMBER(FIND("W/O",Tabelle3[[#This Row],[Score]])),ISNUMBER(FIND("RET",Tabelle3[[#This Row],[Score]])),ISNUMBER(FIND("Bye,",Tabelle3[[#This Row],[Opponent]]))),"NO","YES")</f>
        <v>YES</v>
      </c>
      <c r="C2145" t="s">
        <v>518</v>
      </c>
      <c r="D2145" s="158">
        <v>43682</v>
      </c>
      <c r="E2145" t="s">
        <v>902</v>
      </c>
      <c r="F2145">
        <v>2</v>
      </c>
      <c r="G2145" t="s">
        <v>1450</v>
      </c>
      <c r="H2145" t="s">
        <v>1590</v>
      </c>
      <c r="I2145" t="s">
        <v>840</v>
      </c>
      <c r="J2145">
        <f>IF('ATP Data Set 2019 Singles'!$K2145&gt;1,'ATP Data Set 2019 Singles'!$K2145,"")</f>
        <v>139</v>
      </c>
      <c r="K2145">
        <v>139</v>
      </c>
      <c r="R2145" s="132"/>
      <c r="AC2145"/>
    </row>
    <row r="2146" spans="1:29" x14ac:dyDescent="0.25">
      <c r="A2146" t="s">
        <v>2412</v>
      </c>
      <c r="B2146" t="str">
        <f>IF(OR(ISNUMBER(FIND("W/O",Tabelle3[[#This Row],[Score]])),ISNUMBER(FIND("RET",Tabelle3[[#This Row],[Score]])),ISNUMBER(FIND("Bye,",Tabelle3[[#This Row],[Opponent]]))),"NO","YES")</f>
        <v>YES</v>
      </c>
      <c r="C2146" t="s">
        <v>518</v>
      </c>
      <c r="D2146" s="158">
        <v>43682</v>
      </c>
      <c r="E2146" t="s">
        <v>902</v>
      </c>
      <c r="F2146">
        <v>2</v>
      </c>
      <c r="G2146" t="s">
        <v>1634</v>
      </c>
      <c r="H2146" t="s">
        <v>1560</v>
      </c>
      <c r="I2146" t="s">
        <v>533</v>
      </c>
      <c r="J2146">
        <f>IF('ATP Data Set 2019 Singles'!$K2146&gt;1,'ATP Data Set 2019 Singles'!$K2146,"")</f>
        <v>117</v>
      </c>
      <c r="K2146">
        <v>117</v>
      </c>
      <c r="R2146" s="132"/>
      <c r="AC2146"/>
    </row>
    <row r="2147" spans="1:29" x14ac:dyDescent="0.25">
      <c r="A2147" t="s">
        <v>2412</v>
      </c>
      <c r="B2147" t="str">
        <f>IF(OR(ISNUMBER(FIND("W/O",Tabelle3[[#This Row],[Score]])),ISNUMBER(FIND("RET",Tabelle3[[#This Row],[Score]])),ISNUMBER(FIND("Bye,",Tabelle3[[#This Row],[Opponent]]))),"NO","YES")</f>
        <v>NO</v>
      </c>
      <c r="C2147" t="s">
        <v>518</v>
      </c>
      <c r="D2147" s="158">
        <v>43682</v>
      </c>
      <c r="E2147" t="s">
        <v>902</v>
      </c>
      <c r="F2147">
        <v>2</v>
      </c>
      <c r="G2147" t="s">
        <v>1445</v>
      </c>
      <c r="H2147" t="s">
        <v>1458</v>
      </c>
      <c r="I2147" t="s">
        <v>1457</v>
      </c>
      <c r="J2147" t="str">
        <f>IF('ATP Data Set 2019 Singles'!$K2147&gt;1,'ATP Data Set 2019 Singles'!$K2147,"")</f>
        <v/>
      </c>
      <c r="K2147">
        <v>0</v>
      </c>
      <c r="R2147" s="132"/>
      <c r="AC2147"/>
    </row>
    <row r="2148" spans="1:29" x14ac:dyDescent="0.25">
      <c r="A2148" t="s">
        <v>2412</v>
      </c>
      <c r="B2148" t="str">
        <f>IF(OR(ISNUMBER(FIND("W/O",Tabelle3[[#This Row],[Score]])),ISNUMBER(FIND("RET",Tabelle3[[#This Row],[Score]])),ISNUMBER(FIND("Bye,",Tabelle3[[#This Row],[Opponent]]))),"NO","YES")</f>
        <v>YES</v>
      </c>
      <c r="C2148" t="s">
        <v>518</v>
      </c>
      <c r="D2148" s="158">
        <v>43682</v>
      </c>
      <c r="E2148" t="s">
        <v>902</v>
      </c>
      <c r="F2148">
        <v>2</v>
      </c>
      <c r="G2148" t="s">
        <v>1448</v>
      </c>
      <c r="H2148" t="s">
        <v>1487</v>
      </c>
      <c r="I2148" t="s">
        <v>550</v>
      </c>
      <c r="J2148">
        <f>IF('ATP Data Set 2019 Singles'!$K2148&gt;1,'ATP Data Set 2019 Singles'!$K2148,"")</f>
        <v>91</v>
      </c>
      <c r="K2148">
        <v>91</v>
      </c>
      <c r="R2148" s="132"/>
      <c r="AC2148"/>
    </row>
    <row r="2149" spans="1:29" x14ac:dyDescent="0.25">
      <c r="A2149" t="s">
        <v>2412</v>
      </c>
      <c r="B2149" t="str">
        <f>IF(OR(ISNUMBER(FIND("W/O",Tabelle3[[#This Row],[Score]])),ISNUMBER(FIND("RET",Tabelle3[[#This Row],[Score]])),ISNUMBER(FIND("Bye,",Tabelle3[[#This Row],[Opponent]]))),"NO","YES")</f>
        <v>NO</v>
      </c>
      <c r="C2149" t="s">
        <v>518</v>
      </c>
      <c r="D2149" s="158">
        <v>43682</v>
      </c>
      <c r="E2149" t="s">
        <v>902</v>
      </c>
      <c r="F2149">
        <v>2</v>
      </c>
      <c r="G2149" t="s">
        <v>1397</v>
      </c>
      <c r="H2149" t="s">
        <v>1458</v>
      </c>
      <c r="I2149" t="s">
        <v>1457</v>
      </c>
      <c r="J2149" t="str">
        <f>IF('ATP Data Set 2019 Singles'!$K2149&gt;1,'ATP Data Set 2019 Singles'!$K2149,"")</f>
        <v/>
      </c>
      <c r="K2149">
        <v>0</v>
      </c>
      <c r="R2149" s="132"/>
      <c r="AC2149"/>
    </row>
    <row r="2150" spans="1:29" x14ac:dyDescent="0.25">
      <c r="A2150" t="s">
        <v>2412</v>
      </c>
      <c r="B2150" t="str">
        <f>IF(OR(ISNUMBER(FIND("W/O",Tabelle3[[#This Row],[Score]])),ISNUMBER(FIND("RET",Tabelle3[[#This Row],[Score]])),ISNUMBER(FIND("Bye,",Tabelle3[[#This Row],[Opponent]]))),"NO","YES")</f>
        <v>YES</v>
      </c>
      <c r="C2150" t="s">
        <v>518</v>
      </c>
      <c r="D2150" s="158">
        <v>43682</v>
      </c>
      <c r="E2150" t="s">
        <v>902</v>
      </c>
      <c r="F2150">
        <v>2</v>
      </c>
      <c r="G2150" t="s">
        <v>1535</v>
      </c>
      <c r="H2150" t="s">
        <v>1491</v>
      </c>
      <c r="I2150" t="s">
        <v>1547</v>
      </c>
      <c r="J2150">
        <f>IF('ATP Data Set 2019 Singles'!$K2150&gt;1,'ATP Data Set 2019 Singles'!$K2150,"")</f>
        <v>153</v>
      </c>
      <c r="K2150">
        <v>153</v>
      </c>
      <c r="R2150" s="132"/>
      <c r="AC2150"/>
    </row>
    <row r="2151" spans="1:29" x14ac:dyDescent="0.25">
      <c r="A2151" t="s">
        <v>2412</v>
      </c>
      <c r="B2151" t="str">
        <f>IF(OR(ISNUMBER(FIND("W/O",Tabelle3[[#This Row],[Score]])),ISNUMBER(FIND("RET",Tabelle3[[#This Row],[Score]])),ISNUMBER(FIND("Bye,",Tabelle3[[#This Row],[Opponent]]))),"NO","YES")</f>
        <v>YES</v>
      </c>
      <c r="C2151" t="s">
        <v>518</v>
      </c>
      <c r="D2151" s="158">
        <v>43682</v>
      </c>
      <c r="E2151" t="s">
        <v>902</v>
      </c>
      <c r="F2151">
        <v>2</v>
      </c>
      <c r="G2151" t="s">
        <v>1428</v>
      </c>
      <c r="H2151" t="s">
        <v>1828</v>
      </c>
      <c r="I2151" t="s">
        <v>1827</v>
      </c>
      <c r="J2151">
        <f>IF('ATP Data Set 2019 Singles'!$K2151&gt;1,'ATP Data Set 2019 Singles'!$K2151,"")</f>
        <v>131</v>
      </c>
      <c r="K2151">
        <v>131</v>
      </c>
      <c r="R2151" s="132"/>
      <c r="AC2151"/>
    </row>
    <row r="2152" spans="1:29" x14ac:dyDescent="0.25">
      <c r="A2152" t="s">
        <v>2412</v>
      </c>
      <c r="B2152" t="str">
        <f>IF(OR(ISNUMBER(FIND("W/O",Tabelle3[[#This Row],[Score]])),ISNUMBER(FIND("RET",Tabelle3[[#This Row],[Score]])),ISNUMBER(FIND("Bye,",Tabelle3[[#This Row],[Opponent]]))),"NO","YES")</f>
        <v>NO</v>
      </c>
      <c r="C2152" t="s">
        <v>518</v>
      </c>
      <c r="D2152" s="158">
        <v>43682</v>
      </c>
      <c r="E2152" t="s">
        <v>902</v>
      </c>
      <c r="F2152">
        <v>2</v>
      </c>
      <c r="G2152" t="s">
        <v>1399</v>
      </c>
      <c r="H2152" t="s">
        <v>1458</v>
      </c>
      <c r="I2152" t="s">
        <v>1457</v>
      </c>
      <c r="J2152" t="str">
        <f>IF('ATP Data Set 2019 Singles'!$K2152&gt;1,'ATP Data Set 2019 Singles'!$K2152,"")</f>
        <v/>
      </c>
      <c r="K2152">
        <v>0</v>
      </c>
      <c r="R2152" s="132"/>
      <c r="AC2152"/>
    </row>
    <row r="2153" spans="1:29" x14ac:dyDescent="0.25">
      <c r="A2153" t="s">
        <v>2412</v>
      </c>
      <c r="B2153" t="str">
        <f>IF(OR(ISNUMBER(FIND("W/O",Tabelle3[[#This Row],[Score]])),ISNUMBER(FIND("RET",Tabelle3[[#This Row],[Score]])),ISNUMBER(FIND("Bye,",Tabelle3[[#This Row],[Opponent]]))),"NO","YES")</f>
        <v>NO</v>
      </c>
      <c r="C2153" t="s">
        <v>518</v>
      </c>
      <c r="D2153" s="158">
        <v>43682</v>
      </c>
      <c r="E2153" t="s">
        <v>902</v>
      </c>
      <c r="F2153">
        <v>2</v>
      </c>
      <c r="G2153" t="s">
        <v>1682</v>
      </c>
      <c r="H2153" t="s">
        <v>1458</v>
      </c>
      <c r="I2153" t="s">
        <v>1457</v>
      </c>
      <c r="J2153" t="str">
        <f>IF('ATP Data Set 2019 Singles'!$K2153&gt;1,'ATP Data Set 2019 Singles'!$K2153,"")</f>
        <v/>
      </c>
      <c r="K2153">
        <v>0</v>
      </c>
      <c r="R2153" s="132"/>
      <c r="AC2153"/>
    </row>
    <row r="2154" spans="1:29" x14ac:dyDescent="0.25">
      <c r="A2154" t="s">
        <v>2412</v>
      </c>
      <c r="B2154" t="str">
        <f>IF(OR(ISNUMBER(FIND("W/O",Tabelle3[[#This Row],[Score]])),ISNUMBER(FIND("RET",Tabelle3[[#This Row],[Score]])),ISNUMBER(FIND("Bye,",Tabelle3[[#This Row],[Opponent]]))),"NO","YES")</f>
        <v>YES</v>
      </c>
      <c r="C2154" t="s">
        <v>518</v>
      </c>
      <c r="D2154" s="158">
        <v>43682</v>
      </c>
      <c r="E2154" t="s">
        <v>902</v>
      </c>
      <c r="F2154">
        <v>2</v>
      </c>
      <c r="G2154" t="s">
        <v>1466</v>
      </c>
      <c r="H2154" t="s">
        <v>1485</v>
      </c>
      <c r="I2154" t="s">
        <v>1116</v>
      </c>
      <c r="J2154">
        <f>IF('ATP Data Set 2019 Singles'!$K2154&gt;1,'ATP Data Set 2019 Singles'!$K2154,"")</f>
        <v>127</v>
      </c>
      <c r="K2154">
        <v>127</v>
      </c>
      <c r="R2154" s="132"/>
      <c r="AC2154"/>
    </row>
    <row r="2155" spans="1:29" x14ac:dyDescent="0.25">
      <c r="A2155" t="s">
        <v>2412</v>
      </c>
      <c r="B2155" t="str">
        <f>IF(OR(ISNUMBER(FIND("W/O",Tabelle3[[#This Row],[Score]])),ISNUMBER(FIND("RET",Tabelle3[[#This Row],[Score]])),ISNUMBER(FIND("Bye,",Tabelle3[[#This Row],[Opponent]]))),"NO","YES")</f>
        <v>YES</v>
      </c>
      <c r="C2155" t="s">
        <v>518</v>
      </c>
      <c r="D2155" s="158">
        <v>43682</v>
      </c>
      <c r="E2155" t="s">
        <v>902</v>
      </c>
      <c r="F2155">
        <v>2</v>
      </c>
      <c r="G2155" t="s">
        <v>1825</v>
      </c>
      <c r="H2155" t="s">
        <v>1530</v>
      </c>
      <c r="I2155" t="s">
        <v>671</v>
      </c>
      <c r="J2155">
        <f>IF('ATP Data Set 2019 Singles'!$K2155&gt;1,'ATP Data Set 2019 Singles'!$K2155,"")</f>
        <v>65</v>
      </c>
      <c r="K2155">
        <v>65</v>
      </c>
      <c r="R2155" s="132"/>
      <c r="AC2155"/>
    </row>
    <row r="2156" spans="1:29" x14ac:dyDescent="0.25">
      <c r="A2156" t="s">
        <v>2412</v>
      </c>
      <c r="B2156" t="str">
        <f>IF(OR(ISNUMBER(FIND("W/O",Tabelle3[[#This Row],[Score]])),ISNUMBER(FIND("RET",Tabelle3[[#This Row],[Score]])),ISNUMBER(FIND("Bye,",Tabelle3[[#This Row],[Opponent]]))),"NO","YES")</f>
        <v>YES</v>
      </c>
      <c r="C2156" t="s">
        <v>518</v>
      </c>
      <c r="D2156" s="158">
        <v>43682</v>
      </c>
      <c r="E2156" t="s">
        <v>902</v>
      </c>
      <c r="F2156">
        <v>2</v>
      </c>
      <c r="G2156" t="s">
        <v>1497</v>
      </c>
      <c r="H2156" t="s">
        <v>1453</v>
      </c>
      <c r="I2156" t="s">
        <v>610</v>
      </c>
      <c r="J2156">
        <f>IF('ATP Data Set 2019 Singles'!$K2156&gt;1,'ATP Data Set 2019 Singles'!$K2156,"")</f>
        <v>99</v>
      </c>
      <c r="K2156">
        <v>99</v>
      </c>
      <c r="R2156" s="132"/>
      <c r="AC2156"/>
    </row>
    <row r="2157" spans="1:29" x14ac:dyDescent="0.25">
      <c r="A2157" t="s">
        <v>2412</v>
      </c>
      <c r="B2157" t="str">
        <f>IF(OR(ISNUMBER(FIND("W/O",Tabelle3[[#This Row],[Score]])),ISNUMBER(FIND("RET",Tabelle3[[#This Row],[Score]])),ISNUMBER(FIND("Bye,",Tabelle3[[#This Row],[Opponent]]))),"NO","YES")</f>
        <v>YES</v>
      </c>
      <c r="C2157" t="s">
        <v>518</v>
      </c>
      <c r="D2157" s="158">
        <v>43682</v>
      </c>
      <c r="E2157" t="s">
        <v>902</v>
      </c>
      <c r="F2157">
        <v>2</v>
      </c>
      <c r="G2157" t="s">
        <v>1443</v>
      </c>
      <c r="H2157" t="s">
        <v>1574</v>
      </c>
      <c r="I2157" t="s">
        <v>550</v>
      </c>
      <c r="J2157">
        <f>IF('ATP Data Set 2019 Singles'!$K2157&gt;1,'ATP Data Set 2019 Singles'!$K2157,"")</f>
        <v>72</v>
      </c>
      <c r="K2157">
        <v>72</v>
      </c>
      <c r="R2157" s="132"/>
      <c r="AC2157"/>
    </row>
    <row r="2158" spans="1:29" x14ac:dyDescent="0.25">
      <c r="A2158" t="s">
        <v>2412</v>
      </c>
      <c r="B2158" t="str">
        <f>IF(OR(ISNUMBER(FIND("W/O",Tabelle3[[#This Row],[Score]])),ISNUMBER(FIND("RET",Tabelle3[[#This Row],[Score]])),ISNUMBER(FIND("Bye,",Tabelle3[[#This Row],[Opponent]]))),"NO","YES")</f>
        <v>YES</v>
      </c>
      <c r="C2158" t="s">
        <v>518</v>
      </c>
      <c r="D2158" s="158">
        <v>43682</v>
      </c>
      <c r="E2158" t="s">
        <v>902</v>
      </c>
      <c r="F2158">
        <v>2</v>
      </c>
      <c r="G2158" t="s">
        <v>1451</v>
      </c>
      <c r="H2158" t="s">
        <v>1579</v>
      </c>
      <c r="I2158" t="s">
        <v>1130</v>
      </c>
      <c r="J2158">
        <f>IF('ATP Data Set 2019 Singles'!$K2158&gt;1,'ATP Data Set 2019 Singles'!$K2158,"")</f>
        <v>155</v>
      </c>
      <c r="K2158">
        <v>155</v>
      </c>
      <c r="R2158" s="132"/>
      <c r="AC2158"/>
    </row>
    <row r="2159" spans="1:29" x14ac:dyDescent="0.25">
      <c r="A2159" t="s">
        <v>2412</v>
      </c>
      <c r="B2159" t="str">
        <f>IF(OR(ISNUMBER(FIND("W/O",Tabelle3[[#This Row],[Score]])),ISNUMBER(FIND("RET",Tabelle3[[#This Row],[Score]])),ISNUMBER(FIND("Bye,",Tabelle3[[#This Row],[Opponent]]))),"NO","YES")</f>
        <v>YES</v>
      </c>
      <c r="C2159" t="s">
        <v>518</v>
      </c>
      <c r="D2159" s="158">
        <v>43682</v>
      </c>
      <c r="E2159" t="s">
        <v>902</v>
      </c>
      <c r="F2159">
        <v>2</v>
      </c>
      <c r="G2159" t="s">
        <v>1426</v>
      </c>
      <c r="H2159" t="s">
        <v>1492</v>
      </c>
      <c r="I2159" t="s">
        <v>539</v>
      </c>
      <c r="J2159">
        <f>IF('ATP Data Set 2019 Singles'!$K2159&gt;1,'ATP Data Set 2019 Singles'!$K2159,"")</f>
        <v>91</v>
      </c>
      <c r="K2159">
        <v>91</v>
      </c>
      <c r="R2159" s="132"/>
      <c r="AC2159"/>
    </row>
    <row r="2160" spans="1:29" x14ac:dyDescent="0.25">
      <c r="A2160" t="s">
        <v>2412</v>
      </c>
      <c r="B2160" t="str">
        <f>IF(OR(ISNUMBER(FIND("W/O",Tabelle3[[#This Row],[Score]])),ISNUMBER(FIND("RET",Tabelle3[[#This Row],[Score]])),ISNUMBER(FIND("Bye,",Tabelle3[[#This Row],[Opponent]]))),"NO","YES")</f>
        <v>YES</v>
      </c>
      <c r="C2160" t="s">
        <v>518</v>
      </c>
      <c r="D2160" s="158">
        <v>43682</v>
      </c>
      <c r="E2160" t="s">
        <v>902</v>
      </c>
      <c r="F2160">
        <v>2</v>
      </c>
      <c r="G2160" t="s">
        <v>1432</v>
      </c>
      <c r="H2160" t="s">
        <v>1429</v>
      </c>
      <c r="I2160" t="s">
        <v>667</v>
      </c>
      <c r="J2160">
        <f>IF('ATP Data Set 2019 Singles'!$K2160&gt;1,'ATP Data Set 2019 Singles'!$K2160,"")</f>
        <v>68</v>
      </c>
      <c r="K2160">
        <v>68</v>
      </c>
      <c r="R2160" s="132"/>
      <c r="AC2160"/>
    </row>
    <row r="2161" spans="1:29" x14ac:dyDescent="0.25">
      <c r="A2161" t="s">
        <v>2412</v>
      </c>
      <c r="B2161" t="str">
        <f>IF(OR(ISNUMBER(FIND("W/O",Tabelle3[[#This Row],[Score]])),ISNUMBER(FIND("RET",Tabelle3[[#This Row],[Score]])),ISNUMBER(FIND("Bye,",Tabelle3[[#This Row],[Opponent]]))),"NO","YES")</f>
        <v>NO</v>
      </c>
      <c r="C2161" t="s">
        <v>518</v>
      </c>
      <c r="D2161" s="158">
        <v>43682</v>
      </c>
      <c r="E2161" t="s">
        <v>902</v>
      </c>
      <c r="F2161">
        <v>2</v>
      </c>
      <c r="G2161" t="s">
        <v>1393</v>
      </c>
      <c r="H2161" t="s">
        <v>1458</v>
      </c>
      <c r="I2161" t="s">
        <v>1457</v>
      </c>
      <c r="J2161" t="str">
        <f>IF('ATP Data Set 2019 Singles'!$K2161&gt;1,'ATP Data Set 2019 Singles'!$K2161,"")</f>
        <v/>
      </c>
      <c r="K2161">
        <v>0</v>
      </c>
      <c r="R2161" s="132"/>
      <c r="AC2161"/>
    </row>
    <row r="2162" spans="1:29" x14ac:dyDescent="0.25">
      <c r="A2162" t="s">
        <v>2412</v>
      </c>
      <c r="B2162" t="str">
        <f>IF(OR(ISNUMBER(FIND("W/O",Tabelle3[[#This Row],[Score]])),ISNUMBER(FIND("RET",Tabelle3[[#This Row],[Score]])),ISNUMBER(FIND("Bye,",Tabelle3[[#This Row],[Opponent]]))),"NO","YES")</f>
        <v>NO</v>
      </c>
      <c r="C2162" t="s">
        <v>518</v>
      </c>
      <c r="D2162" s="158">
        <v>43682</v>
      </c>
      <c r="E2162" t="s">
        <v>902</v>
      </c>
      <c r="F2162">
        <v>2</v>
      </c>
      <c r="G2162" t="s">
        <v>1394</v>
      </c>
      <c r="H2162" t="s">
        <v>1458</v>
      </c>
      <c r="I2162" t="s">
        <v>1457</v>
      </c>
      <c r="J2162" t="str">
        <f>IF('ATP Data Set 2019 Singles'!$K2162&gt;1,'ATP Data Set 2019 Singles'!$K2162,"")</f>
        <v/>
      </c>
      <c r="K2162">
        <v>0</v>
      </c>
      <c r="R2162" s="132"/>
      <c r="AC2162"/>
    </row>
    <row r="2163" spans="1:29" x14ac:dyDescent="0.25">
      <c r="A2163" t="s">
        <v>2412</v>
      </c>
      <c r="B2163" t="str">
        <f>IF(OR(ISNUMBER(FIND("W/O",Tabelle3[[#This Row],[Score]])),ISNUMBER(FIND("RET",Tabelle3[[#This Row],[Score]])),ISNUMBER(FIND("Bye,",Tabelle3[[#This Row],[Opponent]]))),"NO","YES")</f>
        <v>YES</v>
      </c>
      <c r="C2163" t="s">
        <v>518</v>
      </c>
      <c r="D2163" s="158">
        <v>43682</v>
      </c>
      <c r="E2163" t="s">
        <v>902</v>
      </c>
      <c r="F2163">
        <v>2</v>
      </c>
      <c r="G2163" t="s">
        <v>1434</v>
      </c>
      <c r="H2163" t="s">
        <v>1427</v>
      </c>
      <c r="I2163" t="s">
        <v>550</v>
      </c>
      <c r="J2163">
        <f>IF('ATP Data Set 2019 Singles'!$K2163&gt;1,'ATP Data Set 2019 Singles'!$K2163,"")</f>
        <v>95</v>
      </c>
      <c r="K2163">
        <v>95</v>
      </c>
      <c r="R2163" s="132"/>
      <c r="AC2163"/>
    </row>
    <row r="2164" spans="1:29" x14ac:dyDescent="0.25">
      <c r="A2164" t="s">
        <v>2412</v>
      </c>
      <c r="B2164" t="str">
        <f>IF(OR(ISNUMBER(FIND("W/O",Tabelle3[[#This Row],[Score]])),ISNUMBER(FIND("RET",Tabelle3[[#This Row],[Score]])),ISNUMBER(FIND("Bye,",Tabelle3[[#This Row],[Opponent]]))),"NO","YES")</f>
        <v>NO</v>
      </c>
      <c r="C2164" t="s">
        <v>518</v>
      </c>
      <c r="D2164" s="158">
        <v>43682</v>
      </c>
      <c r="E2164" t="s">
        <v>902</v>
      </c>
      <c r="F2164">
        <v>2</v>
      </c>
      <c r="G2164" t="s">
        <v>1396</v>
      </c>
      <c r="H2164" t="s">
        <v>1458</v>
      </c>
      <c r="I2164" t="s">
        <v>1457</v>
      </c>
      <c r="J2164" t="str">
        <f>IF('ATP Data Set 2019 Singles'!$K2164&gt;1,'ATP Data Set 2019 Singles'!$K2164,"")</f>
        <v/>
      </c>
      <c r="K2164">
        <v>0</v>
      </c>
      <c r="R2164" s="132"/>
      <c r="AC2164"/>
    </row>
    <row r="2165" spans="1:29" x14ac:dyDescent="0.25">
      <c r="A2165" t="s">
        <v>2412</v>
      </c>
      <c r="B2165" t="str">
        <f>IF(OR(ISNUMBER(FIND("W/O",Tabelle3[[#This Row],[Score]])),ISNUMBER(FIND("RET",Tabelle3[[#This Row],[Score]])),ISNUMBER(FIND("Bye,",Tabelle3[[#This Row],[Opponent]]))),"NO","YES")</f>
        <v>NO</v>
      </c>
      <c r="C2165" t="s">
        <v>518</v>
      </c>
      <c r="D2165" s="158">
        <v>43682</v>
      </c>
      <c r="E2165" t="s">
        <v>902</v>
      </c>
      <c r="F2165">
        <v>3</v>
      </c>
      <c r="G2165" t="s">
        <v>1573</v>
      </c>
      <c r="H2165" t="s">
        <v>1443</v>
      </c>
      <c r="I2165" t="s">
        <v>1826</v>
      </c>
      <c r="J2165">
        <f>IF('ATP Data Set 2019 Singles'!$K2165&gt;1,'ATP Data Set 2019 Singles'!$K2165,"")</f>
        <v>93</v>
      </c>
      <c r="K2165">
        <v>93</v>
      </c>
      <c r="R2165" s="132"/>
      <c r="AC2165"/>
    </row>
    <row r="2166" spans="1:29" x14ac:dyDescent="0.25">
      <c r="A2166" t="s">
        <v>2412</v>
      </c>
      <c r="B2166" t="str">
        <f>IF(OR(ISNUMBER(FIND("W/O",Tabelle3[[#This Row],[Score]])),ISNUMBER(FIND("RET",Tabelle3[[#This Row],[Score]])),ISNUMBER(FIND("Bye,",Tabelle3[[#This Row],[Opponent]]))),"NO","YES")</f>
        <v>YES</v>
      </c>
      <c r="C2166" t="s">
        <v>518</v>
      </c>
      <c r="D2166" s="158">
        <v>43682</v>
      </c>
      <c r="E2166" t="s">
        <v>902</v>
      </c>
      <c r="F2166">
        <v>3</v>
      </c>
      <c r="G2166" t="s">
        <v>1477</v>
      </c>
      <c r="H2166" t="s">
        <v>1432</v>
      </c>
      <c r="I2166" t="s">
        <v>1120</v>
      </c>
      <c r="J2166">
        <f>IF('ATP Data Set 2019 Singles'!$K2166&gt;1,'ATP Data Set 2019 Singles'!$K2166,"")</f>
        <v>111</v>
      </c>
      <c r="K2166">
        <v>111</v>
      </c>
      <c r="R2166" s="132"/>
      <c r="AC2166"/>
    </row>
    <row r="2167" spans="1:29" x14ac:dyDescent="0.25">
      <c r="A2167" t="s">
        <v>2412</v>
      </c>
      <c r="B2167" t="str">
        <f>IF(OR(ISNUMBER(FIND("W/O",Tabelle3[[#This Row],[Score]])),ISNUMBER(FIND("RET",Tabelle3[[#This Row],[Score]])),ISNUMBER(FIND("Bye,",Tabelle3[[#This Row],[Opponent]]))),"NO","YES")</f>
        <v>YES</v>
      </c>
      <c r="C2167" t="s">
        <v>518</v>
      </c>
      <c r="D2167" s="158">
        <v>43682</v>
      </c>
      <c r="E2167" t="s">
        <v>902</v>
      </c>
      <c r="F2167">
        <v>3</v>
      </c>
      <c r="G2167" t="s">
        <v>1454</v>
      </c>
      <c r="H2167" t="s">
        <v>1451</v>
      </c>
      <c r="I2167" t="s">
        <v>655</v>
      </c>
      <c r="J2167">
        <f>IF('ATP Data Set 2019 Singles'!$K2167&gt;1,'ATP Data Set 2019 Singles'!$K2167,"")</f>
        <v>106</v>
      </c>
      <c r="K2167">
        <v>106</v>
      </c>
      <c r="R2167" s="132"/>
      <c r="AC2167"/>
    </row>
    <row r="2168" spans="1:29" x14ac:dyDescent="0.25">
      <c r="A2168" t="s">
        <v>2412</v>
      </c>
      <c r="B2168" t="str">
        <f>IF(OR(ISNUMBER(FIND("W/O",Tabelle3[[#This Row],[Score]])),ISNUMBER(FIND("RET",Tabelle3[[#This Row],[Score]])),ISNUMBER(FIND("Bye,",Tabelle3[[#This Row],[Opponent]]))),"NO","YES")</f>
        <v>YES</v>
      </c>
      <c r="C2168" t="s">
        <v>518</v>
      </c>
      <c r="D2168" s="158">
        <v>43682</v>
      </c>
      <c r="E2168" t="s">
        <v>902</v>
      </c>
      <c r="F2168">
        <v>3</v>
      </c>
      <c r="G2168" t="s">
        <v>1440</v>
      </c>
      <c r="H2168" t="s">
        <v>1535</v>
      </c>
      <c r="I2168" t="s">
        <v>512</v>
      </c>
      <c r="J2168">
        <f>IF('ATP Data Set 2019 Singles'!$K2168&gt;1,'ATP Data Set 2019 Singles'!$K2168,"")</f>
        <v>76</v>
      </c>
      <c r="K2168">
        <v>76</v>
      </c>
      <c r="R2168" s="132"/>
      <c r="AC2168"/>
    </row>
    <row r="2169" spans="1:29" x14ac:dyDescent="0.25">
      <c r="A2169" t="s">
        <v>2412</v>
      </c>
      <c r="B2169" t="str">
        <f>IF(OR(ISNUMBER(FIND("W/O",Tabelle3[[#This Row],[Score]])),ISNUMBER(FIND("RET",Tabelle3[[#This Row],[Score]])),ISNUMBER(FIND("Bye,",Tabelle3[[#This Row],[Opponent]]))),"NO","YES")</f>
        <v>YES</v>
      </c>
      <c r="C2169" t="s">
        <v>518</v>
      </c>
      <c r="D2169" s="158">
        <v>43682</v>
      </c>
      <c r="E2169" t="s">
        <v>902</v>
      </c>
      <c r="F2169">
        <v>3</v>
      </c>
      <c r="G2169" t="s">
        <v>1447</v>
      </c>
      <c r="H2169" t="s">
        <v>1825</v>
      </c>
      <c r="I2169" t="s">
        <v>585</v>
      </c>
      <c r="J2169">
        <f>IF('ATP Data Set 2019 Singles'!$K2169&gt;1,'ATP Data Set 2019 Singles'!$K2169,"")</f>
        <v>97</v>
      </c>
      <c r="K2169">
        <v>97</v>
      </c>
      <c r="R2169" s="132"/>
      <c r="AC2169"/>
    </row>
    <row r="2170" spans="1:29" x14ac:dyDescent="0.25">
      <c r="A2170" t="s">
        <v>2412</v>
      </c>
      <c r="B2170" t="str">
        <f>IF(OR(ISNUMBER(FIND("W/O",Tabelle3[[#This Row],[Score]])),ISNUMBER(FIND("RET",Tabelle3[[#This Row],[Score]])),ISNUMBER(FIND("Bye,",Tabelle3[[#This Row],[Opponent]]))),"NO","YES")</f>
        <v>YES</v>
      </c>
      <c r="C2170" t="s">
        <v>518</v>
      </c>
      <c r="D2170" s="158">
        <v>43682</v>
      </c>
      <c r="E2170" t="s">
        <v>902</v>
      </c>
      <c r="F2170">
        <v>3</v>
      </c>
      <c r="G2170" t="s">
        <v>1430</v>
      </c>
      <c r="H2170" t="s">
        <v>1450</v>
      </c>
      <c r="I2170" t="s">
        <v>512</v>
      </c>
      <c r="J2170">
        <f>IF('ATP Data Set 2019 Singles'!$K2170&gt;1,'ATP Data Set 2019 Singles'!$K2170,"")</f>
        <v>79</v>
      </c>
      <c r="K2170">
        <v>79</v>
      </c>
      <c r="R2170" s="132"/>
      <c r="AC2170"/>
    </row>
    <row r="2171" spans="1:29" x14ac:dyDescent="0.25">
      <c r="A2171" t="s">
        <v>2412</v>
      </c>
      <c r="B2171" t="str">
        <f>IF(OR(ISNUMBER(FIND("W/O",Tabelle3[[#This Row],[Score]])),ISNUMBER(FIND("RET",Tabelle3[[#This Row],[Score]])),ISNUMBER(FIND("Bye,",Tabelle3[[#This Row],[Opponent]]))),"NO","YES")</f>
        <v>YES</v>
      </c>
      <c r="C2171" t="s">
        <v>518</v>
      </c>
      <c r="D2171" s="158">
        <v>43682</v>
      </c>
      <c r="E2171" t="s">
        <v>902</v>
      </c>
      <c r="F2171">
        <v>3</v>
      </c>
      <c r="G2171" t="s">
        <v>1508</v>
      </c>
      <c r="H2171" t="s">
        <v>1682</v>
      </c>
      <c r="I2171" t="s">
        <v>1392</v>
      </c>
      <c r="J2171">
        <f>IF('ATP Data Set 2019 Singles'!$K2171&gt;1,'ATP Data Set 2019 Singles'!$K2171,"")</f>
        <v>189</v>
      </c>
      <c r="K2171">
        <v>189</v>
      </c>
      <c r="R2171" s="132"/>
      <c r="AC2171"/>
    </row>
    <row r="2172" spans="1:29" x14ac:dyDescent="0.25">
      <c r="A2172" t="s">
        <v>2412</v>
      </c>
      <c r="B2172" t="str">
        <f>IF(OR(ISNUMBER(FIND("W/O",Tabelle3[[#This Row],[Score]])),ISNUMBER(FIND("RET",Tabelle3[[#This Row],[Score]])),ISNUMBER(FIND("Bye,",Tabelle3[[#This Row],[Opponent]]))),"NO","YES")</f>
        <v>YES</v>
      </c>
      <c r="C2172" t="s">
        <v>518</v>
      </c>
      <c r="D2172" s="158">
        <v>43682</v>
      </c>
      <c r="E2172" t="s">
        <v>902</v>
      </c>
      <c r="F2172">
        <v>3</v>
      </c>
      <c r="G2172" t="s">
        <v>1475</v>
      </c>
      <c r="H2172" t="s">
        <v>1394</v>
      </c>
      <c r="I2172" t="s">
        <v>848</v>
      </c>
      <c r="J2172">
        <f>IF('ATP Data Set 2019 Singles'!$K2172&gt;1,'ATP Data Set 2019 Singles'!$K2172,"")</f>
        <v>110</v>
      </c>
      <c r="K2172">
        <v>110</v>
      </c>
      <c r="R2172" s="132"/>
      <c r="AC2172"/>
    </row>
    <row r="2173" spans="1:29" x14ac:dyDescent="0.25">
      <c r="A2173" t="s">
        <v>2412</v>
      </c>
      <c r="B2173" t="str">
        <f>IF(OR(ISNUMBER(FIND("W/O",Tabelle3[[#This Row],[Score]])),ISNUMBER(FIND("RET",Tabelle3[[#This Row],[Score]])),ISNUMBER(FIND("Bye,",Tabelle3[[#This Row],[Opponent]]))),"NO","YES")</f>
        <v>YES</v>
      </c>
      <c r="C2173" t="s">
        <v>518</v>
      </c>
      <c r="D2173" s="158">
        <v>43682</v>
      </c>
      <c r="E2173" t="s">
        <v>902</v>
      </c>
      <c r="F2173">
        <v>3</v>
      </c>
      <c r="G2173" t="s">
        <v>1445</v>
      </c>
      <c r="H2173" t="s">
        <v>1434</v>
      </c>
      <c r="I2173" t="s">
        <v>1824</v>
      </c>
      <c r="J2173">
        <f>IF('ATP Data Set 2019 Singles'!$K2173&gt;1,'ATP Data Set 2019 Singles'!$K2173,"")</f>
        <v>132</v>
      </c>
      <c r="K2173">
        <v>132</v>
      </c>
      <c r="R2173" s="132"/>
      <c r="AC2173"/>
    </row>
    <row r="2174" spans="1:29" x14ac:dyDescent="0.25">
      <c r="A2174" t="s">
        <v>2412</v>
      </c>
      <c r="B2174" t="str">
        <f>IF(OR(ISNUMBER(FIND("W/O",Tabelle3[[#This Row],[Score]])),ISNUMBER(FIND("RET",Tabelle3[[#This Row],[Score]])),ISNUMBER(FIND("Bye,",Tabelle3[[#This Row],[Opponent]]))),"NO","YES")</f>
        <v>YES</v>
      </c>
      <c r="C2174" t="s">
        <v>518</v>
      </c>
      <c r="D2174" s="158">
        <v>43682</v>
      </c>
      <c r="E2174" t="s">
        <v>902</v>
      </c>
      <c r="F2174">
        <v>3</v>
      </c>
      <c r="G2174" t="s">
        <v>1448</v>
      </c>
      <c r="H2174" t="s">
        <v>1459</v>
      </c>
      <c r="I2174" t="s">
        <v>771</v>
      </c>
      <c r="J2174">
        <f>IF('ATP Data Set 2019 Singles'!$K2174&gt;1,'ATP Data Set 2019 Singles'!$K2174,"")</f>
        <v>65</v>
      </c>
      <c r="K2174">
        <v>65</v>
      </c>
      <c r="R2174" s="132"/>
      <c r="AC2174"/>
    </row>
    <row r="2175" spans="1:29" x14ac:dyDescent="0.25">
      <c r="A2175" t="s">
        <v>2412</v>
      </c>
      <c r="B2175" t="str">
        <f>IF(OR(ISNUMBER(FIND("W/O",Tabelle3[[#This Row],[Score]])),ISNUMBER(FIND("RET",Tabelle3[[#This Row],[Score]])),ISNUMBER(FIND("Bye,",Tabelle3[[#This Row],[Opponent]]))),"NO","YES")</f>
        <v>YES</v>
      </c>
      <c r="C2175" t="s">
        <v>518</v>
      </c>
      <c r="D2175" s="158">
        <v>43682</v>
      </c>
      <c r="E2175" t="s">
        <v>902</v>
      </c>
      <c r="F2175">
        <v>3</v>
      </c>
      <c r="G2175" t="s">
        <v>1397</v>
      </c>
      <c r="H2175" t="s">
        <v>1438</v>
      </c>
      <c r="I2175" t="s">
        <v>1640</v>
      </c>
      <c r="J2175">
        <f>IF('ATP Data Set 2019 Singles'!$K2175&gt;1,'ATP Data Set 2019 Singles'!$K2175,"")</f>
        <v>59</v>
      </c>
      <c r="K2175">
        <v>59</v>
      </c>
      <c r="R2175" s="132"/>
      <c r="AC2175"/>
    </row>
    <row r="2176" spans="1:29" x14ac:dyDescent="0.25">
      <c r="A2176" t="s">
        <v>2412</v>
      </c>
      <c r="B2176" t="str">
        <f>IF(OR(ISNUMBER(FIND("W/O",Tabelle3[[#This Row],[Score]])),ISNUMBER(FIND("RET",Tabelle3[[#This Row],[Score]])),ISNUMBER(FIND("Bye,",Tabelle3[[#This Row],[Opponent]]))),"NO","YES")</f>
        <v>YES</v>
      </c>
      <c r="C2176" t="s">
        <v>518</v>
      </c>
      <c r="D2176" s="158">
        <v>43682</v>
      </c>
      <c r="E2176" t="s">
        <v>902</v>
      </c>
      <c r="F2176">
        <v>3</v>
      </c>
      <c r="G2176" t="s">
        <v>1428</v>
      </c>
      <c r="H2176" t="s">
        <v>1634</v>
      </c>
      <c r="I2176" t="s">
        <v>522</v>
      </c>
      <c r="J2176">
        <f>IF('ATP Data Set 2019 Singles'!$K2176&gt;1,'ATP Data Set 2019 Singles'!$K2176,"")</f>
        <v>108</v>
      </c>
      <c r="K2176">
        <v>108</v>
      </c>
      <c r="R2176" s="132"/>
      <c r="AC2176"/>
    </row>
    <row r="2177" spans="1:29" x14ac:dyDescent="0.25">
      <c r="A2177" t="s">
        <v>2412</v>
      </c>
      <c r="B2177" t="str">
        <f>IF(OR(ISNUMBER(FIND("W/O",Tabelle3[[#This Row],[Score]])),ISNUMBER(FIND("RET",Tabelle3[[#This Row],[Score]])),ISNUMBER(FIND("Bye,",Tabelle3[[#This Row],[Opponent]]))),"NO","YES")</f>
        <v>YES</v>
      </c>
      <c r="C2177" t="s">
        <v>518</v>
      </c>
      <c r="D2177" s="158">
        <v>43682</v>
      </c>
      <c r="E2177" t="s">
        <v>902</v>
      </c>
      <c r="F2177">
        <v>3</v>
      </c>
      <c r="G2177" t="s">
        <v>1399</v>
      </c>
      <c r="H2177" t="s">
        <v>1510</v>
      </c>
      <c r="I2177" t="s">
        <v>533</v>
      </c>
      <c r="J2177">
        <f>IF('ATP Data Set 2019 Singles'!$K2177&gt;1,'ATP Data Set 2019 Singles'!$K2177,"")</f>
        <v>121</v>
      </c>
      <c r="K2177">
        <v>121</v>
      </c>
      <c r="R2177" s="132"/>
      <c r="AC2177"/>
    </row>
    <row r="2178" spans="1:29" x14ac:dyDescent="0.25">
      <c r="A2178" t="s">
        <v>2412</v>
      </c>
      <c r="B2178" t="str">
        <f>IF(OR(ISNUMBER(FIND("W/O",Tabelle3[[#This Row],[Score]])),ISNUMBER(FIND("RET",Tabelle3[[#This Row],[Score]])),ISNUMBER(FIND("Bye,",Tabelle3[[#This Row],[Opponent]]))),"NO","YES")</f>
        <v>YES</v>
      </c>
      <c r="C2178" t="s">
        <v>518</v>
      </c>
      <c r="D2178" s="158">
        <v>43682</v>
      </c>
      <c r="E2178" t="s">
        <v>902</v>
      </c>
      <c r="F2178">
        <v>3</v>
      </c>
      <c r="G2178" t="s">
        <v>1497</v>
      </c>
      <c r="H2178" t="s">
        <v>1435</v>
      </c>
      <c r="I2178" t="s">
        <v>1823</v>
      </c>
      <c r="J2178">
        <f>IF('ATP Data Set 2019 Singles'!$K2178&gt;1,'ATP Data Set 2019 Singles'!$K2178,"")</f>
        <v>143</v>
      </c>
      <c r="K2178">
        <v>143</v>
      </c>
      <c r="R2178" s="132"/>
      <c r="AC2178"/>
    </row>
    <row r="2179" spans="1:29" x14ac:dyDescent="0.25">
      <c r="A2179" t="s">
        <v>2412</v>
      </c>
      <c r="B2179" t="str">
        <f>IF(OR(ISNUMBER(FIND("W/O",Tabelle3[[#This Row],[Score]])),ISNUMBER(FIND("RET",Tabelle3[[#This Row],[Score]])),ISNUMBER(FIND("Bye,",Tabelle3[[#This Row],[Opponent]]))),"NO","YES")</f>
        <v>YES</v>
      </c>
      <c r="C2179" t="s">
        <v>518</v>
      </c>
      <c r="D2179" s="158">
        <v>43682</v>
      </c>
      <c r="E2179" t="s">
        <v>902</v>
      </c>
      <c r="F2179">
        <v>3</v>
      </c>
      <c r="G2179" t="s">
        <v>1393</v>
      </c>
      <c r="H2179" t="s">
        <v>1426</v>
      </c>
      <c r="I2179" t="s">
        <v>848</v>
      </c>
      <c r="J2179">
        <f>IF('ATP Data Set 2019 Singles'!$K2179&gt;1,'ATP Data Set 2019 Singles'!$K2179,"")</f>
        <v>107</v>
      </c>
      <c r="K2179">
        <v>107</v>
      </c>
      <c r="R2179" s="132"/>
      <c r="AC2179"/>
    </row>
    <row r="2180" spans="1:29" x14ac:dyDescent="0.25">
      <c r="A2180" t="s">
        <v>2412</v>
      </c>
      <c r="B2180" t="str">
        <f>IF(OR(ISNUMBER(FIND("W/O",Tabelle3[[#This Row],[Score]])),ISNUMBER(FIND("RET",Tabelle3[[#This Row],[Score]])),ISNUMBER(FIND("Bye,",Tabelle3[[#This Row],[Opponent]]))),"NO","YES")</f>
        <v>YES</v>
      </c>
      <c r="C2180" t="s">
        <v>518</v>
      </c>
      <c r="D2180" s="158">
        <v>43682</v>
      </c>
      <c r="E2180" t="s">
        <v>902</v>
      </c>
      <c r="F2180">
        <v>3</v>
      </c>
      <c r="G2180" t="s">
        <v>1396</v>
      </c>
      <c r="H2180" t="s">
        <v>1466</v>
      </c>
      <c r="I2180" t="s">
        <v>533</v>
      </c>
      <c r="J2180">
        <f>IF('ATP Data Set 2019 Singles'!$K2180&gt;1,'ATP Data Set 2019 Singles'!$K2180,"")</f>
        <v>100</v>
      </c>
      <c r="K2180">
        <v>100</v>
      </c>
      <c r="R2180" s="132"/>
      <c r="AC2180"/>
    </row>
    <row r="2181" spans="1:29" x14ac:dyDescent="0.25">
      <c r="A2181" t="s">
        <v>2412</v>
      </c>
      <c r="B2181" t="str">
        <f>IF(OR(ISNUMBER(FIND("W/O",Tabelle3[[#This Row],[Score]])),ISNUMBER(FIND("RET",Tabelle3[[#This Row],[Score]])),ISNUMBER(FIND("Bye,",Tabelle3[[#This Row],[Opponent]]))),"NO","YES")</f>
        <v>YES</v>
      </c>
      <c r="C2181" t="s">
        <v>518</v>
      </c>
      <c r="D2181" s="158">
        <v>43682</v>
      </c>
      <c r="E2181" t="s">
        <v>902</v>
      </c>
      <c r="F2181">
        <v>4</v>
      </c>
      <c r="G2181" t="s">
        <v>1454</v>
      </c>
      <c r="H2181" t="s">
        <v>1508</v>
      </c>
      <c r="I2181" t="s">
        <v>753</v>
      </c>
      <c r="J2181">
        <f>IF('ATP Data Set 2019 Singles'!$K2181&gt;1,'ATP Data Set 2019 Singles'!$K2181,"")</f>
        <v>101</v>
      </c>
      <c r="K2181">
        <v>101</v>
      </c>
      <c r="R2181" s="132"/>
      <c r="AC2181"/>
    </row>
    <row r="2182" spans="1:29" x14ac:dyDescent="0.25">
      <c r="A2182" t="s">
        <v>2412</v>
      </c>
      <c r="B2182" t="str">
        <f>IF(OR(ISNUMBER(FIND("W/O",Tabelle3[[#This Row],[Score]])),ISNUMBER(FIND("RET",Tabelle3[[#This Row],[Score]])),ISNUMBER(FIND("Bye,",Tabelle3[[#This Row],[Opponent]]))),"NO","YES")</f>
        <v>YES</v>
      </c>
      <c r="C2182" t="s">
        <v>518</v>
      </c>
      <c r="D2182" s="158">
        <v>43682</v>
      </c>
      <c r="E2182" t="s">
        <v>902</v>
      </c>
      <c r="F2182">
        <v>4</v>
      </c>
      <c r="G2182" t="s">
        <v>1447</v>
      </c>
      <c r="H2182" t="s">
        <v>1448</v>
      </c>
      <c r="I2182" t="s">
        <v>655</v>
      </c>
      <c r="J2182">
        <f>IF('ATP Data Set 2019 Singles'!$K2182&gt;1,'ATP Data Set 2019 Singles'!$K2182,"")</f>
        <v>106</v>
      </c>
      <c r="K2182">
        <v>106</v>
      </c>
      <c r="R2182" s="132"/>
      <c r="AC2182"/>
    </row>
    <row r="2183" spans="1:29" x14ac:dyDescent="0.25">
      <c r="A2183" t="s">
        <v>2412</v>
      </c>
      <c r="B2183" t="str">
        <f>IF(OR(ISNUMBER(FIND("W/O",Tabelle3[[#This Row],[Score]])),ISNUMBER(FIND("RET",Tabelle3[[#This Row],[Score]])),ISNUMBER(FIND("Bye,",Tabelle3[[#This Row],[Opponent]]))),"NO","YES")</f>
        <v>YES</v>
      </c>
      <c r="C2183" t="s">
        <v>518</v>
      </c>
      <c r="D2183" s="158">
        <v>43682</v>
      </c>
      <c r="E2183" t="s">
        <v>902</v>
      </c>
      <c r="F2183">
        <v>4</v>
      </c>
      <c r="G2183" t="s">
        <v>1445</v>
      </c>
      <c r="H2183" t="s">
        <v>1573</v>
      </c>
      <c r="I2183" t="s">
        <v>1822</v>
      </c>
      <c r="J2183">
        <f>IF('ATP Data Set 2019 Singles'!$K2183&gt;1,'ATP Data Set 2019 Singles'!$K2183,"")</f>
        <v>170</v>
      </c>
      <c r="K2183">
        <v>170</v>
      </c>
      <c r="R2183" s="132"/>
      <c r="AC2183"/>
    </row>
    <row r="2184" spans="1:29" x14ac:dyDescent="0.25">
      <c r="A2184" t="s">
        <v>2412</v>
      </c>
      <c r="B2184" t="str">
        <f>IF(OR(ISNUMBER(FIND("W/O",Tabelle3[[#This Row],[Score]])),ISNUMBER(FIND("RET",Tabelle3[[#This Row],[Score]])),ISNUMBER(FIND("Bye,",Tabelle3[[#This Row],[Opponent]]))),"NO","YES")</f>
        <v>YES</v>
      </c>
      <c r="C2184" t="s">
        <v>518</v>
      </c>
      <c r="D2184" s="158">
        <v>43682</v>
      </c>
      <c r="E2184" t="s">
        <v>902</v>
      </c>
      <c r="F2184">
        <v>4</v>
      </c>
      <c r="G2184" t="s">
        <v>1397</v>
      </c>
      <c r="H2184" t="s">
        <v>1430</v>
      </c>
      <c r="I2184" t="s">
        <v>646</v>
      </c>
      <c r="J2184">
        <f>IF('ATP Data Set 2019 Singles'!$K2184&gt;1,'ATP Data Set 2019 Singles'!$K2184,"")</f>
        <v>70</v>
      </c>
      <c r="K2184">
        <v>70</v>
      </c>
      <c r="R2184" s="132"/>
      <c r="AC2184"/>
    </row>
    <row r="2185" spans="1:29" x14ac:dyDescent="0.25">
      <c r="A2185" t="s">
        <v>2412</v>
      </c>
      <c r="B2185" t="str">
        <f>IF(OR(ISNUMBER(FIND("W/O",Tabelle3[[#This Row],[Score]])),ISNUMBER(FIND("RET",Tabelle3[[#This Row],[Score]])),ISNUMBER(FIND("Bye,",Tabelle3[[#This Row],[Opponent]]))),"NO","YES")</f>
        <v>YES</v>
      </c>
      <c r="C2185" t="s">
        <v>518</v>
      </c>
      <c r="D2185" s="158">
        <v>43682</v>
      </c>
      <c r="E2185" t="s">
        <v>902</v>
      </c>
      <c r="F2185">
        <v>4</v>
      </c>
      <c r="G2185" t="s">
        <v>1428</v>
      </c>
      <c r="H2185" t="s">
        <v>1475</v>
      </c>
      <c r="I2185" t="s">
        <v>1265</v>
      </c>
      <c r="J2185">
        <f>IF('ATP Data Set 2019 Singles'!$K2185&gt;1,'ATP Data Set 2019 Singles'!$K2185,"")</f>
        <v>69</v>
      </c>
      <c r="K2185">
        <v>69</v>
      </c>
      <c r="R2185" s="132"/>
      <c r="AC2185"/>
    </row>
    <row r="2186" spans="1:29" x14ac:dyDescent="0.25">
      <c r="A2186" t="s">
        <v>2412</v>
      </c>
      <c r="B2186" t="str">
        <f>IF(OR(ISNUMBER(FIND("W/O",Tabelle3[[#This Row],[Score]])),ISNUMBER(FIND("RET",Tabelle3[[#This Row],[Score]])),ISNUMBER(FIND("Bye,",Tabelle3[[#This Row],[Opponent]]))),"NO","YES")</f>
        <v>YES</v>
      </c>
      <c r="C2186" t="s">
        <v>518</v>
      </c>
      <c r="D2186" s="158">
        <v>43682</v>
      </c>
      <c r="E2186" t="s">
        <v>902</v>
      </c>
      <c r="F2186">
        <v>4</v>
      </c>
      <c r="G2186" t="s">
        <v>1399</v>
      </c>
      <c r="H2186" t="s">
        <v>1497</v>
      </c>
      <c r="I2186" t="s">
        <v>512</v>
      </c>
      <c r="J2186">
        <f>IF('ATP Data Set 2019 Singles'!$K2186&gt;1,'ATP Data Set 2019 Singles'!$K2186,"")</f>
        <v>101</v>
      </c>
      <c r="K2186">
        <v>101</v>
      </c>
      <c r="R2186" s="132"/>
      <c r="AC2186"/>
    </row>
    <row r="2187" spans="1:29" x14ac:dyDescent="0.25">
      <c r="A2187" t="s">
        <v>2412</v>
      </c>
      <c r="B2187" t="str">
        <f>IF(OR(ISNUMBER(FIND("W/O",Tabelle3[[#This Row],[Score]])),ISNUMBER(FIND("RET",Tabelle3[[#This Row],[Score]])),ISNUMBER(FIND("Bye,",Tabelle3[[#This Row],[Opponent]]))),"NO","YES")</f>
        <v>YES</v>
      </c>
      <c r="C2187" t="s">
        <v>518</v>
      </c>
      <c r="D2187" s="158">
        <v>43682</v>
      </c>
      <c r="E2187" t="s">
        <v>902</v>
      </c>
      <c r="F2187">
        <v>4</v>
      </c>
      <c r="G2187" t="s">
        <v>1393</v>
      </c>
      <c r="H2187" t="s">
        <v>1440</v>
      </c>
      <c r="I2187" t="s">
        <v>533</v>
      </c>
      <c r="J2187">
        <f>IF('ATP Data Set 2019 Singles'!$K2187&gt;1,'ATP Data Set 2019 Singles'!$K2187,"")</f>
        <v>113</v>
      </c>
      <c r="K2187">
        <v>113</v>
      </c>
      <c r="R2187" s="132"/>
      <c r="AC2187"/>
    </row>
    <row r="2188" spans="1:29" x14ac:dyDescent="0.25">
      <c r="A2188" t="s">
        <v>2412</v>
      </c>
      <c r="B2188" t="str">
        <f>IF(OR(ISNUMBER(FIND("W/O",Tabelle3[[#This Row],[Score]])),ISNUMBER(FIND("RET",Tabelle3[[#This Row],[Score]])),ISNUMBER(FIND("Bye,",Tabelle3[[#This Row],[Opponent]]))),"NO","YES")</f>
        <v>YES</v>
      </c>
      <c r="C2188" t="s">
        <v>518</v>
      </c>
      <c r="D2188" s="158">
        <v>43682</v>
      </c>
      <c r="E2188" t="s">
        <v>902</v>
      </c>
      <c r="F2188">
        <v>4</v>
      </c>
      <c r="G2188" t="s">
        <v>1396</v>
      </c>
      <c r="H2188" t="s">
        <v>1477</v>
      </c>
      <c r="I2188" t="s">
        <v>1821</v>
      </c>
      <c r="J2188">
        <f>IF('ATP Data Set 2019 Singles'!$K2188&gt;1,'ATP Data Set 2019 Singles'!$K2188,"")</f>
        <v>165</v>
      </c>
      <c r="K2188">
        <v>165</v>
      </c>
      <c r="R2188" s="132"/>
      <c r="AC2188"/>
    </row>
    <row r="2189" spans="1:29" x14ac:dyDescent="0.25">
      <c r="A2189" t="s">
        <v>2412</v>
      </c>
      <c r="B2189" t="str">
        <f>IF(OR(ISNUMBER(FIND("W/O",Tabelle3[[#This Row],[Score]])),ISNUMBER(FIND("RET",Tabelle3[[#This Row],[Score]])),ISNUMBER(FIND("Bye,",Tabelle3[[#This Row],[Opponent]]))),"NO","YES")</f>
        <v>YES</v>
      </c>
      <c r="C2189" t="s">
        <v>518</v>
      </c>
      <c r="D2189" s="158">
        <v>43682</v>
      </c>
      <c r="E2189" t="s">
        <v>902</v>
      </c>
      <c r="F2189">
        <v>5</v>
      </c>
      <c r="G2189" t="s">
        <v>1445</v>
      </c>
      <c r="H2189" t="s">
        <v>1396</v>
      </c>
      <c r="I2189" t="s">
        <v>646</v>
      </c>
      <c r="J2189">
        <f>IF('ATP Data Set 2019 Singles'!$K2189&gt;1,'ATP Data Set 2019 Singles'!$K2189,"")</f>
        <v>74</v>
      </c>
      <c r="K2189">
        <v>74</v>
      </c>
      <c r="R2189" s="132"/>
      <c r="AC2189"/>
    </row>
    <row r="2190" spans="1:29" x14ac:dyDescent="0.25">
      <c r="A2190" t="s">
        <v>2412</v>
      </c>
      <c r="B2190" t="str">
        <f>IF(OR(ISNUMBER(FIND("W/O",Tabelle3[[#This Row],[Score]])),ISNUMBER(FIND("RET",Tabelle3[[#This Row],[Score]])),ISNUMBER(FIND("Bye,",Tabelle3[[#This Row],[Opponent]]))),"NO","YES")</f>
        <v>YES</v>
      </c>
      <c r="C2190" t="s">
        <v>518</v>
      </c>
      <c r="D2190" s="158">
        <v>43682</v>
      </c>
      <c r="E2190" t="s">
        <v>902</v>
      </c>
      <c r="F2190">
        <v>5</v>
      </c>
      <c r="G2190" t="s">
        <v>1397</v>
      </c>
      <c r="H2190" t="s">
        <v>1393</v>
      </c>
      <c r="I2190" t="s">
        <v>718</v>
      </c>
      <c r="J2190">
        <f>IF('ATP Data Set 2019 Singles'!$K2190&gt;1,'ATP Data Set 2019 Singles'!$K2190,"")</f>
        <v>57</v>
      </c>
      <c r="K2190">
        <v>57</v>
      </c>
      <c r="R2190" s="132"/>
      <c r="AC2190"/>
    </row>
    <row r="2191" spans="1:29" x14ac:dyDescent="0.25">
      <c r="A2191" t="s">
        <v>2412</v>
      </c>
      <c r="B2191" t="str">
        <f>IF(OR(ISNUMBER(FIND("W/O",Tabelle3[[#This Row],[Score]])),ISNUMBER(FIND("RET",Tabelle3[[#This Row],[Score]])),ISNUMBER(FIND("Bye,",Tabelle3[[#This Row],[Opponent]]))),"NO","YES")</f>
        <v>YES</v>
      </c>
      <c r="C2191" t="s">
        <v>518</v>
      </c>
      <c r="D2191" s="158">
        <v>43682</v>
      </c>
      <c r="E2191" t="s">
        <v>902</v>
      </c>
      <c r="F2191">
        <v>5</v>
      </c>
      <c r="G2191" t="s">
        <v>1428</v>
      </c>
      <c r="H2191" t="s">
        <v>1454</v>
      </c>
      <c r="I2191" t="s">
        <v>1600</v>
      </c>
      <c r="J2191">
        <f>IF('ATP Data Set 2019 Singles'!$K2191&gt;1,'ATP Data Set 2019 Singles'!$K2191,"")</f>
        <v>145</v>
      </c>
      <c r="K2191">
        <v>145</v>
      </c>
      <c r="R2191" s="132"/>
      <c r="AC2191"/>
    </row>
    <row r="2192" spans="1:29" x14ac:dyDescent="0.25">
      <c r="A2192" t="s">
        <v>2412</v>
      </c>
      <c r="B2192" t="str">
        <f>IF(OR(ISNUMBER(FIND("W/O",Tabelle3[[#This Row],[Score]])),ISNUMBER(FIND("RET",Tabelle3[[#This Row],[Score]])),ISNUMBER(FIND("Bye,",Tabelle3[[#This Row],[Opponent]]))),"NO","YES")</f>
        <v>YES</v>
      </c>
      <c r="C2192" t="s">
        <v>518</v>
      </c>
      <c r="D2192" s="158">
        <v>43682</v>
      </c>
      <c r="E2192" t="s">
        <v>902</v>
      </c>
      <c r="F2192">
        <v>5</v>
      </c>
      <c r="G2192" t="s">
        <v>1399</v>
      </c>
      <c r="H2192" t="s">
        <v>1447</v>
      </c>
      <c r="I2192" t="s">
        <v>1820</v>
      </c>
      <c r="J2192">
        <f>IF('ATP Data Set 2019 Singles'!$K2192&gt;1,'ATP Data Set 2019 Singles'!$K2192,"")</f>
        <v>117</v>
      </c>
      <c r="K2192">
        <v>117</v>
      </c>
      <c r="R2192" s="132"/>
      <c r="AC2192"/>
    </row>
    <row r="2193" spans="1:29" x14ac:dyDescent="0.25">
      <c r="A2193" t="s">
        <v>2412</v>
      </c>
      <c r="B2193" t="str">
        <f>IF(OR(ISNUMBER(FIND("W/O",Tabelle3[[#This Row],[Score]])),ISNUMBER(FIND("RET",Tabelle3[[#This Row],[Score]])),ISNUMBER(FIND("Bye,",Tabelle3[[#This Row],[Opponent]]))),"NO","YES")</f>
        <v>YES</v>
      </c>
      <c r="C2193" t="s">
        <v>518</v>
      </c>
      <c r="D2193" s="158">
        <v>43682</v>
      </c>
      <c r="E2193" t="s">
        <v>902</v>
      </c>
      <c r="F2193">
        <v>6</v>
      </c>
      <c r="G2193" t="s">
        <v>1397</v>
      </c>
      <c r="H2193" t="s">
        <v>1445</v>
      </c>
      <c r="I2193" t="s">
        <v>895</v>
      </c>
      <c r="J2193">
        <f>IF('ATP Data Set 2019 Singles'!$K2193&gt;1,'ATP Data Set 2019 Singles'!$K2193,"")</f>
        <v>83</v>
      </c>
      <c r="K2193">
        <v>83</v>
      </c>
      <c r="R2193" s="132"/>
      <c r="AC2193"/>
    </row>
    <row r="2194" spans="1:29" x14ac:dyDescent="0.25">
      <c r="A2194" t="s">
        <v>2412</v>
      </c>
      <c r="B2194" t="str">
        <f>IF(OR(ISNUMBER(FIND("W/O",Tabelle3[[#This Row],[Score]])),ISNUMBER(FIND("RET",Tabelle3[[#This Row],[Score]])),ISNUMBER(FIND("Bye,",Tabelle3[[#This Row],[Opponent]]))),"NO","YES")</f>
        <v>NO</v>
      </c>
      <c r="C2194" t="s">
        <v>518</v>
      </c>
      <c r="D2194" s="158">
        <v>43682</v>
      </c>
      <c r="E2194" t="s">
        <v>902</v>
      </c>
      <c r="F2194">
        <v>6</v>
      </c>
      <c r="G2194" t="s">
        <v>1399</v>
      </c>
      <c r="H2194" t="s">
        <v>1428</v>
      </c>
      <c r="I2194" t="s">
        <v>582</v>
      </c>
      <c r="J2194" t="str">
        <f>IF('ATP Data Set 2019 Singles'!$K2194&gt;1,'ATP Data Set 2019 Singles'!$K2194,"")</f>
        <v/>
      </c>
      <c r="K2194">
        <v>0</v>
      </c>
      <c r="R2194" s="132"/>
      <c r="AC2194"/>
    </row>
    <row r="2195" spans="1:29" x14ac:dyDescent="0.25">
      <c r="A2195" t="s">
        <v>2412</v>
      </c>
      <c r="B2195" t="str">
        <f>IF(OR(ISNUMBER(FIND("W/O",Tabelle3[[#This Row],[Score]])),ISNUMBER(FIND("RET",Tabelle3[[#This Row],[Score]])),ISNUMBER(FIND("Bye,",Tabelle3[[#This Row],[Opponent]]))),"NO","YES")</f>
        <v>YES</v>
      </c>
      <c r="C2195" t="s">
        <v>518</v>
      </c>
      <c r="D2195" s="158">
        <v>43682</v>
      </c>
      <c r="E2195" t="s">
        <v>902</v>
      </c>
      <c r="F2195">
        <v>7</v>
      </c>
      <c r="G2195" t="s">
        <v>1399</v>
      </c>
      <c r="H2195" t="s">
        <v>1397</v>
      </c>
      <c r="I2195" t="s">
        <v>1640</v>
      </c>
      <c r="J2195">
        <f>IF('ATP Data Set 2019 Singles'!$K2195&gt;1,'ATP Data Set 2019 Singles'!$K2195,"")</f>
        <v>70</v>
      </c>
      <c r="K2195">
        <v>70</v>
      </c>
      <c r="R2195" s="132"/>
      <c r="AC2195"/>
    </row>
    <row r="2196" spans="1:29" x14ac:dyDescent="0.25">
      <c r="A2196" t="s">
        <v>2412</v>
      </c>
      <c r="B2196" t="str">
        <f>IF(OR(ISNUMBER(FIND("W/O",Tabelle3[[#This Row],[Score]])),ISNUMBER(FIND("RET",Tabelle3[[#This Row],[Score]])),ISNUMBER(FIND("Bye,",Tabelle3[[#This Row],[Opponent]]))),"NO","YES")</f>
        <v>YES</v>
      </c>
      <c r="C2196" t="s">
        <v>518</v>
      </c>
      <c r="D2196" s="158">
        <v>43689</v>
      </c>
      <c r="E2196" t="s">
        <v>885</v>
      </c>
      <c r="F2196">
        <v>2</v>
      </c>
      <c r="G2196" t="s">
        <v>1435</v>
      </c>
      <c r="H2196" t="s">
        <v>1440</v>
      </c>
      <c r="I2196" t="s">
        <v>610</v>
      </c>
      <c r="J2196">
        <f>IF('ATP Data Set 2019 Singles'!$K2196&gt;1,'ATP Data Set 2019 Singles'!$K2196,"")</f>
        <v>115</v>
      </c>
      <c r="K2196">
        <v>115</v>
      </c>
      <c r="R2196" s="132"/>
      <c r="AC2196"/>
    </row>
    <row r="2197" spans="1:29" x14ac:dyDescent="0.25">
      <c r="A2197" t="s">
        <v>2412</v>
      </c>
      <c r="B2197" t="str">
        <f>IF(OR(ISNUMBER(FIND("W/O",Tabelle3[[#This Row],[Score]])),ISNUMBER(FIND("RET",Tabelle3[[#This Row],[Score]])),ISNUMBER(FIND("Bye,",Tabelle3[[#This Row],[Opponent]]))),"NO","YES")</f>
        <v>YES</v>
      </c>
      <c r="C2197" t="s">
        <v>518</v>
      </c>
      <c r="D2197" s="158">
        <v>43689</v>
      </c>
      <c r="E2197" t="s">
        <v>885</v>
      </c>
      <c r="F2197">
        <v>2</v>
      </c>
      <c r="G2197" t="s">
        <v>1454</v>
      </c>
      <c r="H2197" t="s">
        <v>1475</v>
      </c>
      <c r="I2197" t="s">
        <v>585</v>
      </c>
      <c r="J2197">
        <f>IF('ATP Data Set 2019 Singles'!$K2197&gt;1,'ATP Data Set 2019 Singles'!$K2197,"")</f>
        <v>97</v>
      </c>
      <c r="K2197">
        <v>97</v>
      </c>
      <c r="R2197" s="132"/>
      <c r="AC2197"/>
    </row>
    <row r="2198" spans="1:29" x14ac:dyDescent="0.25">
      <c r="A2198" t="s">
        <v>2412</v>
      </c>
      <c r="B2198" t="str">
        <f>IF(OR(ISNUMBER(FIND("W/O",Tabelle3[[#This Row],[Score]])),ISNUMBER(FIND("RET",Tabelle3[[#This Row],[Score]])),ISNUMBER(FIND("Bye,",Tabelle3[[#This Row],[Opponent]]))),"NO","YES")</f>
        <v>YES</v>
      </c>
      <c r="C2198" t="s">
        <v>518</v>
      </c>
      <c r="D2198" s="158">
        <v>43689</v>
      </c>
      <c r="E2198" t="s">
        <v>885</v>
      </c>
      <c r="F2198">
        <v>2</v>
      </c>
      <c r="G2198" t="s">
        <v>1480</v>
      </c>
      <c r="H2198" t="s">
        <v>1465</v>
      </c>
      <c r="I2198" t="s">
        <v>536</v>
      </c>
      <c r="J2198">
        <f>IF('ATP Data Set 2019 Singles'!$K2198&gt;1,'ATP Data Set 2019 Singles'!$K2198,"")</f>
        <v>138</v>
      </c>
      <c r="K2198">
        <v>138</v>
      </c>
      <c r="R2198" s="132"/>
      <c r="AC2198"/>
    </row>
    <row r="2199" spans="1:29" x14ac:dyDescent="0.25">
      <c r="A2199" t="s">
        <v>2412</v>
      </c>
      <c r="B2199" t="str">
        <f>IF(OR(ISNUMBER(FIND("W/O",Tabelle3[[#This Row],[Score]])),ISNUMBER(FIND("RET",Tabelle3[[#This Row],[Score]])),ISNUMBER(FIND("Bye,",Tabelle3[[#This Row],[Opponent]]))),"NO","YES")</f>
        <v>YES</v>
      </c>
      <c r="C2199" t="s">
        <v>518</v>
      </c>
      <c r="D2199" s="158">
        <v>43689</v>
      </c>
      <c r="E2199" t="s">
        <v>885</v>
      </c>
      <c r="F2199">
        <v>2</v>
      </c>
      <c r="G2199" t="s">
        <v>1403</v>
      </c>
      <c r="H2199" t="s">
        <v>1579</v>
      </c>
      <c r="I2199" t="s">
        <v>1819</v>
      </c>
      <c r="J2199">
        <f>IF('ATP Data Set 2019 Singles'!$K2199&gt;1,'ATP Data Set 2019 Singles'!$K2199,"")</f>
        <v>131</v>
      </c>
      <c r="K2199">
        <v>131</v>
      </c>
      <c r="R2199" s="132"/>
      <c r="AC2199"/>
    </row>
    <row r="2200" spans="1:29" x14ac:dyDescent="0.25">
      <c r="A2200" t="s">
        <v>2412</v>
      </c>
      <c r="B2200" t="str">
        <f>IF(OR(ISNUMBER(FIND("W/O",Tabelle3[[#This Row],[Score]])),ISNUMBER(FIND("RET",Tabelle3[[#This Row],[Score]])),ISNUMBER(FIND("Bye,",Tabelle3[[#This Row],[Opponent]]))),"NO","YES")</f>
        <v>NO</v>
      </c>
      <c r="C2200" t="s">
        <v>518</v>
      </c>
      <c r="D2200" s="158">
        <v>43689</v>
      </c>
      <c r="E2200" t="s">
        <v>885</v>
      </c>
      <c r="F2200">
        <v>2</v>
      </c>
      <c r="G2200" t="s">
        <v>1570</v>
      </c>
      <c r="H2200" t="s">
        <v>1458</v>
      </c>
      <c r="I2200" t="s">
        <v>1457</v>
      </c>
      <c r="J2200" t="str">
        <f>IF('ATP Data Set 2019 Singles'!$K2200&gt;1,'ATP Data Set 2019 Singles'!$K2200,"")</f>
        <v/>
      </c>
      <c r="K2200">
        <v>0</v>
      </c>
      <c r="R2200" s="132"/>
      <c r="AC2200"/>
    </row>
    <row r="2201" spans="1:29" x14ac:dyDescent="0.25">
      <c r="A2201" t="s">
        <v>2412</v>
      </c>
      <c r="B2201" t="str">
        <f>IF(OR(ISNUMBER(FIND("W/O",Tabelle3[[#This Row],[Score]])),ISNUMBER(FIND("RET",Tabelle3[[#This Row],[Score]])),ISNUMBER(FIND("Bye,",Tabelle3[[#This Row],[Opponent]]))),"NO","YES")</f>
        <v>NO</v>
      </c>
      <c r="C2201" t="s">
        <v>518</v>
      </c>
      <c r="D2201" s="158">
        <v>43689</v>
      </c>
      <c r="E2201" t="s">
        <v>885</v>
      </c>
      <c r="F2201">
        <v>2</v>
      </c>
      <c r="G2201" t="s">
        <v>1400</v>
      </c>
      <c r="H2201" t="s">
        <v>1458</v>
      </c>
      <c r="I2201" t="s">
        <v>1457</v>
      </c>
      <c r="J2201" t="str">
        <f>IF('ATP Data Set 2019 Singles'!$K2201&gt;1,'ATP Data Set 2019 Singles'!$K2201,"")</f>
        <v/>
      </c>
      <c r="K2201">
        <v>0</v>
      </c>
      <c r="R2201" s="132"/>
      <c r="AC2201"/>
    </row>
    <row r="2202" spans="1:29" x14ac:dyDescent="0.25">
      <c r="A2202" t="s">
        <v>2412</v>
      </c>
      <c r="B2202" t="str">
        <f>IF(OR(ISNUMBER(FIND("W/O",Tabelle3[[#This Row],[Score]])),ISNUMBER(FIND("RET",Tabelle3[[#This Row],[Score]])),ISNUMBER(FIND("Bye,",Tabelle3[[#This Row],[Opponent]]))),"NO","YES")</f>
        <v>NO</v>
      </c>
      <c r="C2202" t="s">
        <v>518</v>
      </c>
      <c r="D2202" s="158">
        <v>43689</v>
      </c>
      <c r="E2202" t="s">
        <v>885</v>
      </c>
      <c r="F2202">
        <v>2</v>
      </c>
      <c r="G2202" t="s">
        <v>1395</v>
      </c>
      <c r="H2202" t="s">
        <v>1458</v>
      </c>
      <c r="I2202" t="s">
        <v>1457</v>
      </c>
      <c r="J2202" t="str">
        <f>IF('ATP Data Set 2019 Singles'!$K2202&gt;1,'ATP Data Set 2019 Singles'!$K2202,"")</f>
        <v/>
      </c>
      <c r="K2202">
        <v>0</v>
      </c>
      <c r="R2202" s="132"/>
      <c r="AC2202"/>
    </row>
    <row r="2203" spans="1:29" x14ac:dyDescent="0.25">
      <c r="A2203" t="s">
        <v>2412</v>
      </c>
      <c r="B2203" t="str">
        <f>IF(OR(ISNUMBER(FIND("W/O",Tabelle3[[#This Row],[Score]])),ISNUMBER(FIND("RET",Tabelle3[[#This Row],[Score]])),ISNUMBER(FIND("Bye,",Tabelle3[[#This Row],[Opponent]]))),"NO","YES")</f>
        <v>YES</v>
      </c>
      <c r="C2203" t="s">
        <v>518</v>
      </c>
      <c r="D2203" s="158">
        <v>43689</v>
      </c>
      <c r="E2203" t="s">
        <v>885</v>
      </c>
      <c r="F2203">
        <v>2</v>
      </c>
      <c r="G2203" t="s">
        <v>1508</v>
      </c>
      <c r="H2203" t="s">
        <v>1555</v>
      </c>
      <c r="I2203" t="s">
        <v>550</v>
      </c>
      <c r="J2203">
        <f>IF('ATP Data Set 2019 Singles'!$K2203&gt;1,'ATP Data Set 2019 Singles'!$K2203,"")</f>
        <v>97</v>
      </c>
      <c r="K2203">
        <v>97</v>
      </c>
      <c r="R2203" s="132"/>
      <c r="AC2203"/>
    </row>
    <row r="2204" spans="1:29" x14ac:dyDescent="0.25">
      <c r="A2204" t="s">
        <v>2412</v>
      </c>
      <c r="B2204" t="str">
        <f>IF(OR(ISNUMBER(FIND("W/O",Tabelle3[[#This Row],[Score]])),ISNUMBER(FIND("RET",Tabelle3[[#This Row],[Score]])),ISNUMBER(FIND("Bye,",Tabelle3[[#This Row],[Opponent]]))),"NO","YES")</f>
        <v>YES</v>
      </c>
      <c r="C2204" t="s">
        <v>518</v>
      </c>
      <c r="D2204" s="158">
        <v>43689</v>
      </c>
      <c r="E2204" t="s">
        <v>885</v>
      </c>
      <c r="F2204">
        <v>2</v>
      </c>
      <c r="G2204" t="s">
        <v>1453</v>
      </c>
      <c r="H2204" t="s">
        <v>1441</v>
      </c>
      <c r="I2204" t="s">
        <v>1818</v>
      </c>
      <c r="J2204">
        <f>IF('ATP Data Set 2019 Singles'!$K2204&gt;1,'ATP Data Set 2019 Singles'!$K2204,"")</f>
        <v>145</v>
      </c>
      <c r="K2204">
        <v>145</v>
      </c>
      <c r="R2204" s="132"/>
      <c r="AC2204"/>
    </row>
    <row r="2205" spans="1:29" x14ac:dyDescent="0.25">
      <c r="A2205" t="s">
        <v>2412</v>
      </c>
      <c r="B2205" t="str">
        <f>IF(OR(ISNUMBER(FIND("W/O",Tabelle3[[#This Row],[Score]])),ISNUMBER(FIND("RET",Tabelle3[[#This Row],[Score]])),ISNUMBER(FIND("Bye,",Tabelle3[[#This Row],[Opponent]]))),"NO","YES")</f>
        <v>YES</v>
      </c>
      <c r="C2205" t="s">
        <v>518</v>
      </c>
      <c r="D2205" s="158">
        <v>43689</v>
      </c>
      <c r="E2205" t="s">
        <v>885</v>
      </c>
      <c r="F2205">
        <v>2</v>
      </c>
      <c r="G2205" t="s">
        <v>1450</v>
      </c>
      <c r="H2205" t="s">
        <v>1469</v>
      </c>
      <c r="I2205" t="s">
        <v>1817</v>
      </c>
      <c r="J2205">
        <f>IF('ATP Data Set 2019 Singles'!$K2205&gt;1,'ATP Data Set 2019 Singles'!$K2205,"")</f>
        <v>136</v>
      </c>
      <c r="K2205">
        <v>136</v>
      </c>
      <c r="R2205" s="132"/>
      <c r="AC2205"/>
    </row>
    <row r="2206" spans="1:29" x14ac:dyDescent="0.25">
      <c r="A2206" t="s">
        <v>2412</v>
      </c>
      <c r="B2206" t="str">
        <f>IF(OR(ISNUMBER(FIND("W/O",Tabelle3[[#This Row],[Score]])),ISNUMBER(FIND("RET",Tabelle3[[#This Row],[Score]])),ISNUMBER(FIND("Bye,",Tabelle3[[#This Row],[Opponent]]))),"NO","YES")</f>
        <v>YES</v>
      </c>
      <c r="C2206" t="s">
        <v>518</v>
      </c>
      <c r="D2206" s="158">
        <v>43689</v>
      </c>
      <c r="E2206" t="s">
        <v>885</v>
      </c>
      <c r="F2206">
        <v>2</v>
      </c>
      <c r="G2206" t="s">
        <v>1407</v>
      </c>
      <c r="H2206" t="s">
        <v>1573</v>
      </c>
      <c r="I2206" t="s">
        <v>646</v>
      </c>
      <c r="J2206">
        <f>IF('ATP Data Set 2019 Singles'!$K2206&gt;1,'ATP Data Set 2019 Singles'!$K2206,"")</f>
        <v>64</v>
      </c>
      <c r="K2206">
        <v>64</v>
      </c>
      <c r="R2206" s="132"/>
      <c r="AC2206"/>
    </row>
    <row r="2207" spans="1:29" x14ac:dyDescent="0.25">
      <c r="A2207" t="s">
        <v>2412</v>
      </c>
      <c r="B2207" t="str">
        <f>IF(OR(ISNUMBER(FIND("W/O",Tabelle3[[#This Row],[Score]])),ISNUMBER(FIND("RET",Tabelle3[[#This Row],[Score]])),ISNUMBER(FIND("Bye,",Tabelle3[[#This Row],[Opponent]]))),"NO","YES")</f>
        <v>NO</v>
      </c>
      <c r="C2207" t="s">
        <v>518</v>
      </c>
      <c r="D2207" s="158">
        <v>43689</v>
      </c>
      <c r="E2207" t="s">
        <v>885</v>
      </c>
      <c r="F2207">
        <v>2</v>
      </c>
      <c r="G2207" t="s">
        <v>1445</v>
      </c>
      <c r="H2207" t="s">
        <v>1458</v>
      </c>
      <c r="I2207" t="s">
        <v>1457</v>
      </c>
      <c r="J2207" t="str">
        <f>IF('ATP Data Set 2019 Singles'!$K2207&gt;1,'ATP Data Set 2019 Singles'!$K2207,"")</f>
        <v/>
      </c>
      <c r="K2207">
        <v>0</v>
      </c>
      <c r="R2207" s="132"/>
      <c r="AC2207"/>
    </row>
    <row r="2208" spans="1:29" x14ac:dyDescent="0.25">
      <c r="A2208" t="s">
        <v>2412</v>
      </c>
      <c r="B2208" t="str">
        <f>IF(OR(ISNUMBER(FIND("W/O",Tabelle3[[#This Row],[Score]])),ISNUMBER(FIND("RET",Tabelle3[[#This Row],[Score]])),ISNUMBER(FIND("Bye,",Tabelle3[[#This Row],[Opponent]]))),"NO","YES")</f>
        <v>NO</v>
      </c>
      <c r="C2208" t="s">
        <v>518</v>
      </c>
      <c r="D2208" s="158">
        <v>43689</v>
      </c>
      <c r="E2208" t="s">
        <v>885</v>
      </c>
      <c r="F2208">
        <v>2</v>
      </c>
      <c r="G2208" t="s">
        <v>1487</v>
      </c>
      <c r="H2208" t="s">
        <v>1458</v>
      </c>
      <c r="I2208" t="s">
        <v>1457</v>
      </c>
      <c r="J2208" t="str">
        <f>IF('ATP Data Set 2019 Singles'!$K2208&gt;1,'ATP Data Set 2019 Singles'!$K2208,"")</f>
        <v/>
      </c>
      <c r="K2208">
        <v>0</v>
      </c>
      <c r="R2208" s="132"/>
      <c r="AC2208"/>
    </row>
    <row r="2209" spans="1:29" x14ac:dyDescent="0.25">
      <c r="A2209" t="s">
        <v>2412</v>
      </c>
      <c r="B2209" t="str">
        <f>IF(OR(ISNUMBER(FIND("W/O",Tabelle3[[#This Row],[Score]])),ISNUMBER(FIND("RET",Tabelle3[[#This Row],[Score]])),ISNUMBER(FIND("Bye,",Tabelle3[[#This Row],[Opponent]]))),"NO","YES")</f>
        <v>YES</v>
      </c>
      <c r="C2209" t="s">
        <v>518</v>
      </c>
      <c r="D2209" s="158">
        <v>43689</v>
      </c>
      <c r="E2209" t="s">
        <v>885</v>
      </c>
      <c r="F2209">
        <v>2</v>
      </c>
      <c r="G2209" t="s">
        <v>1611</v>
      </c>
      <c r="H2209" t="s">
        <v>1496</v>
      </c>
      <c r="I2209" t="s">
        <v>598</v>
      </c>
      <c r="J2209">
        <f>IF('ATP Data Set 2019 Singles'!$K2209&gt;1,'ATP Data Set 2019 Singles'!$K2209,"")</f>
        <v>80</v>
      </c>
      <c r="K2209">
        <v>80</v>
      </c>
      <c r="R2209" s="132"/>
      <c r="AC2209"/>
    </row>
    <row r="2210" spans="1:29" x14ac:dyDescent="0.25">
      <c r="A2210" t="s">
        <v>2412</v>
      </c>
      <c r="B2210" t="str">
        <f>IF(OR(ISNUMBER(FIND("W/O",Tabelle3[[#This Row],[Score]])),ISNUMBER(FIND("RET",Tabelle3[[#This Row],[Score]])),ISNUMBER(FIND("Bye,",Tabelle3[[#This Row],[Opponent]]))),"NO","YES")</f>
        <v>YES</v>
      </c>
      <c r="C2210" t="s">
        <v>518</v>
      </c>
      <c r="D2210" s="158">
        <v>43689</v>
      </c>
      <c r="E2210" t="s">
        <v>885</v>
      </c>
      <c r="F2210">
        <v>2</v>
      </c>
      <c r="G2210" t="s">
        <v>1511</v>
      </c>
      <c r="H2210" t="s">
        <v>1401</v>
      </c>
      <c r="I2210" t="s">
        <v>585</v>
      </c>
      <c r="J2210">
        <f>IF('ATP Data Set 2019 Singles'!$K2210&gt;1,'ATP Data Set 2019 Singles'!$K2210,"")</f>
        <v>87</v>
      </c>
      <c r="K2210">
        <v>87</v>
      </c>
      <c r="R2210" s="132"/>
      <c r="AC2210"/>
    </row>
    <row r="2211" spans="1:29" x14ac:dyDescent="0.25">
      <c r="A2211" t="s">
        <v>2412</v>
      </c>
      <c r="B2211" t="str">
        <f>IF(OR(ISNUMBER(FIND("W/O",Tabelle3[[#This Row],[Score]])),ISNUMBER(FIND("RET",Tabelle3[[#This Row],[Score]])),ISNUMBER(FIND("Bye,",Tabelle3[[#This Row],[Opponent]]))),"NO","YES")</f>
        <v>YES</v>
      </c>
      <c r="C2211" t="s">
        <v>518</v>
      </c>
      <c r="D2211" s="158">
        <v>43689</v>
      </c>
      <c r="E2211" t="s">
        <v>885</v>
      </c>
      <c r="F2211">
        <v>2</v>
      </c>
      <c r="G2211" t="s">
        <v>1448</v>
      </c>
      <c r="H2211" t="s">
        <v>1430</v>
      </c>
      <c r="I2211" t="s">
        <v>542</v>
      </c>
      <c r="J2211">
        <f>IF('ATP Data Set 2019 Singles'!$K2211&gt;1,'ATP Data Set 2019 Singles'!$K2211,"")</f>
        <v>71</v>
      </c>
      <c r="K2211">
        <v>71</v>
      </c>
      <c r="R2211" s="132"/>
      <c r="AC2211"/>
    </row>
    <row r="2212" spans="1:29" x14ac:dyDescent="0.25">
      <c r="A2212" t="s">
        <v>2412</v>
      </c>
      <c r="B2212" t="str">
        <f>IF(OR(ISNUMBER(FIND("W/O",Tabelle3[[#This Row],[Score]])),ISNUMBER(FIND("RET",Tabelle3[[#This Row],[Score]])),ISNUMBER(FIND("Bye,",Tabelle3[[#This Row],[Opponent]]))),"NO","YES")</f>
        <v>YES</v>
      </c>
      <c r="C2212" t="s">
        <v>518</v>
      </c>
      <c r="D2212" s="158">
        <v>43689</v>
      </c>
      <c r="E2212" t="s">
        <v>885</v>
      </c>
      <c r="F2212">
        <v>2</v>
      </c>
      <c r="G2212" t="s">
        <v>1397</v>
      </c>
      <c r="H2212" t="s">
        <v>1438</v>
      </c>
      <c r="I2212" t="s">
        <v>655</v>
      </c>
      <c r="J2212">
        <f>IF('ATP Data Set 2019 Singles'!$K2212&gt;1,'ATP Data Set 2019 Singles'!$K2212,"")</f>
        <v>79</v>
      </c>
      <c r="K2212">
        <v>79</v>
      </c>
      <c r="R2212" s="132"/>
      <c r="AC2212"/>
    </row>
    <row r="2213" spans="1:29" x14ac:dyDescent="0.25">
      <c r="A2213" t="s">
        <v>2412</v>
      </c>
      <c r="B2213" t="str">
        <f>IF(OR(ISNUMBER(FIND("W/O",Tabelle3[[#This Row],[Score]])),ISNUMBER(FIND("RET",Tabelle3[[#This Row],[Score]])),ISNUMBER(FIND("Bye,",Tabelle3[[#This Row],[Opponent]]))),"NO","YES")</f>
        <v>NO</v>
      </c>
      <c r="C2213" t="s">
        <v>518</v>
      </c>
      <c r="D2213" s="158">
        <v>43689</v>
      </c>
      <c r="E2213" t="s">
        <v>885</v>
      </c>
      <c r="F2213">
        <v>2</v>
      </c>
      <c r="G2213" t="s">
        <v>1682</v>
      </c>
      <c r="H2213" t="s">
        <v>1458</v>
      </c>
      <c r="I2213" t="s">
        <v>1457</v>
      </c>
      <c r="J2213" t="str">
        <f>IF('ATP Data Set 2019 Singles'!$K2213&gt;1,'ATP Data Set 2019 Singles'!$K2213,"")</f>
        <v/>
      </c>
      <c r="K2213">
        <v>0</v>
      </c>
      <c r="R2213" s="132"/>
      <c r="AC2213"/>
    </row>
    <row r="2214" spans="1:29" x14ac:dyDescent="0.25">
      <c r="A2214" t="s">
        <v>2412</v>
      </c>
      <c r="B2214" t="str">
        <f>IF(OR(ISNUMBER(FIND("W/O",Tabelle3[[#This Row],[Score]])),ISNUMBER(FIND("RET",Tabelle3[[#This Row],[Score]])),ISNUMBER(FIND("Bye,",Tabelle3[[#This Row],[Opponent]]))),"NO","YES")</f>
        <v>YES</v>
      </c>
      <c r="C2214" t="s">
        <v>518</v>
      </c>
      <c r="D2214" s="158">
        <v>43689</v>
      </c>
      <c r="E2214" t="s">
        <v>885</v>
      </c>
      <c r="F2214">
        <v>2</v>
      </c>
      <c r="G2214" t="s">
        <v>1463</v>
      </c>
      <c r="H2214" t="s">
        <v>1590</v>
      </c>
      <c r="I2214" t="s">
        <v>1352</v>
      </c>
      <c r="J2214">
        <f>IF('ATP Data Set 2019 Singles'!$K2214&gt;1,'ATP Data Set 2019 Singles'!$K2214,"")</f>
        <v>143</v>
      </c>
      <c r="K2214">
        <v>143</v>
      </c>
      <c r="R2214" s="132"/>
      <c r="AC2214"/>
    </row>
    <row r="2215" spans="1:29" x14ac:dyDescent="0.25">
      <c r="A2215" t="s">
        <v>2412</v>
      </c>
      <c r="B2215" t="str">
        <f>IF(OR(ISNUMBER(FIND("W/O",Tabelle3[[#This Row],[Score]])),ISNUMBER(FIND("RET",Tabelle3[[#This Row],[Score]])),ISNUMBER(FIND("Bye,",Tabelle3[[#This Row],[Opponent]]))),"NO","YES")</f>
        <v>YES</v>
      </c>
      <c r="C2215" t="s">
        <v>518</v>
      </c>
      <c r="D2215" s="158">
        <v>43689</v>
      </c>
      <c r="E2215" t="s">
        <v>885</v>
      </c>
      <c r="F2215">
        <v>2</v>
      </c>
      <c r="G2215" t="s">
        <v>1499</v>
      </c>
      <c r="H2215" t="s">
        <v>1459</v>
      </c>
      <c r="I2215" t="s">
        <v>1142</v>
      </c>
      <c r="J2215">
        <f>IF('ATP Data Set 2019 Singles'!$K2215&gt;1,'ATP Data Set 2019 Singles'!$K2215,"")</f>
        <v>138</v>
      </c>
      <c r="K2215">
        <v>138</v>
      </c>
      <c r="R2215" s="132"/>
      <c r="AC2215"/>
    </row>
    <row r="2216" spans="1:29" x14ac:dyDescent="0.25">
      <c r="A2216" t="s">
        <v>2412</v>
      </c>
      <c r="B2216" t="str">
        <f>IF(OR(ISNUMBER(FIND("W/O",Tabelle3[[#This Row],[Score]])),ISNUMBER(FIND("RET",Tabelle3[[#This Row],[Score]])),ISNUMBER(FIND("Bye,",Tabelle3[[#This Row],[Opponent]]))),"NO","YES")</f>
        <v>NO</v>
      </c>
      <c r="C2216" t="s">
        <v>518</v>
      </c>
      <c r="D2216" s="158">
        <v>43689</v>
      </c>
      <c r="E2216" t="s">
        <v>885</v>
      </c>
      <c r="F2216">
        <v>2</v>
      </c>
      <c r="G2216" t="s">
        <v>1449</v>
      </c>
      <c r="H2216" t="s">
        <v>1439</v>
      </c>
      <c r="I2216" t="s">
        <v>1816</v>
      </c>
      <c r="J2216">
        <f>IF('ATP Data Set 2019 Singles'!$K2216&gt;1,'ATP Data Set 2019 Singles'!$K2216,"")</f>
        <v>48</v>
      </c>
      <c r="K2216">
        <v>48</v>
      </c>
      <c r="R2216" s="132"/>
      <c r="AC2216"/>
    </row>
    <row r="2217" spans="1:29" x14ac:dyDescent="0.25">
      <c r="A2217" t="s">
        <v>2412</v>
      </c>
      <c r="B2217" t="str">
        <f>IF(OR(ISNUMBER(FIND("W/O",Tabelle3[[#This Row],[Score]])),ISNUMBER(FIND("RET",Tabelle3[[#This Row],[Score]])),ISNUMBER(FIND("Bye,",Tabelle3[[#This Row],[Opponent]]))),"NO","YES")</f>
        <v>YES</v>
      </c>
      <c r="C2217" t="s">
        <v>518</v>
      </c>
      <c r="D2217" s="158">
        <v>43689</v>
      </c>
      <c r="E2217" t="s">
        <v>885</v>
      </c>
      <c r="F2217">
        <v>2</v>
      </c>
      <c r="G2217" t="s">
        <v>1497</v>
      </c>
      <c r="H2217" t="s">
        <v>1417</v>
      </c>
      <c r="I2217" t="s">
        <v>536</v>
      </c>
      <c r="J2217">
        <f>IF('ATP Data Set 2019 Singles'!$K2217&gt;1,'ATP Data Set 2019 Singles'!$K2217,"")</f>
        <v>115</v>
      </c>
      <c r="K2217">
        <v>115</v>
      </c>
      <c r="R2217" s="132"/>
      <c r="AC2217"/>
    </row>
    <row r="2218" spans="1:29" x14ac:dyDescent="0.25">
      <c r="A2218" t="s">
        <v>2412</v>
      </c>
      <c r="B2218" t="str">
        <f>IF(OR(ISNUMBER(FIND("W/O",Tabelle3[[#This Row],[Score]])),ISNUMBER(FIND("RET",Tabelle3[[#This Row],[Score]])),ISNUMBER(FIND("Bye,",Tabelle3[[#This Row],[Opponent]]))),"NO","YES")</f>
        <v>YES</v>
      </c>
      <c r="C2218" t="s">
        <v>518</v>
      </c>
      <c r="D2218" s="158">
        <v>43689</v>
      </c>
      <c r="E2218" t="s">
        <v>885</v>
      </c>
      <c r="F2218">
        <v>2</v>
      </c>
      <c r="G2218" t="s">
        <v>1574</v>
      </c>
      <c r="H2218" t="s">
        <v>1679</v>
      </c>
      <c r="I2218" t="s">
        <v>522</v>
      </c>
      <c r="J2218">
        <f>IF('ATP Data Set 2019 Singles'!$K2218&gt;1,'ATP Data Set 2019 Singles'!$K2218,"")</f>
        <v>99</v>
      </c>
      <c r="K2218">
        <v>99</v>
      </c>
      <c r="R2218" s="132"/>
      <c r="AC2218"/>
    </row>
    <row r="2219" spans="1:29" x14ac:dyDescent="0.25">
      <c r="A2219" t="s">
        <v>2412</v>
      </c>
      <c r="B2219" t="str">
        <f>IF(OR(ISNUMBER(FIND("W/O",Tabelle3[[#This Row],[Score]])),ISNUMBER(FIND("RET",Tabelle3[[#This Row],[Score]])),ISNUMBER(FIND("Bye,",Tabelle3[[#This Row],[Opponent]]))),"NO","YES")</f>
        <v>YES</v>
      </c>
      <c r="C2219" t="s">
        <v>518</v>
      </c>
      <c r="D2219" s="158">
        <v>43689</v>
      </c>
      <c r="E2219" t="s">
        <v>885</v>
      </c>
      <c r="F2219">
        <v>2</v>
      </c>
      <c r="G2219" t="s">
        <v>1476</v>
      </c>
      <c r="H2219" t="s">
        <v>1492</v>
      </c>
      <c r="I2219" t="s">
        <v>607</v>
      </c>
      <c r="J2219">
        <f>IF('ATP Data Set 2019 Singles'!$K2219&gt;1,'ATP Data Set 2019 Singles'!$K2219,"")</f>
        <v>98</v>
      </c>
      <c r="K2219">
        <v>98</v>
      </c>
      <c r="R2219" s="132"/>
      <c r="AC2219"/>
    </row>
    <row r="2220" spans="1:29" x14ac:dyDescent="0.25">
      <c r="A2220" t="s">
        <v>2412</v>
      </c>
      <c r="B2220" t="str">
        <f>IF(OR(ISNUMBER(FIND("W/O",Tabelle3[[#This Row],[Score]])),ISNUMBER(FIND("RET",Tabelle3[[#This Row],[Score]])),ISNUMBER(FIND("Bye,",Tabelle3[[#This Row],[Opponent]]))),"NO","YES")</f>
        <v>YES</v>
      </c>
      <c r="C2220" t="s">
        <v>518</v>
      </c>
      <c r="D2220" s="158">
        <v>43689</v>
      </c>
      <c r="E2220" t="s">
        <v>885</v>
      </c>
      <c r="F2220">
        <v>2</v>
      </c>
      <c r="G2220" t="s">
        <v>1461</v>
      </c>
      <c r="H2220" t="s">
        <v>1477</v>
      </c>
      <c r="I2220" t="s">
        <v>1632</v>
      </c>
      <c r="J2220">
        <f>IF('ATP Data Set 2019 Singles'!$K2220&gt;1,'ATP Data Set 2019 Singles'!$K2220,"")</f>
        <v>117</v>
      </c>
      <c r="K2220">
        <v>117</v>
      </c>
      <c r="R2220" s="132"/>
      <c r="AC2220"/>
    </row>
    <row r="2221" spans="1:29" x14ac:dyDescent="0.25">
      <c r="A2221" t="s">
        <v>2412</v>
      </c>
      <c r="B2221" t="str">
        <f>IF(OR(ISNUMBER(FIND("W/O",Tabelle3[[#This Row],[Score]])),ISNUMBER(FIND("RET",Tabelle3[[#This Row],[Score]])),ISNUMBER(FIND("Bye,",Tabelle3[[#This Row],[Opponent]]))),"NO","YES")</f>
        <v>YES</v>
      </c>
      <c r="C2221" t="s">
        <v>518</v>
      </c>
      <c r="D2221" s="158">
        <v>43689</v>
      </c>
      <c r="E2221" t="s">
        <v>885</v>
      </c>
      <c r="F2221">
        <v>2</v>
      </c>
      <c r="G2221" t="s">
        <v>1451</v>
      </c>
      <c r="H2221" t="s">
        <v>1474</v>
      </c>
      <c r="I2221" t="s">
        <v>585</v>
      </c>
      <c r="J2221">
        <f>IF('ATP Data Set 2019 Singles'!$K2221&gt;1,'ATP Data Set 2019 Singles'!$K2221,"")</f>
        <v>106</v>
      </c>
      <c r="K2221">
        <v>106</v>
      </c>
      <c r="R2221" s="132"/>
      <c r="AC2221"/>
    </row>
    <row r="2222" spans="1:29" x14ac:dyDescent="0.25">
      <c r="A2222" t="s">
        <v>2412</v>
      </c>
      <c r="B2222" t="str">
        <f>IF(OR(ISNUMBER(FIND("W/O",Tabelle3[[#This Row],[Score]])),ISNUMBER(FIND("RET",Tabelle3[[#This Row],[Score]])),ISNUMBER(FIND("Bye,",Tabelle3[[#This Row],[Opponent]]))),"NO","YES")</f>
        <v>YES</v>
      </c>
      <c r="C2222" t="s">
        <v>518</v>
      </c>
      <c r="D2222" s="158">
        <v>43689</v>
      </c>
      <c r="E2222" t="s">
        <v>885</v>
      </c>
      <c r="F2222">
        <v>2</v>
      </c>
      <c r="G2222" t="s">
        <v>1426</v>
      </c>
      <c r="H2222" t="s">
        <v>1526</v>
      </c>
      <c r="I2222" t="s">
        <v>1815</v>
      </c>
      <c r="J2222">
        <f>IF('ATP Data Set 2019 Singles'!$K2222&gt;1,'ATP Data Set 2019 Singles'!$K2222,"")</f>
        <v>98</v>
      </c>
      <c r="K2222">
        <v>98</v>
      </c>
      <c r="R2222" s="132"/>
      <c r="AC2222"/>
    </row>
    <row r="2223" spans="1:29" x14ac:dyDescent="0.25">
      <c r="A2223" t="s">
        <v>2412</v>
      </c>
      <c r="B2223" t="str">
        <f>IF(OR(ISNUMBER(FIND("W/O",Tabelle3[[#This Row],[Score]])),ISNUMBER(FIND("RET",Tabelle3[[#This Row],[Score]])),ISNUMBER(FIND("Bye,",Tabelle3[[#This Row],[Opponent]]))),"NO","YES")</f>
        <v>YES</v>
      </c>
      <c r="C2223" t="s">
        <v>518</v>
      </c>
      <c r="D2223" s="158">
        <v>43689</v>
      </c>
      <c r="E2223" t="s">
        <v>885</v>
      </c>
      <c r="F2223">
        <v>2</v>
      </c>
      <c r="G2223" t="s">
        <v>1432</v>
      </c>
      <c r="H2223" t="s">
        <v>1544</v>
      </c>
      <c r="I2223" t="s">
        <v>536</v>
      </c>
      <c r="J2223">
        <f>IF('ATP Data Set 2019 Singles'!$K2223&gt;1,'ATP Data Set 2019 Singles'!$K2223,"")</f>
        <v>91</v>
      </c>
      <c r="K2223">
        <v>91</v>
      </c>
      <c r="R2223" s="132"/>
      <c r="AC2223"/>
    </row>
    <row r="2224" spans="1:29" x14ac:dyDescent="0.25">
      <c r="A2224" t="s">
        <v>2412</v>
      </c>
      <c r="B2224" t="str">
        <f>IF(OR(ISNUMBER(FIND("W/O",Tabelle3[[#This Row],[Score]])),ISNUMBER(FIND("RET",Tabelle3[[#This Row],[Score]])),ISNUMBER(FIND("Bye,",Tabelle3[[#This Row],[Opponent]]))),"NO","YES")</f>
        <v>YES</v>
      </c>
      <c r="C2224" t="s">
        <v>518</v>
      </c>
      <c r="D2224" s="158">
        <v>43689</v>
      </c>
      <c r="E2224" t="s">
        <v>885</v>
      </c>
      <c r="F2224">
        <v>2</v>
      </c>
      <c r="G2224" t="s">
        <v>1409</v>
      </c>
      <c r="H2224" t="s">
        <v>1428</v>
      </c>
      <c r="I2224" t="s">
        <v>585</v>
      </c>
      <c r="J2224">
        <f>IF('ATP Data Set 2019 Singles'!$K2224&gt;1,'ATP Data Set 2019 Singles'!$K2224,"")</f>
        <v>90</v>
      </c>
      <c r="K2224">
        <v>90</v>
      </c>
      <c r="R2224" s="132"/>
      <c r="AC2224"/>
    </row>
    <row r="2225" spans="1:29" x14ac:dyDescent="0.25">
      <c r="A2225" t="s">
        <v>2412</v>
      </c>
      <c r="B2225" t="str">
        <f>IF(OR(ISNUMBER(FIND("W/O",Tabelle3[[#This Row],[Score]])),ISNUMBER(FIND("RET",Tabelle3[[#This Row],[Score]])),ISNUMBER(FIND("Bye,",Tabelle3[[#This Row],[Opponent]]))),"NO","YES")</f>
        <v>NO</v>
      </c>
      <c r="C2225" t="s">
        <v>518</v>
      </c>
      <c r="D2225" s="158">
        <v>43689</v>
      </c>
      <c r="E2225" t="s">
        <v>885</v>
      </c>
      <c r="F2225">
        <v>2</v>
      </c>
      <c r="G2225" t="s">
        <v>1394</v>
      </c>
      <c r="H2225" t="s">
        <v>1458</v>
      </c>
      <c r="I2225" t="s">
        <v>1457</v>
      </c>
      <c r="J2225" t="str">
        <f>IF('ATP Data Set 2019 Singles'!$K2225&gt;1,'ATP Data Set 2019 Singles'!$K2225,"")</f>
        <v/>
      </c>
      <c r="K2225">
        <v>0</v>
      </c>
      <c r="R2225" s="132"/>
      <c r="AC2225"/>
    </row>
    <row r="2226" spans="1:29" x14ac:dyDescent="0.25">
      <c r="A2226" t="s">
        <v>2412</v>
      </c>
      <c r="B2226" t="str">
        <f>IF(OR(ISNUMBER(FIND("W/O",Tabelle3[[#This Row],[Score]])),ISNUMBER(FIND("RET",Tabelle3[[#This Row],[Score]])),ISNUMBER(FIND("Bye,",Tabelle3[[#This Row],[Opponent]]))),"NO","YES")</f>
        <v>YES</v>
      </c>
      <c r="C2226" t="s">
        <v>518</v>
      </c>
      <c r="D2226" s="158">
        <v>43689</v>
      </c>
      <c r="E2226" t="s">
        <v>885</v>
      </c>
      <c r="F2226">
        <v>2</v>
      </c>
      <c r="G2226" t="s">
        <v>1434</v>
      </c>
      <c r="H2226" t="s">
        <v>1427</v>
      </c>
      <c r="I2226" t="s">
        <v>1566</v>
      </c>
      <c r="J2226">
        <f>IF('ATP Data Set 2019 Singles'!$K2226&gt;1,'ATP Data Set 2019 Singles'!$K2226,"")</f>
        <v>155</v>
      </c>
      <c r="K2226">
        <v>155</v>
      </c>
      <c r="R2226" s="132"/>
      <c r="AC2226"/>
    </row>
    <row r="2227" spans="1:29" x14ac:dyDescent="0.25">
      <c r="A2227" t="s">
        <v>2412</v>
      </c>
      <c r="B2227" t="str">
        <f>IF(OR(ISNUMBER(FIND("W/O",Tabelle3[[#This Row],[Score]])),ISNUMBER(FIND("RET",Tabelle3[[#This Row],[Score]])),ISNUMBER(FIND("Bye,",Tabelle3[[#This Row],[Opponent]]))),"NO","YES")</f>
        <v>NO</v>
      </c>
      <c r="C2227" t="s">
        <v>518</v>
      </c>
      <c r="D2227" s="158">
        <v>43689</v>
      </c>
      <c r="E2227" t="s">
        <v>885</v>
      </c>
      <c r="F2227">
        <v>2</v>
      </c>
      <c r="G2227" t="s">
        <v>1396</v>
      </c>
      <c r="H2227" t="s">
        <v>1458</v>
      </c>
      <c r="I2227" t="s">
        <v>1457</v>
      </c>
      <c r="J2227" t="str">
        <f>IF('ATP Data Set 2019 Singles'!$K2227&gt;1,'ATP Data Set 2019 Singles'!$K2227,"")</f>
        <v/>
      </c>
      <c r="K2227">
        <v>0</v>
      </c>
      <c r="R2227" s="132"/>
      <c r="AC2227"/>
    </row>
    <row r="2228" spans="1:29" x14ac:dyDescent="0.25">
      <c r="A2228" t="s">
        <v>2412</v>
      </c>
      <c r="B2228" t="str">
        <f>IF(OR(ISNUMBER(FIND("W/O",Tabelle3[[#This Row],[Score]])),ISNUMBER(FIND("RET",Tabelle3[[#This Row],[Score]])),ISNUMBER(FIND("Bye,",Tabelle3[[#This Row],[Opponent]]))),"NO","YES")</f>
        <v>YES</v>
      </c>
      <c r="C2228" t="s">
        <v>518</v>
      </c>
      <c r="D2228" s="158">
        <v>43689</v>
      </c>
      <c r="E2228" t="s">
        <v>885</v>
      </c>
      <c r="F2228">
        <v>3</v>
      </c>
      <c r="G2228" t="s">
        <v>1454</v>
      </c>
      <c r="H2228" t="s">
        <v>1409</v>
      </c>
      <c r="I2228" t="s">
        <v>1814</v>
      </c>
      <c r="J2228">
        <f>IF('ATP Data Set 2019 Singles'!$K2228&gt;1,'ATP Data Set 2019 Singles'!$K2228,"")</f>
        <v>106</v>
      </c>
      <c r="K2228">
        <v>106</v>
      </c>
      <c r="R2228" s="132"/>
      <c r="AC2228"/>
    </row>
    <row r="2229" spans="1:29" x14ac:dyDescent="0.25">
      <c r="A2229" t="s">
        <v>2412</v>
      </c>
      <c r="B2229" t="str">
        <f>IF(OR(ISNUMBER(FIND("W/O",Tabelle3[[#This Row],[Score]])),ISNUMBER(FIND("RET",Tabelle3[[#This Row],[Score]])),ISNUMBER(FIND("Bye,",Tabelle3[[#This Row],[Opponent]]))),"NO","YES")</f>
        <v>YES</v>
      </c>
      <c r="C2229" t="s">
        <v>518</v>
      </c>
      <c r="D2229" s="158">
        <v>43689</v>
      </c>
      <c r="E2229" t="s">
        <v>885</v>
      </c>
      <c r="F2229">
        <v>3</v>
      </c>
      <c r="G2229" t="s">
        <v>1480</v>
      </c>
      <c r="H2229" t="s">
        <v>1450</v>
      </c>
      <c r="I2229" t="s">
        <v>1550</v>
      </c>
      <c r="J2229">
        <f>IF('ATP Data Set 2019 Singles'!$K2229&gt;1,'ATP Data Set 2019 Singles'!$K2229,"")</f>
        <v>154</v>
      </c>
      <c r="K2229">
        <v>154</v>
      </c>
      <c r="R2229" s="132"/>
      <c r="AC2229"/>
    </row>
    <row r="2230" spans="1:29" x14ac:dyDescent="0.25">
      <c r="A2230" t="s">
        <v>2412</v>
      </c>
      <c r="B2230" t="str">
        <f>IF(OR(ISNUMBER(FIND("W/O",Tabelle3[[#This Row],[Score]])),ISNUMBER(FIND("RET",Tabelle3[[#This Row],[Score]])),ISNUMBER(FIND("Bye,",Tabelle3[[#This Row],[Opponent]]))),"NO","YES")</f>
        <v>YES</v>
      </c>
      <c r="C2230" t="s">
        <v>518</v>
      </c>
      <c r="D2230" s="158">
        <v>43689</v>
      </c>
      <c r="E2230" t="s">
        <v>885</v>
      </c>
      <c r="F2230">
        <v>3</v>
      </c>
      <c r="G2230" t="s">
        <v>1403</v>
      </c>
      <c r="H2230" t="s">
        <v>1499</v>
      </c>
      <c r="I2230" t="s">
        <v>533</v>
      </c>
      <c r="J2230">
        <f>IF('ATP Data Set 2019 Singles'!$K2230&gt;1,'ATP Data Set 2019 Singles'!$K2230,"")</f>
        <v>94</v>
      </c>
      <c r="K2230">
        <v>94</v>
      </c>
      <c r="R2230" s="132"/>
      <c r="AC2230"/>
    </row>
    <row r="2231" spans="1:29" x14ac:dyDescent="0.25">
      <c r="A2231" t="s">
        <v>2412</v>
      </c>
      <c r="B2231" t="str">
        <f>IF(OR(ISNUMBER(FIND("W/O",Tabelle3[[#This Row],[Score]])),ISNUMBER(FIND("RET",Tabelle3[[#This Row],[Score]])),ISNUMBER(FIND("Bye,",Tabelle3[[#This Row],[Opponent]]))),"NO","YES")</f>
        <v>YES</v>
      </c>
      <c r="C2231" t="s">
        <v>518</v>
      </c>
      <c r="D2231" s="158">
        <v>43689</v>
      </c>
      <c r="E2231" t="s">
        <v>885</v>
      </c>
      <c r="F2231">
        <v>3</v>
      </c>
      <c r="G2231" t="s">
        <v>1400</v>
      </c>
      <c r="H2231" t="s">
        <v>1476</v>
      </c>
      <c r="I2231" t="s">
        <v>690</v>
      </c>
      <c r="J2231">
        <f>IF('ATP Data Set 2019 Singles'!$K2231&gt;1,'ATP Data Set 2019 Singles'!$K2231,"")</f>
        <v>78</v>
      </c>
      <c r="K2231">
        <v>78</v>
      </c>
      <c r="R2231" s="132"/>
      <c r="AC2231"/>
    </row>
    <row r="2232" spans="1:29" x14ac:dyDescent="0.25">
      <c r="A2232" t="s">
        <v>2412</v>
      </c>
      <c r="B2232" t="str">
        <f>IF(OR(ISNUMBER(FIND("W/O",Tabelle3[[#This Row],[Score]])),ISNUMBER(FIND("RET",Tabelle3[[#This Row],[Score]])),ISNUMBER(FIND("Bye,",Tabelle3[[#This Row],[Opponent]]))),"NO","YES")</f>
        <v>YES</v>
      </c>
      <c r="C2232" t="s">
        <v>518</v>
      </c>
      <c r="D2232" s="158">
        <v>43689</v>
      </c>
      <c r="E2232" t="s">
        <v>885</v>
      </c>
      <c r="F2232">
        <v>3</v>
      </c>
      <c r="G2232" t="s">
        <v>1395</v>
      </c>
      <c r="H2232" t="s">
        <v>1511</v>
      </c>
      <c r="I2232" t="s">
        <v>512</v>
      </c>
      <c r="J2232">
        <f>IF('ATP Data Set 2019 Singles'!$K2232&gt;1,'ATP Data Set 2019 Singles'!$K2232,"")</f>
        <v>61</v>
      </c>
      <c r="K2232">
        <v>61</v>
      </c>
      <c r="R2232" s="132"/>
      <c r="AC2232"/>
    </row>
    <row r="2233" spans="1:29" x14ac:dyDescent="0.25">
      <c r="A2233" t="s">
        <v>2412</v>
      </c>
      <c r="B2233" t="str">
        <f>IF(OR(ISNUMBER(FIND("W/O",Tabelle3[[#This Row],[Score]])),ISNUMBER(FIND("RET",Tabelle3[[#This Row],[Score]])),ISNUMBER(FIND("Bye,",Tabelle3[[#This Row],[Opponent]]))),"NO","YES")</f>
        <v>YES</v>
      </c>
      <c r="C2233" t="s">
        <v>518</v>
      </c>
      <c r="D2233" s="158">
        <v>43689</v>
      </c>
      <c r="E2233" t="s">
        <v>885</v>
      </c>
      <c r="F2233">
        <v>3</v>
      </c>
      <c r="G2233" t="s">
        <v>1508</v>
      </c>
      <c r="H2233" t="s">
        <v>1570</v>
      </c>
      <c r="I2233" t="s">
        <v>536</v>
      </c>
      <c r="J2233">
        <f>IF('ATP Data Set 2019 Singles'!$K2233&gt;1,'ATP Data Set 2019 Singles'!$K2233,"")</f>
        <v>114</v>
      </c>
      <c r="K2233">
        <v>114</v>
      </c>
      <c r="R2233" s="132"/>
      <c r="AC2233"/>
    </row>
    <row r="2234" spans="1:29" x14ac:dyDescent="0.25">
      <c r="A2234" t="s">
        <v>2412</v>
      </c>
      <c r="B2234" t="str">
        <f>IF(OR(ISNUMBER(FIND("W/O",Tabelle3[[#This Row],[Score]])),ISNUMBER(FIND("RET",Tabelle3[[#This Row],[Score]])),ISNUMBER(FIND("Bye,",Tabelle3[[#This Row],[Opponent]]))),"NO","YES")</f>
        <v>YES</v>
      </c>
      <c r="C2234" t="s">
        <v>518</v>
      </c>
      <c r="D2234" s="158">
        <v>43689</v>
      </c>
      <c r="E2234" t="s">
        <v>885</v>
      </c>
      <c r="F2234">
        <v>3</v>
      </c>
      <c r="G2234" t="s">
        <v>1453</v>
      </c>
      <c r="H2234" t="s">
        <v>1497</v>
      </c>
      <c r="I2234" t="s">
        <v>705</v>
      </c>
      <c r="J2234">
        <f>IF('ATP Data Set 2019 Singles'!$K2234&gt;1,'ATP Data Set 2019 Singles'!$K2234,"")</f>
        <v>87</v>
      </c>
      <c r="K2234">
        <v>87</v>
      </c>
      <c r="R2234" s="132"/>
      <c r="AC2234"/>
    </row>
    <row r="2235" spans="1:29" x14ac:dyDescent="0.25">
      <c r="A2235" t="s">
        <v>2412</v>
      </c>
      <c r="B2235" t="str">
        <f>IF(OR(ISNUMBER(FIND("W/O",Tabelle3[[#This Row],[Score]])),ISNUMBER(FIND("RET",Tabelle3[[#This Row],[Score]])),ISNUMBER(FIND("Bye,",Tabelle3[[#This Row],[Opponent]]))),"NO","YES")</f>
        <v>YES</v>
      </c>
      <c r="C2235" t="s">
        <v>518</v>
      </c>
      <c r="D2235" s="158">
        <v>43689</v>
      </c>
      <c r="E2235" t="s">
        <v>885</v>
      </c>
      <c r="F2235">
        <v>3</v>
      </c>
      <c r="G2235" t="s">
        <v>1407</v>
      </c>
      <c r="H2235" t="s">
        <v>1396</v>
      </c>
      <c r="I2235" t="s">
        <v>1504</v>
      </c>
      <c r="J2235">
        <f>IF('ATP Data Set 2019 Singles'!$K2235&gt;1,'ATP Data Set 2019 Singles'!$K2235,"")</f>
        <v>139</v>
      </c>
      <c r="K2235">
        <v>139</v>
      </c>
      <c r="R2235" s="132"/>
      <c r="AC2235"/>
    </row>
    <row r="2236" spans="1:29" x14ac:dyDescent="0.25">
      <c r="A2236" t="s">
        <v>2412</v>
      </c>
      <c r="B2236" t="str">
        <f>IF(OR(ISNUMBER(FIND("W/O",Tabelle3[[#This Row],[Score]])),ISNUMBER(FIND("RET",Tabelle3[[#This Row],[Score]])),ISNUMBER(FIND("Bye,",Tabelle3[[#This Row],[Opponent]]))),"NO","YES")</f>
        <v>YES</v>
      </c>
      <c r="C2236" t="s">
        <v>518</v>
      </c>
      <c r="D2236" s="158">
        <v>43689</v>
      </c>
      <c r="E2236" t="s">
        <v>885</v>
      </c>
      <c r="F2236">
        <v>3</v>
      </c>
      <c r="G2236" t="s">
        <v>1445</v>
      </c>
      <c r="H2236" t="s">
        <v>1611</v>
      </c>
      <c r="I2236" t="s">
        <v>1813</v>
      </c>
      <c r="J2236">
        <f>IF('ATP Data Set 2019 Singles'!$K2236&gt;1,'ATP Data Set 2019 Singles'!$K2236,"")</f>
        <v>133</v>
      </c>
      <c r="K2236">
        <v>133</v>
      </c>
      <c r="R2236" s="132"/>
      <c r="AC2236"/>
    </row>
    <row r="2237" spans="1:29" x14ac:dyDescent="0.25">
      <c r="A2237" t="s">
        <v>2412</v>
      </c>
      <c r="B2237" t="str">
        <f>IF(OR(ISNUMBER(FIND("W/O",Tabelle3[[#This Row],[Score]])),ISNUMBER(FIND("RET",Tabelle3[[#This Row],[Score]])),ISNUMBER(FIND("Bye,",Tabelle3[[#This Row],[Opponent]]))),"NO","YES")</f>
        <v>YES</v>
      </c>
      <c r="C2237" t="s">
        <v>518</v>
      </c>
      <c r="D2237" s="158">
        <v>43689</v>
      </c>
      <c r="E2237" t="s">
        <v>885</v>
      </c>
      <c r="F2237">
        <v>3</v>
      </c>
      <c r="G2237" t="s">
        <v>1448</v>
      </c>
      <c r="H2237" t="s">
        <v>1487</v>
      </c>
      <c r="I2237" t="s">
        <v>557</v>
      </c>
      <c r="J2237">
        <f>IF('ATP Data Set 2019 Singles'!$K2237&gt;1,'ATP Data Set 2019 Singles'!$K2237,"")</f>
        <v>77</v>
      </c>
      <c r="K2237">
        <v>77</v>
      </c>
      <c r="R2237" s="132"/>
      <c r="AC2237"/>
    </row>
    <row r="2238" spans="1:29" x14ac:dyDescent="0.25">
      <c r="A2238" t="s">
        <v>2412</v>
      </c>
      <c r="B2238" t="str">
        <f>IF(OR(ISNUMBER(FIND("W/O",Tabelle3[[#This Row],[Score]])),ISNUMBER(FIND("RET",Tabelle3[[#This Row],[Score]])),ISNUMBER(FIND("Bye,",Tabelle3[[#This Row],[Opponent]]))),"NO","YES")</f>
        <v>YES</v>
      </c>
      <c r="C2238" t="s">
        <v>518</v>
      </c>
      <c r="D2238" s="158">
        <v>43689</v>
      </c>
      <c r="E2238" t="s">
        <v>885</v>
      </c>
      <c r="F2238">
        <v>3</v>
      </c>
      <c r="G2238" t="s">
        <v>1397</v>
      </c>
      <c r="H2238" t="s">
        <v>1449</v>
      </c>
      <c r="I2238" t="s">
        <v>563</v>
      </c>
      <c r="J2238">
        <f>IF('ATP Data Set 2019 Singles'!$K2238&gt;1,'ATP Data Set 2019 Singles'!$K2238,"")</f>
        <v>78</v>
      </c>
      <c r="K2238">
        <v>78</v>
      </c>
      <c r="R2238" s="132"/>
      <c r="AC2238"/>
    </row>
    <row r="2239" spans="1:29" x14ac:dyDescent="0.25">
      <c r="A2239" t="s">
        <v>2412</v>
      </c>
      <c r="B2239" t="str">
        <f>IF(OR(ISNUMBER(FIND("W/O",Tabelle3[[#This Row],[Score]])),ISNUMBER(FIND("RET",Tabelle3[[#This Row],[Score]])),ISNUMBER(FIND("Bye,",Tabelle3[[#This Row],[Opponent]]))),"NO","YES")</f>
        <v>YES</v>
      </c>
      <c r="C2239" t="s">
        <v>518</v>
      </c>
      <c r="D2239" s="158">
        <v>43689</v>
      </c>
      <c r="E2239" t="s">
        <v>885</v>
      </c>
      <c r="F2239">
        <v>3</v>
      </c>
      <c r="G2239" t="s">
        <v>1463</v>
      </c>
      <c r="H2239" t="s">
        <v>1682</v>
      </c>
      <c r="I2239" t="s">
        <v>533</v>
      </c>
      <c r="J2239">
        <f>IF('ATP Data Set 2019 Singles'!$K2239&gt;1,'ATP Data Set 2019 Singles'!$K2239,"")</f>
        <v>99</v>
      </c>
      <c r="K2239">
        <v>99</v>
      </c>
      <c r="R2239" s="132"/>
      <c r="AC2239"/>
    </row>
    <row r="2240" spans="1:29" x14ac:dyDescent="0.25">
      <c r="A2240" t="s">
        <v>2412</v>
      </c>
      <c r="B2240" t="str">
        <f>IF(OR(ISNUMBER(FIND("W/O",Tabelle3[[#This Row],[Score]])),ISNUMBER(FIND("RET",Tabelle3[[#This Row],[Score]])),ISNUMBER(FIND("Bye,",Tabelle3[[#This Row],[Opponent]]))),"NO","YES")</f>
        <v>YES</v>
      </c>
      <c r="C2240" t="s">
        <v>518</v>
      </c>
      <c r="D2240" s="158">
        <v>43689</v>
      </c>
      <c r="E2240" t="s">
        <v>885</v>
      </c>
      <c r="F2240">
        <v>3</v>
      </c>
      <c r="G2240" t="s">
        <v>1574</v>
      </c>
      <c r="H2240" t="s">
        <v>1426</v>
      </c>
      <c r="I2240" t="s">
        <v>550</v>
      </c>
      <c r="J2240">
        <f>IF('ATP Data Set 2019 Singles'!$K2240&gt;1,'ATP Data Set 2019 Singles'!$K2240,"")</f>
        <v>80</v>
      </c>
      <c r="K2240">
        <v>80</v>
      </c>
      <c r="R2240" s="132"/>
      <c r="AC2240"/>
    </row>
    <row r="2241" spans="1:29" x14ac:dyDescent="0.25">
      <c r="A2241" t="s">
        <v>2412</v>
      </c>
      <c r="B2241" t="str">
        <f>IF(OR(ISNUMBER(FIND("W/O",Tabelle3[[#This Row],[Score]])),ISNUMBER(FIND("RET",Tabelle3[[#This Row],[Score]])),ISNUMBER(FIND("Bye,",Tabelle3[[#This Row],[Opponent]]))),"NO","YES")</f>
        <v>YES</v>
      </c>
      <c r="C2241" t="s">
        <v>518</v>
      </c>
      <c r="D2241" s="158">
        <v>43689</v>
      </c>
      <c r="E2241" t="s">
        <v>885</v>
      </c>
      <c r="F2241">
        <v>3</v>
      </c>
      <c r="G2241" t="s">
        <v>1461</v>
      </c>
      <c r="H2241" t="s">
        <v>1434</v>
      </c>
      <c r="I2241" t="s">
        <v>550</v>
      </c>
      <c r="J2241">
        <f>IF('ATP Data Set 2019 Singles'!$K2241&gt;1,'ATP Data Set 2019 Singles'!$K2241,"")</f>
        <v>84</v>
      </c>
      <c r="K2241">
        <v>84</v>
      </c>
      <c r="R2241" s="132"/>
      <c r="AC2241"/>
    </row>
    <row r="2242" spans="1:29" x14ac:dyDescent="0.25">
      <c r="A2242" t="s">
        <v>2412</v>
      </c>
      <c r="B2242" t="str">
        <f>IF(OR(ISNUMBER(FIND("W/O",Tabelle3[[#This Row],[Score]])),ISNUMBER(FIND("RET",Tabelle3[[#This Row],[Score]])),ISNUMBER(FIND("Bye,",Tabelle3[[#This Row],[Opponent]]))),"NO","YES")</f>
        <v>YES</v>
      </c>
      <c r="C2242" t="s">
        <v>518</v>
      </c>
      <c r="D2242" s="158">
        <v>43689</v>
      </c>
      <c r="E2242" t="s">
        <v>885</v>
      </c>
      <c r="F2242">
        <v>3</v>
      </c>
      <c r="G2242" t="s">
        <v>1451</v>
      </c>
      <c r="H2242" t="s">
        <v>1435</v>
      </c>
      <c r="I2242" t="s">
        <v>653</v>
      </c>
      <c r="J2242">
        <f>IF('ATP Data Set 2019 Singles'!$K2242&gt;1,'ATP Data Set 2019 Singles'!$K2242,"")</f>
        <v>91</v>
      </c>
      <c r="K2242">
        <v>91</v>
      </c>
      <c r="R2242" s="132"/>
      <c r="AC2242"/>
    </row>
    <row r="2243" spans="1:29" x14ac:dyDescent="0.25">
      <c r="A2243" t="s">
        <v>2412</v>
      </c>
      <c r="B2243" t="str">
        <f>IF(OR(ISNUMBER(FIND("W/O",Tabelle3[[#This Row],[Score]])),ISNUMBER(FIND("RET",Tabelle3[[#This Row],[Score]])),ISNUMBER(FIND("Bye,",Tabelle3[[#This Row],[Opponent]]))),"NO","YES")</f>
        <v>YES</v>
      </c>
      <c r="C2243" t="s">
        <v>518</v>
      </c>
      <c r="D2243" s="158">
        <v>43689</v>
      </c>
      <c r="E2243" t="s">
        <v>885</v>
      </c>
      <c r="F2243">
        <v>3</v>
      </c>
      <c r="G2243" t="s">
        <v>1432</v>
      </c>
      <c r="H2243" t="s">
        <v>1394</v>
      </c>
      <c r="I2243" t="s">
        <v>1550</v>
      </c>
      <c r="J2243">
        <f>IF('ATP Data Set 2019 Singles'!$K2243&gt;1,'ATP Data Set 2019 Singles'!$K2243,"")</f>
        <v>134</v>
      </c>
      <c r="K2243">
        <v>134</v>
      </c>
      <c r="R2243" s="132"/>
      <c r="AC2243"/>
    </row>
    <row r="2244" spans="1:29" x14ac:dyDescent="0.25">
      <c r="A2244" t="s">
        <v>2412</v>
      </c>
      <c r="B2244" t="str">
        <f>IF(OR(ISNUMBER(FIND("W/O",Tabelle3[[#This Row],[Score]])),ISNUMBER(FIND("RET",Tabelle3[[#This Row],[Score]])),ISNUMBER(FIND("Bye,",Tabelle3[[#This Row],[Opponent]]))),"NO","YES")</f>
        <v>YES</v>
      </c>
      <c r="C2244" t="s">
        <v>518</v>
      </c>
      <c r="D2244" s="158">
        <v>43689</v>
      </c>
      <c r="E2244" t="s">
        <v>885</v>
      </c>
      <c r="F2244">
        <v>4</v>
      </c>
      <c r="G2244" t="s">
        <v>1454</v>
      </c>
      <c r="H2244" t="s">
        <v>1407</v>
      </c>
      <c r="I2244" t="s">
        <v>671</v>
      </c>
      <c r="J2244">
        <f>IF('ATP Data Set 2019 Singles'!$K2244&gt;1,'ATP Data Set 2019 Singles'!$K2244,"")</f>
        <v>60</v>
      </c>
      <c r="K2244">
        <v>60</v>
      </c>
      <c r="R2244" s="132"/>
      <c r="AC2244"/>
    </row>
    <row r="2245" spans="1:29" x14ac:dyDescent="0.25">
      <c r="A2245" t="s">
        <v>2412</v>
      </c>
      <c r="B2245" t="str">
        <f>IF(OR(ISNUMBER(FIND("W/O",Tabelle3[[#This Row],[Score]])),ISNUMBER(FIND("RET",Tabelle3[[#This Row],[Score]])),ISNUMBER(FIND("Bye,",Tabelle3[[#This Row],[Opponent]]))),"NO","YES")</f>
        <v>YES</v>
      </c>
      <c r="C2245" t="s">
        <v>518</v>
      </c>
      <c r="D2245" s="158">
        <v>43689</v>
      </c>
      <c r="E2245" t="s">
        <v>885</v>
      </c>
      <c r="F2245">
        <v>4</v>
      </c>
      <c r="G2245" t="s">
        <v>1400</v>
      </c>
      <c r="H2245" t="s">
        <v>1480</v>
      </c>
      <c r="I2245" t="s">
        <v>512</v>
      </c>
      <c r="J2245">
        <f>IF('ATP Data Set 2019 Singles'!$K2245&gt;1,'ATP Data Set 2019 Singles'!$K2245,"")</f>
        <v>91</v>
      </c>
      <c r="K2245">
        <v>91</v>
      </c>
      <c r="R2245" s="132"/>
      <c r="AC2245"/>
    </row>
    <row r="2246" spans="1:29" x14ac:dyDescent="0.25">
      <c r="A2246" t="s">
        <v>2412</v>
      </c>
      <c r="B2246" t="str">
        <f>IF(OR(ISNUMBER(FIND("W/O",Tabelle3[[#This Row],[Score]])),ISNUMBER(FIND("RET",Tabelle3[[#This Row],[Score]])),ISNUMBER(FIND("Bye,",Tabelle3[[#This Row],[Opponent]]))),"NO","YES")</f>
        <v>YES</v>
      </c>
      <c r="C2246" t="s">
        <v>518</v>
      </c>
      <c r="D2246" s="158">
        <v>43689</v>
      </c>
      <c r="E2246" t="s">
        <v>885</v>
      </c>
      <c r="F2246">
        <v>4</v>
      </c>
      <c r="G2246" t="s">
        <v>1508</v>
      </c>
      <c r="H2246" t="s">
        <v>1451</v>
      </c>
      <c r="I2246" t="s">
        <v>585</v>
      </c>
      <c r="J2246">
        <f>IF('ATP Data Set 2019 Singles'!$K2246&gt;1,'ATP Data Set 2019 Singles'!$K2246,"")</f>
        <v>108</v>
      </c>
      <c r="K2246">
        <v>108</v>
      </c>
      <c r="R2246" s="132"/>
      <c r="AC2246"/>
    </row>
    <row r="2247" spans="1:29" x14ac:dyDescent="0.25">
      <c r="A2247" t="s">
        <v>2412</v>
      </c>
      <c r="B2247" t="str">
        <f>IF(OR(ISNUMBER(FIND("W/O",Tabelle3[[#This Row],[Score]])),ISNUMBER(FIND("RET",Tabelle3[[#This Row],[Score]])),ISNUMBER(FIND("Bye,",Tabelle3[[#This Row],[Opponent]]))),"NO","YES")</f>
        <v>YES</v>
      </c>
      <c r="C2247" t="s">
        <v>518</v>
      </c>
      <c r="D2247" s="158">
        <v>43689</v>
      </c>
      <c r="E2247" t="s">
        <v>885</v>
      </c>
      <c r="F2247">
        <v>4</v>
      </c>
      <c r="G2247" t="s">
        <v>1453</v>
      </c>
      <c r="H2247" t="s">
        <v>1448</v>
      </c>
      <c r="I2247" t="s">
        <v>527</v>
      </c>
      <c r="J2247">
        <f>IF('ATP Data Set 2019 Singles'!$K2247&gt;1,'ATP Data Set 2019 Singles'!$K2247,"")</f>
        <v>97</v>
      </c>
      <c r="K2247">
        <v>97</v>
      </c>
      <c r="R2247" s="132"/>
      <c r="AC2247"/>
    </row>
    <row r="2248" spans="1:29" x14ac:dyDescent="0.25">
      <c r="A2248" t="s">
        <v>2412</v>
      </c>
      <c r="B2248" t="str">
        <f>IF(OR(ISNUMBER(FIND("W/O",Tabelle3[[#This Row],[Score]])),ISNUMBER(FIND("RET",Tabelle3[[#This Row],[Score]])),ISNUMBER(FIND("Bye,",Tabelle3[[#This Row],[Opponent]]))),"NO","YES")</f>
        <v>YES</v>
      </c>
      <c r="C2248" t="s">
        <v>518</v>
      </c>
      <c r="D2248" s="158">
        <v>43689</v>
      </c>
      <c r="E2248" t="s">
        <v>885</v>
      </c>
      <c r="F2248">
        <v>4</v>
      </c>
      <c r="G2248" t="s">
        <v>1397</v>
      </c>
      <c r="H2248" t="s">
        <v>1432</v>
      </c>
      <c r="I2248" t="s">
        <v>771</v>
      </c>
      <c r="J2248">
        <f>IF('ATP Data Set 2019 Singles'!$K2248&gt;1,'ATP Data Set 2019 Singles'!$K2248,"")</f>
        <v>66</v>
      </c>
      <c r="K2248">
        <v>66</v>
      </c>
      <c r="R2248" s="132"/>
      <c r="AC2248"/>
    </row>
    <row r="2249" spans="1:29" x14ac:dyDescent="0.25">
      <c r="A2249" t="s">
        <v>2412</v>
      </c>
      <c r="B2249" t="str">
        <f>IF(OR(ISNUMBER(FIND("W/O",Tabelle3[[#This Row],[Score]])),ISNUMBER(FIND("RET",Tabelle3[[#This Row],[Score]])),ISNUMBER(FIND("Bye,",Tabelle3[[#This Row],[Opponent]]))),"NO","YES")</f>
        <v>YES</v>
      </c>
      <c r="C2249" t="s">
        <v>518</v>
      </c>
      <c r="D2249" s="158">
        <v>43689</v>
      </c>
      <c r="E2249" t="s">
        <v>885</v>
      </c>
      <c r="F2249">
        <v>4</v>
      </c>
      <c r="G2249" t="s">
        <v>1463</v>
      </c>
      <c r="H2249" t="s">
        <v>1403</v>
      </c>
      <c r="I2249" t="s">
        <v>598</v>
      </c>
      <c r="J2249">
        <f>IF('ATP Data Set 2019 Singles'!$K2249&gt;1,'ATP Data Set 2019 Singles'!$K2249,"")</f>
        <v>83</v>
      </c>
      <c r="K2249">
        <v>83</v>
      </c>
      <c r="R2249" s="132"/>
      <c r="AC2249"/>
    </row>
    <row r="2250" spans="1:29" x14ac:dyDescent="0.25">
      <c r="A2250" t="s">
        <v>2412</v>
      </c>
      <c r="B2250" t="str">
        <f>IF(OR(ISNUMBER(FIND("W/O",Tabelle3[[#This Row],[Score]])),ISNUMBER(FIND("RET",Tabelle3[[#This Row],[Score]])),ISNUMBER(FIND("Bye,",Tabelle3[[#This Row],[Opponent]]))),"NO","YES")</f>
        <v>YES</v>
      </c>
      <c r="C2250" t="s">
        <v>518</v>
      </c>
      <c r="D2250" s="158">
        <v>43689</v>
      </c>
      <c r="E2250" t="s">
        <v>885</v>
      </c>
      <c r="F2250">
        <v>4</v>
      </c>
      <c r="G2250" t="s">
        <v>1574</v>
      </c>
      <c r="H2250" t="s">
        <v>1445</v>
      </c>
      <c r="I2250" t="s">
        <v>1632</v>
      </c>
      <c r="J2250">
        <f>IF('ATP Data Set 2019 Singles'!$K2250&gt;1,'ATP Data Set 2019 Singles'!$K2250,"")</f>
        <v>119</v>
      </c>
      <c r="K2250">
        <v>119</v>
      </c>
      <c r="R2250" s="132"/>
      <c r="AC2250"/>
    </row>
    <row r="2251" spans="1:29" x14ac:dyDescent="0.25">
      <c r="A2251" t="s">
        <v>2412</v>
      </c>
      <c r="B2251" t="str">
        <f>IF(OR(ISNUMBER(FIND("W/O",Tabelle3[[#This Row],[Score]])),ISNUMBER(FIND("RET",Tabelle3[[#This Row],[Score]])),ISNUMBER(FIND("Bye,",Tabelle3[[#This Row],[Opponent]]))),"NO","YES")</f>
        <v>YES</v>
      </c>
      <c r="C2251" t="s">
        <v>518</v>
      </c>
      <c r="D2251" s="158">
        <v>43689</v>
      </c>
      <c r="E2251" t="s">
        <v>885</v>
      </c>
      <c r="F2251">
        <v>4</v>
      </c>
      <c r="G2251" t="s">
        <v>1461</v>
      </c>
      <c r="H2251" t="s">
        <v>1395</v>
      </c>
      <c r="I2251" t="s">
        <v>512</v>
      </c>
      <c r="J2251">
        <f>IF('ATP Data Set 2019 Singles'!$K2251&gt;1,'ATP Data Set 2019 Singles'!$K2251,"")</f>
        <v>62</v>
      </c>
      <c r="K2251">
        <v>62</v>
      </c>
      <c r="R2251" s="132"/>
      <c r="AC2251"/>
    </row>
    <row r="2252" spans="1:29" x14ac:dyDescent="0.25">
      <c r="A2252" t="s">
        <v>2412</v>
      </c>
      <c r="B2252" t="str">
        <f>IF(OR(ISNUMBER(FIND("W/O",Tabelle3[[#This Row],[Score]])),ISNUMBER(FIND("RET",Tabelle3[[#This Row],[Score]])),ISNUMBER(FIND("Bye,",Tabelle3[[#This Row],[Opponent]]))),"NO","YES")</f>
        <v>YES</v>
      </c>
      <c r="C2252" t="s">
        <v>518</v>
      </c>
      <c r="D2252" s="158">
        <v>43689</v>
      </c>
      <c r="E2252" t="s">
        <v>885</v>
      </c>
      <c r="F2252">
        <v>5</v>
      </c>
      <c r="G2252" t="s">
        <v>1400</v>
      </c>
      <c r="H2252" t="s">
        <v>1574</v>
      </c>
      <c r="I2252" t="s">
        <v>563</v>
      </c>
      <c r="J2252">
        <f>IF('ATP Data Set 2019 Singles'!$K2252&gt;1,'ATP Data Set 2019 Singles'!$K2252,"")</f>
        <v>86</v>
      </c>
      <c r="K2252">
        <v>86</v>
      </c>
      <c r="R2252" s="132"/>
      <c r="AC2252"/>
    </row>
    <row r="2253" spans="1:29" x14ac:dyDescent="0.25">
      <c r="A2253" t="s">
        <v>2412</v>
      </c>
      <c r="B2253" t="str">
        <f>IF(OR(ISNUMBER(FIND("W/O",Tabelle3[[#This Row],[Score]])),ISNUMBER(FIND("RET",Tabelle3[[#This Row],[Score]])),ISNUMBER(FIND("Bye,",Tabelle3[[#This Row],[Opponent]]))),"NO","YES")</f>
        <v>YES</v>
      </c>
      <c r="C2253" t="s">
        <v>518</v>
      </c>
      <c r="D2253" s="158">
        <v>43689</v>
      </c>
      <c r="E2253" t="s">
        <v>885</v>
      </c>
      <c r="F2253">
        <v>5</v>
      </c>
      <c r="G2253" t="s">
        <v>1508</v>
      </c>
      <c r="H2253" t="s">
        <v>1454</v>
      </c>
      <c r="I2253" t="s">
        <v>1812</v>
      </c>
      <c r="J2253">
        <f>IF('ATP Data Set 2019 Singles'!$K2253&gt;1,'ATP Data Set 2019 Singles'!$K2253,"")</f>
        <v>133</v>
      </c>
      <c r="K2253">
        <v>133</v>
      </c>
      <c r="R2253" s="132"/>
      <c r="AC2253"/>
    </row>
    <row r="2254" spans="1:29" x14ac:dyDescent="0.25">
      <c r="A2254" t="s">
        <v>2412</v>
      </c>
      <c r="B2254" t="str">
        <f>IF(OR(ISNUMBER(FIND("W/O",Tabelle3[[#This Row],[Score]])),ISNUMBER(FIND("RET",Tabelle3[[#This Row],[Score]])),ISNUMBER(FIND("Bye,",Tabelle3[[#This Row],[Opponent]]))),"NO","YES")</f>
        <v>NO</v>
      </c>
      <c r="C2254" t="s">
        <v>518</v>
      </c>
      <c r="D2254" s="158">
        <v>43689</v>
      </c>
      <c r="E2254" t="s">
        <v>885</v>
      </c>
      <c r="F2254">
        <v>5</v>
      </c>
      <c r="G2254" t="s">
        <v>1453</v>
      </c>
      <c r="H2254" t="s">
        <v>1463</v>
      </c>
      <c r="I2254" t="s">
        <v>582</v>
      </c>
      <c r="J2254" t="str">
        <f>IF('ATP Data Set 2019 Singles'!$K2254&gt;1,'ATP Data Set 2019 Singles'!$K2254,"")</f>
        <v/>
      </c>
      <c r="K2254">
        <v>0</v>
      </c>
      <c r="R2254" s="132"/>
      <c r="AC2254"/>
    </row>
    <row r="2255" spans="1:29" x14ac:dyDescent="0.25">
      <c r="A2255" t="s">
        <v>2412</v>
      </c>
      <c r="B2255" t="str">
        <f>IF(OR(ISNUMBER(FIND("W/O",Tabelle3[[#This Row],[Score]])),ISNUMBER(FIND("RET",Tabelle3[[#This Row],[Score]])),ISNUMBER(FIND("Bye,",Tabelle3[[#This Row],[Opponent]]))),"NO","YES")</f>
        <v>YES</v>
      </c>
      <c r="C2255" t="s">
        <v>518</v>
      </c>
      <c r="D2255" s="158">
        <v>43689</v>
      </c>
      <c r="E2255" t="s">
        <v>885</v>
      </c>
      <c r="F2255">
        <v>5</v>
      </c>
      <c r="G2255" t="s">
        <v>1397</v>
      </c>
      <c r="H2255" t="s">
        <v>1461</v>
      </c>
      <c r="I2255" t="s">
        <v>569</v>
      </c>
      <c r="J2255">
        <f>IF('ATP Data Set 2019 Singles'!$K2255&gt;1,'ATP Data Set 2019 Singles'!$K2255,"")</f>
        <v>61</v>
      </c>
      <c r="K2255">
        <v>61</v>
      </c>
      <c r="R2255" s="132"/>
      <c r="AC2255"/>
    </row>
    <row r="2256" spans="1:29" x14ac:dyDescent="0.25">
      <c r="A2256" t="s">
        <v>2412</v>
      </c>
      <c r="B2256" t="str">
        <f>IF(OR(ISNUMBER(FIND("W/O",Tabelle3[[#This Row],[Score]])),ISNUMBER(FIND("RET",Tabelle3[[#This Row],[Score]])),ISNUMBER(FIND("Bye,",Tabelle3[[#This Row],[Opponent]]))),"NO","YES")</f>
        <v>YES</v>
      </c>
      <c r="C2256" t="s">
        <v>518</v>
      </c>
      <c r="D2256" s="158">
        <v>43689</v>
      </c>
      <c r="E2256" t="s">
        <v>885</v>
      </c>
      <c r="F2256">
        <v>6</v>
      </c>
      <c r="G2256" t="s">
        <v>1453</v>
      </c>
      <c r="H2256" t="s">
        <v>1508</v>
      </c>
      <c r="I2256" t="s">
        <v>512</v>
      </c>
      <c r="J2256">
        <f>IF('ATP Data Set 2019 Singles'!$K2256&gt;1,'ATP Data Set 2019 Singles'!$K2256,"")</f>
        <v>76</v>
      </c>
      <c r="K2256">
        <v>76</v>
      </c>
      <c r="R2256" s="132"/>
      <c r="AC2256"/>
    </row>
    <row r="2257" spans="1:29" x14ac:dyDescent="0.25">
      <c r="A2257" t="s">
        <v>2412</v>
      </c>
      <c r="B2257" t="str">
        <f>IF(OR(ISNUMBER(FIND("W/O",Tabelle3[[#This Row],[Score]])),ISNUMBER(FIND("RET",Tabelle3[[#This Row],[Score]])),ISNUMBER(FIND("Bye,",Tabelle3[[#This Row],[Opponent]]))),"NO","YES")</f>
        <v>YES</v>
      </c>
      <c r="C2257" t="s">
        <v>518</v>
      </c>
      <c r="D2257" s="158">
        <v>43689</v>
      </c>
      <c r="E2257" t="s">
        <v>885</v>
      </c>
      <c r="F2257">
        <v>6</v>
      </c>
      <c r="G2257" t="s">
        <v>1397</v>
      </c>
      <c r="H2257" t="s">
        <v>1400</v>
      </c>
      <c r="I2257" t="s">
        <v>1446</v>
      </c>
      <c r="J2257">
        <f>IF('ATP Data Set 2019 Singles'!$K2257&gt;1,'ATP Data Set 2019 Singles'!$K2257,"")</f>
        <v>103</v>
      </c>
      <c r="K2257">
        <v>103</v>
      </c>
      <c r="R2257" s="132"/>
      <c r="AC2257"/>
    </row>
    <row r="2258" spans="1:29" x14ac:dyDescent="0.25">
      <c r="A2258" t="s">
        <v>2412</v>
      </c>
      <c r="B2258" t="str">
        <f>IF(OR(ISNUMBER(FIND("W/O",Tabelle3[[#This Row],[Score]])),ISNUMBER(FIND("RET",Tabelle3[[#This Row],[Score]])),ISNUMBER(FIND("Bye,",Tabelle3[[#This Row],[Opponent]]))),"NO","YES")</f>
        <v>YES</v>
      </c>
      <c r="C2258" t="s">
        <v>518</v>
      </c>
      <c r="D2258" s="158">
        <v>43689</v>
      </c>
      <c r="E2258" t="s">
        <v>885</v>
      </c>
      <c r="F2258">
        <v>7</v>
      </c>
      <c r="G2258" t="s">
        <v>1397</v>
      </c>
      <c r="H2258" t="s">
        <v>1453</v>
      </c>
      <c r="I2258" t="s">
        <v>533</v>
      </c>
      <c r="J2258">
        <f>IF('ATP Data Set 2019 Singles'!$K2258&gt;1,'ATP Data Set 2019 Singles'!$K2258,"")</f>
        <v>99</v>
      </c>
      <c r="K2258">
        <v>99</v>
      </c>
      <c r="R2258" s="132"/>
      <c r="AC2258"/>
    </row>
    <row r="2259" spans="1:29" x14ac:dyDescent="0.25">
      <c r="A2259" t="s">
        <v>2412</v>
      </c>
      <c r="B2259" t="str">
        <f>IF(OR(ISNUMBER(FIND("W/O",Tabelle3[[#This Row],[Score]])),ISNUMBER(FIND("RET",Tabelle3[[#This Row],[Score]])),ISNUMBER(FIND("Bye,",Tabelle3[[#This Row],[Opponent]]))),"NO","YES")</f>
        <v>YES</v>
      </c>
      <c r="C2259" t="s">
        <v>518</v>
      </c>
      <c r="D2259" s="158">
        <v>43696</v>
      </c>
      <c r="E2259" t="s">
        <v>879</v>
      </c>
      <c r="F2259">
        <v>2</v>
      </c>
      <c r="G2259" t="s">
        <v>1515</v>
      </c>
      <c r="H2259" t="s">
        <v>1552</v>
      </c>
      <c r="I2259" t="s">
        <v>653</v>
      </c>
      <c r="J2259">
        <f>IF('ATP Data Set 2019 Singles'!$K2259&gt;1,'ATP Data Set 2019 Singles'!$K2259,"")</f>
        <v>75</v>
      </c>
      <c r="K2259">
        <v>75</v>
      </c>
      <c r="R2259" s="132"/>
      <c r="AC2259"/>
    </row>
    <row r="2260" spans="1:29" x14ac:dyDescent="0.25">
      <c r="A2260" t="s">
        <v>2412</v>
      </c>
      <c r="B2260" t="str">
        <f>IF(OR(ISNUMBER(FIND("W/O",Tabelle3[[#This Row],[Score]])),ISNUMBER(FIND("RET",Tabelle3[[#This Row],[Score]])),ISNUMBER(FIND("Bye,",Tabelle3[[#This Row],[Opponent]]))),"NO","YES")</f>
        <v>YES</v>
      </c>
      <c r="C2260" t="s">
        <v>518</v>
      </c>
      <c r="D2260" s="158">
        <v>43696</v>
      </c>
      <c r="E2260" t="s">
        <v>879</v>
      </c>
      <c r="F2260">
        <v>2</v>
      </c>
      <c r="G2260" t="s">
        <v>1784</v>
      </c>
      <c r="H2260" t="s">
        <v>1456</v>
      </c>
      <c r="I2260" t="s">
        <v>1811</v>
      </c>
      <c r="J2260">
        <f>IF('ATP Data Set 2019 Singles'!$K2260&gt;1,'ATP Data Set 2019 Singles'!$K2260,"")</f>
        <v>104</v>
      </c>
      <c r="K2260">
        <v>104</v>
      </c>
      <c r="R2260" s="132"/>
      <c r="AC2260"/>
    </row>
    <row r="2261" spans="1:29" x14ac:dyDescent="0.25">
      <c r="A2261" t="s">
        <v>2412</v>
      </c>
      <c r="B2261" t="str">
        <f>IF(OR(ISNUMBER(FIND("W/O",Tabelle3[[#This Row],[Score]])),ISNUMBER(FIND("RET",Tabelle3[[#This Row],[Score]])),ISNUMBER(FIND("Bye,",Tabelle3[[#This Row],[Opponent]]))),"NO","YES")</f>
        <v>YES</v>
      </c>
      <c r="C2261" t="s">
        <v>518</v>
      </c>
      <c r="D2261" s="158">
        <v>43696</v>
      </c>
      <c r="E2261" t="s">
        <v>879</v>
      </c>
      <c r="F2261">
        <v>2</v>
      </c>
      <c r="G2261" t="s">
        <v>1539</v>
      </c>
      <c r="H2261" t="s">
        <v>1735</v>
      </c>
      <c r="I2261" t="s">
        <v>1810</v>
      </c>
      <c r="J2261">
        <f>IF('ATP Data Set 2019 Singles'!$K2261&gt;1,'ATP Data Set 2019 Singles'!$K2261,"")</f>
        <v>124</v>
      </c>
      <c r="K2261">
        <v>124</v>
      </c>
      <c r="R2261" s="132"/>
      <c r="AC2261"/>
    </row>
    <row r="2262" spans="1:29" x14ac:dyDescent="0.25">
      <c r="A2262" t="s">
        <v>2412</v>
      </c>
      <c r="B2262" t="str">
        <f>IF(OR(ISNUMBER(FIND("W/O",Tabelle3[[#This Row],[Score]])),ISNUMBER(FIND("RET",Tabelle3[[#This Row],[Score]])),ISNUMBER(FIND("Bye,",Tabelle3[[#This Row],[Opponent]]))),"NO","YES")</f>
        <v>NO</v>
      </c>
      <c r="C2262" t="s">
        <v>518</v>
      </c>
      <c r="D2262" s="158">
        <v>43696</v>
      </c>
      <c r="E2262" t="s">
        <v>879</v>
      </c>
      <c r="F2262">
        <v>2</v>
      </c>
      <c r="G2262" t="s">
        <v>1480</v>
      </c>
      <c r="H2262" t="s">
        <v>1458</v>
      </c>
      <c r="I2262" t="s">
        <v>1457</v>
      </c>
      <c r="J2262" t="str">
        <f>IF('ATP Data Set 2019 Singles'!$K2262&gt;1,'ATP Data Set 2019 Singles'!$K2262,"")</f>
        <v/>
      </c>
      <c r="K2262">
        <v>0</v>
      </c>
      <c r="R2262" s="132"/>
      <c r="AC2262"/>
    </row>
    <row r="2263" spans="1:29" x14ac:dyDescent="0.25">
      <c r="A2263" t="s">
        <v>2412</v>
      </c>
      <c r="B2263" t="str">
        <f>IF(OR(ISNUMBER(FIND("W/O",Tabelle3[[#This Row],[Score]])),ISNUMBER(FIND("RET",Tabelle3[[#This Row],[Score]])),ISNUMBER(FIND("Bye,",Tabelle3[[#This Row],[Opponent]]))),"NO","YES")</f>
        <v>NO</v>
      </c>
      <c r="C2263" t="s">
        <v>518</v>
      </c>
      <c r="D2263" s="158">
        <v>43696</v>
      </c>
      <c r="E2263" t="s">
        <v>879</v>
      </c>
      <c r="F2263">
        <v>2</v>
      </c>
      <c r="G2263" t="s">
        <v>1579</v>
      </c>
      <c r="H2263" t="s">
        <v>1493</v>
      </c>
      <c r="I2263" t="s">
        <v>1602</v>
      </c>
      <c r="J2263">
        <f>IF('ATP Data Set 2019 Singles'!$K2263&gt;1,'ATP Data Set 2019 Singles'!$K2263,"")</f>
        <v>52</v>
      </c>
      <c r="K2263">
        <v>52</v>
      </c>
      <c r="R2263" s="132"/>
      <c r="AC2263"/>
    </row>
    <row r="2264" spans="1:29" x14ac:dyDescent="0.25">
      <c r="A2264" t="s">
        <v>2412</v>
      </c>
      <c r="B2264" t="str">
        <f>IF(OR(ISNUMBER(FIND("W/O",Tabelle3[[#This Row],[Score]])),ISNUMBER(FIND("RET",Tabelle3[[#This Row],[Score]])),ISNUMBER(FIND("Bye,",Tabelle3[[#This Row],[Opponent]]))),"NO","YES")</f>
        <v>YES</v>
      </c>
      <c r="C2264" t="s">
        <v>518</v>
      </c>
      <c r="D2264" s="158">
        <v>43696</v>
      </c>
      <c r="E2264" t="s">
        <v>879</v>
      </c>
      <c r="F2264">
        <v>2</v>
      </c>
      <c r="G2264" t="s">
        <v>1437</v>
      </c>
      <c r="H2264" t="s">
        <v>1809</v>
      </c>
      <c r="I2264" t="s">
        <v>895</v>
      </c>
      <c r="J2264">
        <f>IF('ATP Data Set 2019 Singles'!$K2264&gt;1,'ATP Data Set 2019 Singles'!$K2264,"")</f>
        <v>85</v>
      </c>
      <c r="K2264">
        <v>85</v>
      </c>
      <c r="R2264" s="132"/>
      <c r="AC2264"/>
    </row>
    <row r="2265" spans="1:29" x14ac:dyDescent="0.25">
      <c r="A2265" t="s">
        <v>2412</v>
      </c>
      <c r="B2265" t="str">
        <f>IF(OR(ISNUMBER(FIND("W/O",Tabelle3[[#This Row],[Score]])),ISNUMBER(FIND("RET",Tabelle3[[#This Row],[Score]])),ISNUMBER(FIND("Bye,",Tabelle3[[#This Row],[Opponent]]))),"NO","YES")</f>
        <v>YES</v>
      </c>
      <c r="C2265" t="s">
        <v>518</v>
      </c>
      <c r="D2265" s="158">
        <v>43696</v>
      </c>
      <c r="E2265" t="s">
        <v>879</v>
      </c>
      <c r="F2265">
        <v>2</v>
      </c>
      <c r="G2265" t="s">
        <v>1516</v>
      </c>
      <c r="H2265" t="s">
        <v>1639</v>
      </c>
      <c r="I2265" t="s">
        <v>848</v>
      </c>
      <c r="J2265">
        <f>IF('ATP Data Set 2019 Singles'!$K2265&gt;1,'ATP Data Set 2019 Singles'!$K2265,"")</f>
        <v>126</v>
      </c>
      <c r="K2265">
        <v>126</v>
      </c>
      <c r="R2265" s="132"/>
      <c r="AC2265"/>
    </row>
    <row r="2266" spans="1:29" x14ac:dyDescent="0.25">
      <c r="A2266" t="s">
        <v>2412</v>
      </c>
      <c r="B2266" t="str">
        <f>IF(OR(ISNUMBER(FIND("W/O",Tabelle3[[#This Row],[Score]])),ISNUMBER(FIND("RET",Tabelle3[[#This Row],[Score]])),ISNUMBER(FIND("Bye,",Tabelle3[[#This Row],[Opponent]]))),"NO","YES")</f>
        <v>YES</v>
      </c>
      <c r="C2266" t="s">
        <v>518</v>
      </c>
      <c r="D2266" s="158">
        <v>43696</v>
      </c>
      <c r="E2266" t="s">
        <v>879</v>
      </c>
      <c r="F2266">
        <v>2</v>
      </c>
      <c r="G2266" t="s">
        <v>1467</v>
      </c>
      <c r="H2266" t="s">
        <v>1644</v>
      </c>
      <c r="I2266" t="s">
        <v>1808</v>
      </c>
      <c r="J2266">
        <f>IF('ATP Data Set 2019 Singles'!$K2266&gt;1,'ATP Data Set 2019 Singles'!$K2266,"")</f>
        <v>124</v>
      </c>
      <c r="K2266">
        <v>124</v>
      </c>
      <c r="R2266" s="132"/>
      <c r="AC2266"/>
    </row>
    <row r="2267" spans="1:29" x14ac:dyDescent="0.25">
      <c r="A2267" t="s">
        <v>2412</v>
      </c>
      <c r="B2267" t="str">
        <f>IF(OR(ISNUMBER(FIND("W/O",Tabelle3[[#This Row],[Score]])),ISNUMBER(FIND("RET",Tabelle3[[#This Row],[Score]])),ISNUMBER(FIND("Bye,",Tabelle3[[#This Row],[Opponent]]))),"NO","YES")</f>
        <v>NO</v>
      </c>
      <c r="C2267" t="s">
        <v>518</v>
      </c>
      <c r="D2267" s="158">
        <v>43696</v>
      </c>
      <c r="E2267" t="s">
        <v>879</v>
      </c>
      <c r="F2267">
        <v>2</v>
      </c>
      <c r="G2267" t="s">
        <v>1510</v>
      </c>
      <c r="H2267" t="s">
        <v>1458</v>
      </c>
      <c r="I2267" t="s">
        <v>1457</v>
      </c>
      <c r="J2267" t="str">
        <f>IF('ATP Data Set 2019 Singles'!$K2267&gt;1,'ATP Data Set 2019 Singles'!$K2267,"")</f>
        <v/>
      </c>
      <c r="K2267">
        <v>0</v>
      </c>
      <c r="R2267" s="132"/>
      <c r="AC2267"/>
    </row>
    <row r="2268" spans="1:29" x14ac:dyDescent="0.25">
      <c r="A2268" t="s">
        <v>2412</v>
      </c>
      <c r="B2268" t="str">
        <f>IF(OR(ISNUMBER(FIND("W/O",Tabelle3[[#This Row],[Score]])),ISNUMBER(FIND("RET",Tabelle3[[#This Row],[Score]])),ISNUMBER(FIND("Bye,",Tabelle3[[#This Row],[Opponent]]))),"NO","YES")</f>
        <v>YES</v>
      </c>
      <c r="C2268" t="s">
        <v>518</v>
      </c>
      <c r="D2268" s="158">
        <v>43696</v>
      </c>
      <c r="E2268" t="s">
        <v>879</v>
      </c>
      <c r="F2268">
        <v>2</v>
      </c>
      <c r="G2268" t="s">
        <v>1723</v>
      </c>
      <c r="H2268" t="s">
        <v>1807</v>
      </c>
      <c r="I2268" t="s">
        <v>1806</v>
      </c>
      <c r="J2268">
        <f>IF('ATP Data Set 2019 Singles'!$K2268&gt;1,'ATP Data Set 2019 Singles'!$K2268,"")</f>
        <v>40</v>
      </c>
      <c r="K2268">
        <v>40</v>
      </c>
      <c r="R2268" s="132"/>
      <c r="AC2268"/>
    </row>
    <row r="2269" spans="1:29" x14ac:dyDescent="0.25">
      <c r="A2269" t="s">
        <v>2412</v>
      </c>
      <c r="B2269" t="str">
        <f>IF(OR(ISNUMBER(FIND("W/O",Tabelle3[[#This Row],[Score]])),ISNUMBER(FIND("RET",Tabelle3[[#This Row],[Score]])),ISNUMBER(FIND("Bye,",Tabelle3[[#This Row],[Opponent]]))),"NO","YES")</f>
        <v>YES</v>
      </c>
      <c r="C2269" t="s">
        <v>518</v>
      </c>
      <c r="D2269" s="158">
        <v>43696</v>
      </c>
      <c r="E2269" t="s">
        <v>879</v>
      </c>
      <c r="F2269">
        <v>2</v>
      </c>
      <c r="G2269" t="s">
        <v>1739</v>
      </c>
      <c r="H2269" t="s">
        <v>1521</v>
      </c>
      <c r="I2269" t="s">
        <v>512</v>
      </c>
      <c r="J2269">
        <f>IF('ATP Data Set 2019 Singles'!$K2269&gt;1,'ATP Data Set 2019 Singles'!$K2269,"")</f>
        <v>72</v>
      </c>
      <c r="K2269">
        <v>72</v>
      </c>
      <c r="R2269" s="132"/>
      <c r="AC2269"/>
    </row>
    <row r="2270" spans="1:29" x14ac:dyDescent="0.25">
      <c r="A2270" t="s">
        <v>2412</v>
      </c>
      <c r="B2270" t="str">
        <f>IF(OR(ISNUMBER(FIND("W/O",Tabelle3[[#This Row],[Score]])),ISNUMBER(FIND("RET",Tabelle3[[#This Row],[Score]])),ISNUMBER(FIND("Bye,",Tabelle3[[#This Row],[Opponent]]))),"NO","YES")</f>
        <v>YES</v>
      </c>
      <c r="C2270" t="s">
        <v>518</v>
      </c>
      <c r="D2270" s="158">
        <v>43696</v>
      </c>
      <c r="E2270" t="s">
        <v>879</v>
      </c>
      <c r="F2270">
        <v>2</v>
      </c>
      <c r="G2270" t="s">
        <v>1726</v>
      </c>
      <c r="H2270" t="s">
        <v>1679</v>
      </c>
      <c r="I2270" t="s">
        <v>610</v>
      </c>
      <c r="J2270">
        <f>IF('ATP Data Set 2019 Singles'!$K2270&gt;1,'ATP Data Set 2019 Singles'!$K2270,"")</f>
        <v>91</v>
      </c>
      <c r="K2270">
        <v>91</v>
      </c>
      <c r="R2270" s="132"/>
      <c r="AC2270"/>
    </row>
    <row r="2271" spans="1:29" x14ac:dyDescent="0.25">
      <c r="A2271" t="s">
        <v>2412</v>
      </c>
      <c r="B2271" t="str">
        <f>IF(OR(ISNUMBER(FIND("W/O",Tabelle3[[#This Row],[Score]])),ISNUMBER(FIND("RET",Tabelle3[[#This Row],[Score]])),ISNUMBER(FIND("Bye,",Tabelle3[[#This Row],[Opponent]]))),"NO","YES")</f>
        <v>YES</v>
      </c>
      <c r="C2271" t="s">
        <v>518</v>
      </c>
      <c r="D2271" s="158">
        <v>43696</v>
      </c>
      <c r="E2271" t="s">
        <v>879</v>
      </c>
      <c r="F2271">
        <v>2</v>
      </c>
      <c r="G2271" t="s">
        <v>1588</v>
      </c>
      <c r="H2271" t="s">
        <v>1752</v>
      </c>
      <c r="I2271" t="s">
        <v>1805</v>
      </c>
      <c r="J2271">
        <f>IF('ATP Data Set 2019 Singles'!$K2271&gt;1,'ATP Data Set 2019 Singles'!$K2271,"")</f>
        <v>136</v>
      </c>
      <c r="K2271">
        <v>136</v>
      </c>
      <c r="R2271" s="132"/>
      <c r="AC2271"/>
    </row>
    <row r="2272" spans="1:29" x14ac:dyDescent="0.25">
      <c r="A2272" t="s">
        <v>2412</v>
      </c>
      <c r="B2272" t="str">
        <f>IF(OR(ISNUMBER(FIND("W/O",Tabelle3[[#This Row],[Score]])),ISNUMBER(FIND("RET",Tabelle3[[#This Row],[Score]])),ISNUMBER(FIND("Bye,",Tabelle3[[#This Row],[Opponent]]))),"NO","YES")</f>
        <v>NO</v>
      </c>
      <c r="C2272" t="s">
        <v>518</v>
      </c>
      <c r="D2272" s="158">
        <v>43696</v>
      </c>
      <c r="E2272" t="s">
        <v>879</v>
      </c>
      <c r="F2272">
        <v>2</v>
      </c>
      <c r="G2272" t="s">
        <v>1413</v>
      </c>
      <c r="H2272" t="s">
        <v>1458</v>
      </c>
      <c r="I2272" t="s">
        <v>1457</v>
      </c>
      <c r="J2272" t="str">
        <f>IF('ATP Data Set 2019 Singles'!$K2272&gt;1,'ATP Data Set 2019 Singles'!$K2272,"")</f>
        <v/>
      </c>
      <c r="K2272">
        <v>0</v>
      </c>
      <c r="R2272" s="132"/>
      <c r="AC2272"/>
    </row>
    <row r="2273" spans="1:29" x14ac:dyDescent="0.25">
      <c r="A2273" t="s">
        <v>2412</v>
      </c>
      <c r="B2273" t="str">
        <f>IF(OR(ISNUMBER(FIND("W/O",Tabelle3[[#This Row],[Score]])),ISNUMBER(FIND("RET",Tabelle3[[#This Row],[Score]])),ISNUMBER(FIND("Bye,",Tabelle3[[#This Row],[Opponent]]))),"NO","YES")</f>
        <v>NO</v>
      </c>
      <c r="C2273" t="s">
        <v>518</v>
      </c>
      <c r="D2273" s="158">
        <v>43696</v>
      </c>
      <c r="E2273" t="s">
        <v>879</v>
      </c>
      <c r="F2273">
        <v>2</v>
      </c>
      <c r="G2273" t="s">
        <v>1475</v>
      </c>
      <c r="H2273" t="s">
        <v>1458</v>
      </c>
      <c r="I2273" t="s">
        <v>1457</v>
      </c>
      <c r="J2273" t="str">
        <f>IF('ATP Data Set 2019 Singles'!$K2273&gt;1,'ATP Data Set 2019 Singles'!$K2273,"")</f>
        <v/>
      </c>
      <c r="K2273">
        <v>0</v>
      </c>
      <c r="R2273" s="132"/>
      <c r="AC2273"/>
    </row>
    <row r="2274" spans="1:29" x14ac:dyDescent="0.25">
      <c r="A2274" t="s">
        <v>2412</v>
      </c>
      <c r="B2274" t="str">
        <f>IF(OR(ISNUMBER(FIND("W/O",Tabelle3[[#This Row],[Score]])),ISNUMBER(FIND("RET",Tabelle3[[#This Row],[Score]])),ISNUMBER(FIND("Bye,",Tabelle3[[#This Row],[Opponent]]))),"NO","YES")</f>
        <v>YES</v>
      </c>
      <c r="C2274" t="s">
        <v>518</v>
      </c>
      <c r="D2274" s="158">
        <v>43696</v>
      </c>
      <c r="E2274" t="s">
        <v>879</v>
      </c>
      <c r="F2274">
        <v>2</v>
      </c>
      <c r="G2274" t="s">
        <v>1617</v>
      </c>
      <c r="H2274" t="s">
        <v>1452</v>
      </c>
      <c r="I2274" t="s">
        <v>646</v>
      </c>
      <c r="J2274">
        <f>IF('ATP Data Set 2019 Singles'!$K2274&gt;1,'ATP Data Set 2019 Singles'!$K2274,"")</f>
        <v>75</v>
      </c>
      <c r="K2274">
        <v>75</v>
      </c>
      <c r="R2274" s="132"/>
      <c r="AC2274"/>
    </row>
    <row r="2275" spans="1:29" x14ac:dyDescent="0.25">
      <c r="A2275" t="s">
        <v>2412</v>
      </c>
      <c r="B2275" t="str">
        <f>IF(OR(ISNUMBER(FIND("W/O",Tabelle3[[#This Row],[Score]])),ISNUMBER(FIND("RET",Tabelle3[[#This Row],[Score]])),ISNUMBER(FIND("Bye,",Tabelle3[[#This Row],[Opponent]]))),"NO","YES")</f>
        <v>NO</v>
      </c>
      <c r="C2275" t="s">
        <v>518</v>
      </c>
      <c r="D2275" s="158">
        <v>43696</v>
      </c>
      <c r="E2275" t="s">
        <v>879</v>
      </c>
      <c r="F2275">
        <v>2</v>
      </c>
      <c r="G2275" t="s">
        <v>1407</v>
      </c>
      <c r="H2275" t="s">
        <v>1458</v>
      </c>
      <c r="I2275" t="s">
        <v>1457</v>
      </c>
      <c r="J2275" t="str">
        <f>IF('ATP Data Set 2019 Singles'!$K2275&gt;1,'ATP Data Set 2019 Singles'!$K2275,"")</f>
        <v/>
      </c>
      <c r="K2275">
        <v>0</v>
      </c>
      <c r="R2275" s="132"/>
      <c r="AC2275"/>
    </row>
    <row r="2276" spans="1:29" x14ac:dyDescent="0.25">
      <c r="A2276" t="s">
        <v>2412</v>
      </c>
      <c r="B2276" t="str">
        <f>IF(OR(ISNUMBER(FIND("W/O",Tabelle3[[#This Row],[Score]])),ISNUMBER(FIND("RET",Tabelle3[[#This Row],[Score]])),ISNUMBER(FIND("Bye,",Tabelle3[[#This Row],[Opponent]]))),"NO","YES")</f>
        <v>NO</v>
      </c>
      <c r="C2276" t="s">
        <v>518</v>
      </c>
      <c r="D2276" s="158">
        <v>43696</v>
      </c>
      <c r="E2276" t="s">
        <v>879</v>
      </c>
      <c r="F2276">
        <v>2</v>
      </c>
      <c r="G2276" t="s">
        <v>1501</v>
      </c>
      <c r="H2276" t="s">
        <v>1458</v>
      </c>
      <c r="I2276" t="s">
        <v>1457</v>
      </c>
      <c r="J2276" t="str">
        <f>IF('ATP Data Set 2019 Singles'!$K2276&gt;1,'ATP Data Set 2019 Singles'!$K2276,"")</f>
        <v/>
      </c>
      <c r="K2276">
        <v>0</v>
      </c>
      <c r="R2276" s="132"/>
      <c r="AC2276"/>
    </row>
    <row r="2277" spans="1:29" x14ac:dyDescent="0.25">
      <c r="A2277" t="s">
        <v>2412</v>
      </c>
      <c r="B2277" t="str">
        <f>IF(OR(ISNUMBER(FIND("W/O",Tabelle3[[#This Row],[Score]])),ISNUMBER(FIND("RET",Tabelle3[[#This Row],[Score]])),ISNUMBER(FIND("Bye,",Tabelle3[[#This Row],[Opponent]]))),"NO","YES")</f>
        <v>YES</v>
      </c>
      <c r="C2277" t="s">
        <v>518</v>
      </c>
      <c r="D2277" s="158">
        <v>43696</v>
      </c>
      <c r="E2277" t="s">
        <v>879</v>
      </c>
      <c r="F2277">
        <v>2</v>
      </c>
      <c r="G2277" t="s">
        <v>1804</v>
      </c>
      <c r="H2277" t="s">
        <v>1505</v>
      </c>
      <c r="I2277" t="s">
        <v>563</v>
      </c>
      <c r="J2277">
        <f>IF('ATP Data Set 2019 Singles'!$K2277&gt;1,'ATP Data Set 2019 Singles'!$K2277,"")</f>
        <v>106</v>
      </c>
      <c r="K2277">
        <v>106</v>
      </c>
      <c r="R2277" s="132"/>
      <c r="AC2277"/>
    </row>
    <row r="2278" spans="1:29" x14ac:dyDescent="0.25">
      <c r="A2278" t="s">
        <v>2412</v>
      </c>
      <c r="B2278" t="str">
        <f>IF(OR(ISNUMBER(FIND("W/O",Tabelle3[[#This Row],[Score]])),ISNUMBER(FIND("RET",Tabelle3[[#This Row],[Score]])),ISNUMBER(FIND("Bye,",Tabelle3[[#This Row],[Opponent]]))),"NO","YES")</f>
        <v>NO</v>
      </c>
      <c r="C2278" t="s">
        <v>518</v>
      </c>
      <c r="D2278" s="158">
        <v>43696</v>
      </c>
      <c r="E2278" t="s">
        <v>879</v>
      </c>
      <c r="F2278">
        <v>2</v>
      </c>
      <c r="G2278" t="s">
        <v>1491</v>
      </c>
      <c r="H2278" t="s">
        <v>1458</v>
      </c>
      <c r="I2278" t="s">
        <v>1457</v>
      </c>
      <c r="J2278" t="str">
        <f>IF('ATP Data Set 2019 Singles'!$K2278&gt;1,'ATP Data Set 2019 Singles'!$K2278,"")</f>
        <v/>
      </c>
      <c r="K2278">
        <v>0</v>
      </c>
      <c r="R2278" s="132"/>
      <c r="AC2278"/>
    </row>
    <row r="2279" spans="1:29" x14ac:dyDescent="0.25">
      <c r="A2279" t="s">
        <v>2412</v>
      </c>
      <c r="B2279" t="str">
        <f>IF(OR(ISNUMBER(FIND("W/O",Tabelle3[[#This Row],[Score]])),ISNUMBER(FIND("RET",Tabelle3[[#This Row],[Score]])),ISNUMBER(FIND("Bye,",Tabelle3[[#This Row],[Opponent]]))),"NO","YES")</f>
        <v>NO</v>
      </c>
      <c r="C2279" t="s">
        <v>518</v>
      </c>
      <c r="D2279" s="158">
        <v>43696</v>
      </c>
      <c r="E2279" t="s">
        <v>879</v>
      </c>
      <c r="F2279">
        <v>2</v>
      </c>
      <c r="G2279" t="s">
        <v>1535</v>
      </c>
      <c r="H2279" t="s">
        <v>1458</v>
      </c>
      <c r="I2279" t="s">
        <v>1457</v>
      </c>
      <c r="J2279" t="str">
        <f>IF('ATP Data Set 2019 Singles'!$K2279&gt;1,'ATP Data Set 2019 Singles'!$K2279,"")</f>
        <v/>
      </c>
      <c r="K2279">
        <v>0</v>
      </c>
      <c r="R2279" s="132"/>
      <c r="AC2279"/>
    </row>
    <row r="2280" spans="1:29" x14ac:dyDescent="0.25">
      <c r="A2280" t="s">
        <v>2412</v>
      </c>
      <c r="B2280" t="str">
        <f>IF(OR(ISNUMBER(FIND("W/O",Tabelle3[[#This Row],[Score]])),ISNUMBER(FIND("RET",Tabelle3[[#This Row],[Score]])),ISNUMBER(FIND("Bye,",Tabelle3[[#This Row],[Opponent]]))),"NO","YES")</f>
        <v>NO</v>
      </c>
      <c r="C2280" t="s">
        <v>518</v>
      </c>
      <c r="D2280" s="158">
        <v>43696</v>
      </c>
      <c r="E2280" t="s">
        <v>879</v>
      </c>
      <c r="F2280">
        <v>2</v>
      </c>
      <c r="G2280" t="s">
        <v>1449</v>
      </c>
      <c r="H2280" t="s">
        <v>1458</v>
      </c>
      <c r="I2280" t="s">
        <v>1457</v>
      </c>
      <c r="J2280" t="str">
        <f>IF('ATP Data Set 2019 Singles'!$K2280&gt;1,'ATP Data Set 2019 Singles'!$K2280,"")</f>
        <v/>
      </c>
      <c r="K2280">
        <v>0</v>
      </c>
      <c r="R2280" s="132"/>
      <c r="AC2280"/>
    </row>
    <row r="2281" spans="1:29" x14ac:dyDescent="0.25">
      <c r="A2281" t="s">
        <v>2412</v>
      </c>
      <c r="B2281" t="str">
        <f>IF(OR(ISNUMBER(FIND("W/O",Tabelle3[[#This Row],[Score]])),ISNUMBER(FIND("RET",Tabelle3[[#This Row],[Score]])),ISNUMBER(FIND("Bye,",Tabelle3[[#This Row],[Opponent]]))),"NO","YES")</f>
        <v>YES</v>
      </c>
      <c r="C2281" t="s">
        <v>518</v>
      </c>
      <c r="D2281" s="158">
        <v>43696</v>
      </c>
      <c r="E2281" t="s">
        <v>879</v>
      </c>
      <c r="F2281">
        <v>2</v>
      </c>
      <c r="G2281" t="s">
        <v>1512</v>
      </c>
      <c r="H2281" t="s">
        <v>1754</v>
      </c>
      <c r="I2281" t="s">
        <v>1566</v>
      </c>
      <c r="J2281">
        <f>IF('ATP Data Set 2019 Singles'!$K2281&gt;1,'ATP Data Set 2019 Singles'!$K2281,"")</f>
        <v>136</v>
      </c>
      <c r="K2281">
        <v>136</v>
      </c>
      <c r="R2281" s="132"/>
      <c r="AC2281"/>
    </row>
    <row r="2282" spans="1:29" x14ac:dyDescent="0.25">
      <c r="A2282" t="s">
        <v>2412</v>
      </c>
      <c r="B2282" t="str">
        <f>IF(OR(ISNUMBER(FIND("W/O",Tabelle3[[#This Row],[Score]])),ISNUMBER(FIND("RET",Tabelle3[[#This Row],[Score]])),ISNUMBER(FIND("Bye,",Tabelle3[[#This Row],[Opponent]]))),"NO","YES")</f>
        <v>NO</v>
      </c>
      <c r="C2282" t="s">
        <v>518</v>
      </c>
      <c r="D2282" s="158">
        <v>43696</v>
      </c>
      <c r="E2282" t="s">
        <v>879</v>
      </c>
      <c r="F2282">
        <v>2</v>
      </c>
      <c r="G2282" t="s">
        <v>1476</v>
      </c>
      <c r="H2282" t="s">
        <v>1458</v>
      </c>
      <c r="I2282" t="s">
        <v>1457</v>
      </c>
      <c r="J2282" t="str">
        <f>IF('ATP Data Set 2019 Singles'!$K2282&gt;1,'ATP Data Set 2019 Singles'!$K2282,"")</f>
        <v/>
      </c>
      <c r="K2282">
        <v>0</v>
      </c>
      <c r="R2282" s="132"/>
      <c r="AC2282"/>
    </row>
    <row r="2283" spans="1:29" x14ac:dyDescent="0.25">
      <c r="A2283" t="s">
        <v>2412</v>
      </c>
      <c r="B2283" t="str">
        <f>IF(OR(ISNUMBER(FIND("W/O",Tabelle3[[#This Row],[Score]])),ISNUMBER(FIND("RET",Tabelle3[[#This Row],[Score]])),ISNUMBER(FIND("Bye,",Tabelle3[[#This Row],[Opponent]]))),"NO","YES")</f>
        <v>NO</v>
      </c>
      <c r="C2283" t="s">
        <v>518</v>
      </c>
      <c r="D2283" s="158">
        <v>43696</v>
      </c>
      <c r="E2283" t="s">
        <v>879</v>
      </c>
      <c r="F2283">
        <v>2</v>
      </c>
      <c r="G2283" t="s">
        <v>1509</v>
      </c>
      <c r="H2283" t="s">
        <v>1458</v>
      </c>
      <c r="I2283" t="s">
        <v>1457</v>
      </c>
      <c r="J2283" t="str">
        <f>IF('ATP Data Set 2019 Singles'!$K2283&gt;1,'ATP Data Set 2019 Singles'!$K2283,"")</f>
        <v/>
      </c>
      <c r="K2283">
        <v>0</v>
      </c>
      <c r="R2283" s="132"/>
      <c r="AC2283"/>
    </row>
    <row r="2284" spans="1:29" x14ac:dyDescent="0.25">
      <c r="A2284" t="s">
        <v>2412</v>
      </c>
      <c r="B2284" t="str">
        <f>IF(OR(ISNUMBER(FIND("W/O",Tabelle3[[#This Row],[Score]])),ISNUMBER(FIND("RET",Tabelle3[[#This Row],[Score]])),ISNUMBER(FIND("Bye,",Tabelle3[[#This Row],[Opponent]]))),"NO","YES")</f>
        <v>YES</v>
      </c>
      <c r="C2284" t="s">
        <v>518</v>
      </c>
      <c r="D2284" s="158">
        <v>43696</v>
      </c>
      <c r="E2284" t="s">
        <v>879</v>
      </c>
      <c r="F2284">
        <v>2</v>
      </c>
      <c r="G2284" t="s">
        <v>1461</v>
      </c>
      <c r="H2284" t="s">
        <v>1551</v>
      </c>
      <c r="I2284" t="s">
        <v>653</v>
      </c>
      <c r="J2284">
        <f>IF('ATP Data Set 2019 Singles'!$K2284&gt;1,'ATP Data Set 2019 Singles'!$K2284,"")</f>
        <v>75</v>
      </c>
      <c r="K2284">
        <v>75</v>
      </c>
      <c r="R2284" s="132"/>
      <c r="AC2284"/>
    </row>
    <row r="2285" spans="1:29" x14ac:dyDescent="0.25">
      <c r="A2285" t="s">
        <v>2412</v>
      </c>
      <c r="B2285" t="str">
        <f>IF(OR(ISNUMBER(FIND("W/O",Tabelle3[[#This Row],[Score]])),ISNUMBER(FIND("RET",Tabelle3[[#This Row],[Score]])),ISNUMBER(FIND("Bye,",Tabelle3[[#This Row],[Opponent]]))),"NO","YES")</f>
        <v>NO</v>
      </c>
      <c r="C2285" t="s">
        <v>518</v>
      </c>
      <c r="D2285" s="158">
        <v>43696</v>
      </c>
      <c r="E2285" t="s">
        <v>879</v>
      </c>
      <c r="F2285">
        <v>2</v>
      </c>
      <c r="G2285" t="s">
        <v>1417</v>
      </c>
      <c r="H2285" t="s">
        <v>1458</v>
      </c>
      <c r="I2285" t="s">
        <v>1457</v>
      </c>
      <c r="J2285" t="str">
        <f>IF('ATP Data Set 2019 Singles'!$K2285&gt;1,'ATP Data Set 2019 Singles'!$K2285,"")</f>
        <v/>
      </c>
      <c r="K2285">
        <v>0</v>
      </c>
      <c r="R2285" s="132"/>
      <c r="AC2285"/>
    </row>
    <row r="2286" spans="1:29" x14ac:dyDescent="0.25">
      <c r="A2286" t="s">
        <v>2412</v>
      </c>
      <c r="B2286" t="str">
        <f>IF(OR(ISNUMBER(FIND("W/O",Tabelle3[[#This Row],[Score]])),ISNUMBER(FIND("RET",Tabelle3[[#This Row],[Score]])),ISNUMBER(FIND("Bye,",Tabelle3[[#This Row],[Opponent]]))),"NO","YES")</f>
        <v>YES</v>
      </c>
      <c r="C2286" t="s">
        <v>518</v>
      </c>
      <c r="D2286" s="158">
        <v>43696</v>
      </c>
      <c r="E2286" t="s">
        <v>879</v>
      </c>
      <c r="F2286">
        <v>2</v>
      </c>
      <c r="G2286" t="s">
        <v>1613</v>
      </c>
      <c r="H2286" t="s">
        <v>1555</v>
      </c>
      <c r="I2286" t="s">
        <v>643</v>
      </c>
      <c r="J2286">
        <f>IF('ATP Data Set 2019 Singles'!$K2286&gt;1,'ATP Data Set 2019 Singles'!$K2286,"")</f>
        <v>130</v>
      </c>
      <c r="K2286">
        <v>130</v>
      </c>
      <c r="R2286" s="132"/>
      <c r="AC2286"/>
    </row>
    <row r="2287" spans="1:29" x14ac:dyDescent="0.25">
      <c r="A2287" t="s">
        <v>2412</v>
      </c>
      <c r="B2287" t="str">
        <f>IF(OR(ISNUMBER(FIND("W/O",Tabelle3[[#This Row],[Score]])),ISNUMBER(FIND("RET",Tabelle3[[#This Row],[Score]])),ISNUMBER(FIND("Bye,",Tabelle3[[#This Row],[Opponent]]))),"NO","YES")</f>
        <v>NO</v>
      </c>
      <c r="C2287" t="s">
        <v>518</v>
      </c>
      <c r="D2287" s="158">
        <v>43696</v>
      </c>
      <c r="E2287" t="s">
        <v>879</v>
      </c>
      <c r="F2287">
        <v>2</v>
      </c>
      <c r="G2287" t="s">
        <v>1426</v>
      </c>
      <c r="H2287" t="s">
        <v>1458</v>
      </c>
      <c r="I2287" t="s">
        <v>1457</v>
      </c>
      <c r="J2287" t="str">
        <f>IF('ATP Data Set 2019 Singles'!$K2287&gt;1,'ATP Data Set 2019 Singles'!$K2287,"")</f>
        <v/>
      </c>
      <c r="K2287">
        <v>0</v>
      </c>
      <c r="R2287" s="132"/>
      <c r="AC2287"/>
    </row>
    <row r="2288" spans="1:29" x14ac:dyDescent="0.25">
      <c r="A2288" t="s">
        <v>2412</v>
      </c>
      <c r="B2288" t="str">
        <f>IF(OR(ISNUMBER(FIND("W/O",Tabelle3[[#This Row],[Score]])),ISNUMBER(FIND("RET",Tabelle3[[#This Row],[Score]])),ISNUMBER(FIND("Bye,",Tabelle3[[#This Row],[Opponent]]))),"NO","YES")</f>
        <v>NO</v>
      </c>
      <c r="C2288" t="s">
        <v>518</v>
      </c>
      <c r="D2288" s="158">
        <v>43696</v>
      </c>
      <c r="E2288" t="s">
        <v>879</v>
      </c>
      <c r="F2288">
        <v>2</v>
      </c>
      <c r="G2288" t="s">
        <v>1496</v>
      </c>
      <c r="H2288" t="s">
        <v>1458</v>
      </c>
      <c r="I2288" t="s">
        <v>1457</v>
      </c>
      <c r="J2288" t="str">
        <f>IF('ATP Data Set 2019 Singles'!$K2288&gt;1,'ATP Data Set 2019 Singles'!$K2288,"")</f>
        <v/>
      </c>
      <c r="K2288">
        <v>0</v>
      </c>
      <c r="R2288" s="132"/>
      <c r="AC2288"/>
    </row>
    <row r="2289" spans="1:29" x14ac:dyDescent="0.25">
      <c r="A2289" t="s">
        <v>2412</v>
      </c>
      <c r="B2289" t="str">
        <f>IF(OR(ISNUMBER(FIND("W/O",Tabelle3[[#This Row],[Score]])),ISNUMBER(FIND("RET",Tabelle3[[#This Row],[Score]])),ISNUMBER(FIND("Bye,",Tabelle3[[#This Row],[Opponent]]))),"NO","YES")</f>
        <v>NO</v>
      </c>
      <c r="C2289" t="s">
        <v>518</v>
      </c>
      <c r="D2289" s="158">
        <v>43696</v>
      </c>
      <c r="E2289" t="s">
        <v>879</v>
      </c>
      <c r="F2289">
        <v>2</v>
      </c>
      <c r="G2289" t="s">
        <v>1526</v>
      </c>
      <c r="H2289" t="s">
        <v>1458</v>
      </c>
      <c r="I2289" t="s">
        <v>1457</v>
      </c>
      <c r="J2289" t="str">
        <f>IF('ATP Data Set 2019 Singles'!$K2289&gt;1,'ATP Data Set 2019 Singles'!$K2289,"")</f>
        <v/>
      </c>
      <c r="K2289">
        <v>0</v>
      </c>
      <c r="R2289" s="132"/>
      <c r="AC2289"/>
    </row>
    <row r="2290" spans="1:29" x14ac:dyDescent="0.25">
      <c r="A2290" t="s">
        <v>2412</v>
      </c>
      <c r="B2290" t="str">
        <f>IF(OR(ISNUMBER(FIND("W/O",Tabelle3[[#This Row],[Score]])),ISNUMBER(FIND("RET",Tabelle3[[#This Row],[Score]])),ISNUMBER(FIND("Bye,",Tabelle3[[#This Row],[Opponent]]))),"NO","YES")</f>
        <v>NO</v>
      </c>
      <c r="C2290" t="s">
        <v>518</v>
      </c>
      <c r="D2290" s="158">
        <v>43696</v>
      </c>
      <c r="E2290" t="s">
        <v>879</v>
      </c>
      <c r="F2290">
        <v>2</v>
      </c>
      <c r="G2290" t="s">
        <v>1409</v>
      </c>
      <c r="H2290" t="s">
        <v>1458</v>
      </c>
      <c r="I2290" t="s">
        <v>1457</v>
      </c>
      <c r="J2290" t="str">
        <f>IF('ATP Data Set 2019 Singles'!$K2290&gt;1,'ATP Data Set 2019 Singles'!$K2290,"")</f>
        <v/>
      </c>
      <c r="K2290">
        <v>0</v>
      </c>
      <c r="R2290" s="132"/>
      <c r="AC2290"/>
    </row>
    <row r="2291" spans="1:29" x14ac:dyDescent="0.25">
      <c r="A2291" t="s">
        <v>2412</v>
      </c>
      <c r="B2291" t="str">
        <f>IF(OR(ISNUMBER(FIND("W/O",Tabelle3[[#This Row],[Score]])),ISNUMBER(FIND("RET",Tabelle3[[#This Row],[Score]])),ISNUMBER(FIND("Bye,",Tabelle3[[#This Row],[Opponent]]))),"NO","YES")</f>
        <v>YES</v>
      </c>
      <c r="C2291" t="s">
        <v>518</v>
      </c>
      <c r="D2291" s="158">
        <v>43696</v>
      </c>
      <c r="E2291" t="s">
        <v>879</v>
      </c>
      <c r="F2291">
        <v>3</v>
      </c>
      <c r="G2291" t="s">
        <v>1480</v>
      </c>
      <c r="H2291" t="s">
        <v>1516</v>
      </c>
      <c r="I2291" t="s">
        <v>1558</v>
      </c>
      <c r="J2291">
        <f>IF('ATP Data Set 2019 Singles'!$K2291&gt;1,'ATP Data Set 2019 Singles'!$K2291,"")</f>
        <v>122</v>
      </c>
      <c r="K2291">
        <v>122</v>
      </c>
      <c r="R2291" s="132"/>
      <c r="AC2291"/>
    </row>
    <row r="2292" spans="1:29" x14ac:dyDescent="0.25">
      <c r="A2292" t="s">
        <v>2412</v>
      </c>
      <c r="B2292" t="str">
        <f>IF(OR(ISNUMBER(FIND("W/O",Tabelle3[[#This Row],[Score]])),ISNUMBER(FIND("RET",Tabelle3[[#This Row],[Score]])),ISNUMBER(FIND("Bye,",Tabelle3[[#This Row],[Opponent]]))),"NO","YES")</f>
        <v>YES</v>
      </c>
      <c r="C2292" t="s">
        <v>518</v>
      </c>
      <c r="D2292" s="158">
        <v>43696</v>
      </c>
      <c r="E2292" t="s">
        <v>879</v>
      </c>
      <c r="F2292">
        <v>3</v>
      </c>
      <c r="G2292" t="s">
        <v>1726</v>
      </c>
      <c r="H2292" t="s">
        <v>1526</v>
      </c>
      <c r="I2292" t="s">
        <v>1593</v>
      </c>
      <c r="J2292">
        <f>IF('ATP Data Set 2019 Singles'!$K2292&gt;1,'ATP Data Set 2019 Singles'!$K2292,"")</f>
        <v>114</v>
      </c>
      <c r="K2292">
        <v>114</v>
      </c>
      <c r="R2292" s="132"/>
      <c r="AC2292"/>
    </row>
    <row r="2293" spans="1:29" x14ac:dyDescent="0.25">
      <c r="A2293" t="s">
        <v>2412</v>
      </c>
      <c r="B2293" t="str">
        <f>IF(OR(ISNUMBER(FIND("W/O",Tabelle3[[#This Row],[Score]])),ISNUMBER(FIND("RET",Tabelle3[[#This Row],[Score]])),ISNUMBER(FIND("Bye,",Tabelle3[[#This Row],[Opponent]]))),"NO","YES")</f>
        <v>YES</v>
      </c>
      <c r="C2293" t="s">
        <v>518</v>
      </c>
      <c r="D2293" s="158">
        <v>43696</v>
      </c>
      <c r="E2293" t="s">
        <v>879</v>
      </c>
      <c r="F2293">
        <v>3</v>
      </c>
      <c r="G2293" t="s">
        <v>1413</v>
      </c>
      <c r="H2293" t="s">
        <v>1723</v>
      </c>
      <c r="I2293" t="s">
        <v>1482</v>
      </c>
      <c r="J2293">
        <f>IF('ATP Data Set 2019 Singles'!$K2293&gt;1,'ATP Data Set 2019 Singles'!$K2293,"")</f>
        <v>102</v>
      </c>
      <c r="K2293">
        <v>102</v>
      </c>
      <c r="R2293" s="132"/>
      <c r="AC2293"/>
    </row>
    <row r="2294" spans="1:29" x14ac:dyDescent="0.25">
      <c r="A2294" t="s">
        <v>2412</v>
      </c>
      <c r="B2294" t="str">
        <f>IF(OR(ISNUMBER(FIND("W/O",Tabelle3[[#This Row],[Score]])),ISNUMBER(FIND("RET",Tabelle3[[#This Row],[Score]])),ISNUMBER(FIND("Bye,",Tabelle3[[#This Row],[Opponent]]))),"NO","YES")</f>
        <v>YES</v>
      </c>
      <c r="C2294" t="s">
        <v>518</v>
      </c>
      <c r="D2294" s="158">
        <v>43696</v>
      </c>
      <c r="E2294" t="s">
        <v>879</v>
      </c>
      <c r="F2294">
        <v>3</v>
      </c>
      <c r="G2294" t="s">
        <v>1475</v>
      </c>
      <c r="H2294" t="s">
        <v>1804</v>
      </c>
      <c r="I2294" t="s">
        <v>1803</v>
      </c>
      <c r="J2294">
        <f>IF('ATP Data Set 2019 Singles'!$K2294&gt;1,'ATP Data Set 2019 Singles'!$K2294,"")</f>
        <v>123</v>
      </c>
      <c r="K2294">
        <v>123</v>
      </c>
      <c r="R2294" s="132"/>
      <c r="AC2294"/>
    </row>
    <row r="2295" spans="1:29" x14ac:dyDescent="0.25">
      <c r="A2295" t="s">
        <v>2412</v>
      </c>
      <c r="B2295" t="str">
        <f>IF(OR(ISNUMBER(FIND("W/O",Tabelle3[[#This Row],[Score]])),ISNUMBER(FIND("RET",Tabelle3[[#This Row],[Score]])),ISNUMBER(FIND("Bye,",Tabelle3[[#This Row],[Opponent]]))),"NO","YES")</f>
        <v>YES</v>
      </c>
      <c r="C2295" t="s">
        <v>518</v>
      </c>
      <c r="D2295" s="158">
        <v>43696</v>
      </c>
      <c r="E2295" t="s">
        <v>879</v>
      </c>
      <c r="F2295">
        <v>3</v>
      </c>
      <c r="G2295" t="s">
        <v>1617</v>
      </c>
      <c r="H2295" t="s">
        <v>1510</v>
      </c>
      <c r="I2295" t="s">
        <v>718</v>
      </c>
      <c r="J2295">
        <f>IF('ATP Data Set 2019 Singles'!$K2295&gt;1,'ATP Data Set 2019 Singles'!$K2295,"")</f>
        <v>65</v>
      </c>
      <c r="K2295">
        <v>65</v>
      </c>
      <c r="R2295" s="132"/>
      <c r="AC2295"/>
    </row>
    <row r="2296" spans="1:29" x14ac:dyDescent="0.25">
      <c r="A2296" t="s">
        <v>2412</v>
      </c>
      <c r="B2296" t="str">
        <f>IF(OR(ISNUMBER(FIND("W/O",Tabelle3[[#This Row],[Score]])),ISNUMBER(FIND("RET",Tabelle3[[#This Row],[Score]])),ISNUMBER(FIND("Bye,",Tabelle3[[#This Row],[Opponent]]))),"NO","YES")</f>
        <v>YES</v>
      </c>
      <c r="C2296" t="s">
        <v>518</v>
      </c>
      <c r="D2296" s="158">
        <v>43696</v>
      </c>
      <c r="E2296" t="s">
        <v>879</v>
      </c>
      <c r="F2296">
        <v>3</v>
      </c>
      <c r="G2296" t="s">
        <v>1407</v>
      </c>
      <c r="H2296" t="s">
        <v>1512</v>
      </c>
      <c r="I2296" t="s">
        <v>585</v>
      </c>
      <c r="J2296">
        <f>IF('ATP Data Set 2019 Singles'!$K2296&gt;1,'ATP Data Set 2019 Singles'!$K2296,"")</f>
        <v>82</v>
      </c>
      <c r="K2296">
        <v>82</v>
      </c>
      <c r="R2296" s="132"/>
      <c r="AC2296"/>
    </row>
    <row r="2297" spans="1:29" x14ac:dyDescent="0.25">
      <c r="A2297" t="s">
        <v>2412</v>
      </c>
      <c r="B2297" t="str">
        <f>IF(OR(ISNUMBER(FIND("W/O",Tabelle3[[#This Row],[Score]])),ISNUMBER(FIND("RET",Tabelle3[[#This Row],[Score]])),ISNUMBER(FIND("Bye,",Tabelle3[[#This Row],[Opponent]]))),"NO","YES")</f>
        <v>YES</v>
      </c>
      <c r="C2297" t="s">
        <v>518</v>
      </c>
      <c r="D2297" s="158">
        <v>43696</v>
      </c>
      <c r="E2297" t="s">
        <v>879</v>
      </c>
      <c r="F2297">
        <v>3</v>
      </c>
      <c r="G2297" t="s">
        <v>1501</v>
      </c>
      <c r="H2297" t="s">
        <v>1784</v>
      </c>
      <c r="I2297" t="s">
        <v>1802</v>
      </c>
      <c r="J2297">
        <f>IF('ATP Data Set 2019 Singles'!$K2297&gt;1,'ATP Data Set 2019 Singles'!$K2297,"")</f>
        <v>105</v>
      </c>
      <c r="K2297">
        <v>105</v>
      </c>
      <c r="R2297" s="132"/>
      <c r="AC2297"/>
    </row>
    <row r="2298" spans="1:29" x14ac:dyDescent="0.25">
      <c r="A2298" t="s">
        <v>2412</v>
      </c>
      <c r="B2298" t="str">
        <f>IF(OR(ISNUMBER(FIND("W/O",Tabelle3[[#This Row],[Score]])),ISNUMBER(FIND("RET",Tabelle3[[#This Row],[Score]])),ISNUMBER(FIND("Bye,",Tabelle3[[#This Row],[Opponent]]))),"NO","YES")</f>
        <v>YES</v>
      </c>
      <c r="C2298" t="s">
        <v>518</v>
      </c>
      <c r="D2298" s="158">
        <v>43696</v>
      </c>
      <c r="E2298" t="s">
        <v>879</v>
      </c>
      <c r="F2298">
        <v>3</v>
      </c>
      <c r="G2298" t="s">
        <v>1491</v>
      </c>
      <c r="H2298" t="s">
        <v>1515</v>
      </c>
      <c r="I2298" t="s">
        <v>1801</v>
      </c>
      <c r="J2298">
        <f>IF('ATP Data Set 2019 Singles'!$K2298&gt;1,'ATP Data Set 2019 Singles'!$K2298,"")</f>
        <v>123</v>
      </c>
      <c r="K2298">
        <v>123</v>
      </c>
      <c r="R2298" s="132"/>
      <c r="AC2298"/>
    </row>
    <row r="2299" spans="1:29" x14ac:dyDescent="0.25">
      <c r="A2299" t="s">
        <v>2412</v>
      </c>
      <c r="B2299" t="str">
        <f>IF(OR(ISNUMBER(FIND("W/O",Tabelle3[[#This Row],[Score]])),ISNUMBER(FIND("RET",Tabelle3[[#This Row],[Score]])),ISNUMBER(FIND("Bye,",Tabelle3[[#This Row],[Opponent]]))),"NO","YES")</f>
        <v>YES</v>
      </c>
      <c r="C2299" t="s">
        <v>518</v>
      </c>
      <c r="D2299" s="158">
        <v>43696</v>
      </c>
      <c r="E2299" t="s">
        <v>879</v>
      </c>
      <c r="F2299">
        <v>3</v>
      </c>
      <c r="G2299" t="s">
        <v>1535</v>
      </c>
      <c r="H2299" t="s">
        <v>1579</v>
      </c>
      <c r="I2299" t="s">
        <v>1800</v>
      </c>
      <c r="J2299">
        <f>IF('ATP Data Set 2019 Singles'!$K2299&gt;1,'ATP Data Set 2019 Singles'!$K2299,"")</f>
        <v>149</v>
      </c>
      <c r="K2299">
        <v>149</v>
      </c>
      <c r="R2299" s="132"/>
      <c r="AC2299"/>
    </row>
    <row r="2300" spans="1:29" x14ac:dyDescent="0.25">
      <c r="A2300" t="s">
        <v>2412</v>
      </c>
      <c r="B2300" t="str">
        <f>IF(OR(ISNUMBER(FIND("W/O",Tabelle3[[#This Row],[Score]])),ISNUMBER(FIND("RET",Tabelle3[[#This Row],[Score]])),ISNUMBER(FIND("Bye,",Tabelle3[[#This Row],[Opponent]]))),"NO","YES")</f>
        <v>YES</v>
      </c>
      <c r="C2300" t="s">
        <v>518</v>
      </c>
      <c r="D2300" s="158">
        <v>43696</v>
      </c>
      <c r="E2300" t="s">
        <v>879</v>
      </c>
      <c r="F2300">
        <v>3</v>
      </c>
      <c r="G2300" t="s">
        <v>1449</v>
      </c>
      <c r="H2300" t="s">
        <v>1739</v>
      </c>
      <c r="I2300" t="s">
        <v>539</v>
      </c>
      <c r="J2300">
        <f>IF('ATP Data Set 2019 Singles'!$K2300&gt;1,'ATP Data Set 2019 Singles'!$K2300,"")</f>
        <v>70</v>
      </c>
      <c r="K2300">
        <v>70</v>
      </c>
      <c r="R2300" s="132"/>
      <c r="AC2300"/>
    </row>
    <row r="2301" spans="1:29" x14ac:dyDescent="0.25">
      <c r="A2301" t="s">
        <v>2412</v>
      </c>
      <c r="B2301" t="str">
        <f>IF(OR(ISNUMBER(FIND("W/O",Tabelle3[[#This Row],[Score]])),ISNUMBER(FIND("RET",Tabelle3[[#This Row],[Score]])),ISNUMBER(FIND("Bye,",Tabelle3[[#This Row],[Opponent]]))),"NO","YES")</f>
        <v>YES</v>
      </c>
      <c r="C2301" t="s">
        <v>518</v>
      </c>
      <c r="D2301" s="158">
        <v>43696</v>
      </c>
      <c r="E2301" t="s">
        <v>879</v>
      </c>
      <c r="F2301">
        <v>3</v>
      </c>
      <c r="G2301" t="s">
        <v>1476</v>
      </c>
      <c r="H2301" t="s">
        <v>1539</v>
      </c>
      <c r="I2301" t="s">
        <v>539</v>
      </c>
      <c r="J2301">
        <f>IF('ATP Data Set 2019 Singles'!$K2301&gt;1,'ATP Data Set 2019 Singles'!$K2301,"")</f>
        <v>89</v>
      </c>
      <c r="K2301">
        <v>89</v>
      </c>
      <c r="R2301" s="132"/>
      <c r="AC2301"/>
    </row>
    <row r="2302" spans="1:29" x14ac:dyDescent="0.25">
      <c r="A2302" t="s">
        <v>2412</v>
      </c>
      <c r="B2302" t="str">
        <f>IF(OR(ISNUMBER(FIND("W/O",Tabelle3[[#This Row],[Score]])),ISNUMBER(FIND("RET",Tabelle3[[#This Row],[Score]])),ISNUMBER(FIND("Bye,",Tabelle3[[#This Row],[Opponent]]))),"NO","YES")</f>
        <v>YES</v>
      </c>
      <c r="C2302" t="s">
        <v>518</v>
      </c>
      <c r="D2302" s="158">
        <v>43696</v>
      </c>
      <c r="E2302" t="s">
        <v>879</v>
      </c>
      <c r="F2302">
        <v>3</v>
      </c>
      <c r="G2302" t="s">
        <v>1461</v>
      </c>
      <c r="H2302" t="s">
        <v>1509</v>
      </c>
      <c r="I2302" t="s">
        <v>1799</v>
      </c>
      <c r="J2302">
        <f>IF('ATP Data Set 2019 Singles'!$K2302&gt;1,'ATP Data Set 2019 Singles'!$K2302,"")</f>
        <v>137</v>
      </c>
      <c r="K2302">
        <v>137</v>
      </c>
      <c r="R2302" s="132"/>
      <c r="AC2302"/>
    </row>
    <row r="2303" spans="1:29" x14ac:dyDescent="0.25">
      <c r="A2303" t="s">
        <v>2412</v>
      </c>
      <c r="B2303" t="str">
        <f>IF(OR(ISNUMBER(FIND("W/O",Tabelle3[[#This Row],[Score]])),ISNUMBER(FIND("RET",Tabelle3[[#This Row],[Score]])),ISNUMBER(FIND("Bye,",Tabelle3[[#This Row],[Opponent]]))),"NO","YES")</f>
        <v>NO</v>
      </c>
      <c r="C2303" t="s">
        <v>518</v>
      </c>
      <c r="D2303" s="158">
        <v>43696</v>
      </c>
      <c r="E2303" t="s">
        <v>879</v>
      </c>
      <c r="F2303">
        <v>3</v>
      </c>
      <c r="G2303" t="s">
        <v>1417</v>
      </c>
      <c r="H2303" t="s">
        <v>1588</v>
      </c>
      <c r="I2303" t="s">
        <v>1798</v>
      </c>
      <c r="J2303">
        <f>IF('ATP Data Set 2019 Singles'!$K2303&gt;1,'ATP Data Set 2019 Singles'!$K2303,"")</f>
        <v>31</v>
      </c>
      <c r="K2303">
        <v>31</v>
      </c>
      <c r="R2303" s="132"/>
      <c r="AC2303"/>
    </row>
    <row r="2304" spans="1:29" x14ac:dyDescent="0.25">
      <c r="A2304" t="s">
        <v>2412</v>
      </c>
      <c r="B2304" t="str">
        <f>IF(OR(ISNUMBER(FIND("W/O",Tabelle3[[#This Row],[Score]])),ISNUMBER(FIND("RET",Tabelle3[[#This Row],[Score]])),ISNUMBER(FIND("Bye,",Tabelle3[[#This Row],[Opponent]]))),"NO","YES")</f>
        <v>YES</v>
      </c>
      <c r="C2304" t="s">
        <v>518</v>
      </c>
      <c r="D2304" s="158">
        <v>43696</v>
      </c>
      <c r="E2304" t="s">
        <v>879</v>
      </c>
      <c r="F2304">
        <v>3</v>
      </c>
      <c r="G2304" t="s">
        <v>1426</v>
      </c>
      <c r="H2304" t="s">
        <v>1613</v>
      </c>
      <c r="I2304" t="s">
        <v>629</v>
      </c>
      <c r="J2304">
        <f>IF('ATP Data Set 2019 Singles'!$K2304&gt;1,'ATP Data Set 2019 Singles'!$K2304,"")</f>
        <v>76</v>
      </c>
      <c r="K2304">
        <v>76</v>
      </c>
      <c r="R2304" s="132"/>
      <c r="AC2304"/>
    </row>
    <row r="2305" spans="1:29" x14ac:dyDescent="0.25">
      <c r="A2305" t="s">
        <v>2412</v>
      </c>
      <c r="B2305" t="str">
        <f>IF(OR(ISNUMBER(FIND("W/O",Tabelle3[[#This Row],[Score]])),ISNUMBER(FIND("RET",Tabelle3[[#This Row],[Score]])),ISNUMBER(FIND("Bye,",Tabelle3[[#This Row],[Opponent]]))),"NO","YES")</f>
        <v>YES</v>
      </c>
      <c r="C2305" t="s">
        <v>518</v>
      </c>
      <c r="D2305" s="158">
        <v>43696</v>
      </c>
      <c r="E2305" t="s">
        <v>879</v>
      </c>
      <c r="F2305">
        <v>3</v>
      </c>
      <c r="G2305" t="s">
        <v>1496</v>
      </c>
      <c r="H2305" t="s">
        <v>1467</v>
      </c>
      <c r="I2305" t="s">
        <v>626</v>
      </c>
      <c r="J2305">
        <f>IF('ATP Data Set 2019 Singles'!$K2305&gt;1,'ATP Data Set 2019 Singles'!$K2305,"")</f>
        <v>69</v>
      </c>
      <c r="K2305">
        <v>69</v>
      </c>
      <c r="R2305" s="132"/>
      <c r="AC2305"/>
    </row>
    <row r="2306" spans="1:29" x14ac:dyDescent="0.25">
      <c r="A2306" t="s">
        <v>2412</v>
      </c>
      <c r="B2306" t="str">
        <f>IF(OR(ISNUMBER(FIND("W/O",Tabelle3[[#This Row],[Score]])),ISNUMBER(FIND("RET",Tabelle3[[#This Row],[Score]])),ISNUMBER(FIND("Bye,",Tabelle3[[#This Row],[Opponent]]))),"NO","YES")</f>
        <v>NO</v>
      </c>
      <c r="C2306" t="s">
        <v>518</v>
      </c>
      <c r="D2306" s="158">
        <v>43696</v>
      </c>
      <c r="E2306" t="s">
        <v>879</v>
      </c>
      <c r="F2306">
        <v>3</v>
      </c>
      <c r="G2306" t="s">
        <v>1409</v>
      </c>
      <c r="H2306" t="s">
        <v>1437</v>
      </c>
      <c r="I2306" t="s">
        <v>1797</v>
      </c>
      <c r="J2306">
        <f>IF('ATP Data Set 2019 Singles'!$K2306&gt;1,'ATP Data Set 2019 Singles'!$K2306,"")</f>
        <v>19</v>
      </c>
      <c r="K2306">
        <v>19</v>
      </c>
      <c r="R2306" s="132"/>
      <c r="AC2306"/>
    </row>
    <row r="2307" spans="1:29" x14ac:dyDescent="0.25">
      <c r="A2307" t="s">
        <v>2412</v>
      </c>
      <c r="B2307" t="str">
        <f>IF(OR(ISNUMBER(FIND("W/O",Tabelle3[[#This Row],[Score]])),ISNUMBER(FIND("RET",Tabelle3[[#This Row],[Score]])),ISNUMBER(FIND("Bye,",Tabelle3[[#This Row],[Opponent]]))),"NO","YES")</f>
        <v>YES</v>
      </c>
      <c r="C2307" t="s">
        <v>518</v>
      </c>
      <c r="D2307" s="158">
        <v>43696</v>
      </c>
      <c r="E2307" t="s">
        <v>879</v>
      </c>
      <c r="F2307">
        <v>4</v>
      </c>
      <c r="G2307" t="s">
        <v>1480</v>
      </c>
      <c r="H2307" t="s">
        <v>1496</v>
      </c>
      <c r="I2307" t="s">
        <v>546</v>
      </c>
      <c r="J2307">
        <f>IF('ATP Data Set 2019 Singles'!$K2307&gt;1,'ATP Data Set 2019 Singles'!$K2307,"")</f>
        <v>100</v>
      </c>
      <c r="K2307">
        <v>100</v>
      </c>
      <c r="R2307" s="132"/>
      <c r="AC2307"/>
    </row>
    <row r="2308" spans="1:29" x14ac:dyDescent="0.25">
      <c r="A2308" t="s">
        <v>2412</v>
      </c>
      <c r="B2308" t="str">
        <f>IF(OR(ISNUMBER(FIND("W/O",Tabelle3[[#This Row],[Score]])),ISNUMBER(FIND("RET",Tabelle3[[#This Row],[Score]])),ISNUMBER(FIND("Bye,",Tabelle3[[#This Row],[Opponent]]))),"NO","YES")</f>
        <v>NO</v>
      </c>
      <c r="C2308" t="s">
        <v>518</v>
      </c>
      <c r="D2308" s="158">
        <v>43696</v>
      </c>
      <c r="E2308" t="s">
        <v>879</v>
      </c>
      <c r="F2308">
        <v>4</v>
      </c>
      <c r="G2308" t="s">
        <v>1475</v>
      </c>
      <c r="H2308" t="s">
        <v>1491</v>
      </c>
      <c r="I2308" t="s">
        <v>1796</v>
      </c>
      <c r="J2308">
        <f>IF('ATP Data Set 2019 Singles'!$K2308&gt;1,'ATP Data Set 2019 Singles'!$K2308,"")</f>
        <v>56</v>
      </c>
      <c r="K2308">
        <v>56</v>
      </c>
      <c r="R2308" s="132"/>
      <c r="AC2308"/>
    </row>
    <row r="2309" spans="1:29" x14ac:dyDescent="0.25">
      <c r="A2309" t="s">
        <v>2412</v>
      </c>
      <c r="B2309" t="str">
        <f>IF(OR(ISNUMBER(FIND("W/O",Tabelle3[[#This Row],[Score]])),ISNUMBER(FIND("RET",Tabelle3[[#This Row],[Score]])),ISNUMBER(FIND("Bye,",Tabelle3[[#This Row],[Opponent]]))),"NO","YES")</f>
        <v>YES</v>
      </c>
      <c r="C2309" t="s">
        <v>518</v>
      </c>
      <c r="D2309" s="158">
        <v>43696</v>
      </c>
      <c r="E2309" t="s">
        <v>879</v>
      </c>
      <c r="F2309">
        <v>4</v>
      </c>
      <c r="G2309" t="s">
        <v>1617</v>
      </c>
      <c r="H2309" t="s">
        <v>1417</v>
      </c>
      <c r="I2309" t="s">
        <v>854</v>
      </c>
      <c r="J2309">
        <f>IF('ATP Data Set 2019 Singles'!$K2309&gt;1,'ATP Data Set 2019 Singles'!$K2309,"")</f>
        <v>106</v>
      </c>
      <c r="K2309">
        <v>106</v>
      </c>
      <c r="R2309" s="132"/>
      <c r="AC2309"/>
    </row>
    <row r="2310" spans="1:29" x14ac:dyDescent="0.25">
      <c r="A2310" t="s">
        <v>2412</v>
      </c>
      <c r="B2310" t="str">
        <f>IF(OR(ISNUMBER(FIND("W/O",Tabelle3[[#This Row],[Score]])),ISNUMBER(FIND("RET",Tabelle3[[#This Row],[Score]])),ISNUMBER(FIND("Bye,",Tabelle3[[#This Row],[Opponent]]))),"NO","YES")</f>
        <v>YES</v>
      </c>
      <c r="C2310" t="s">
        <v>518</v>
      </c>
      <c r="D2310" s="158">
        <v>43696</v>
      </c>
      <c r="E2310" t="s">
        <v>879</v>
      </c>
      <c r="F2310">
        <v>4</v>
      </c>
      <c r="G2310" t="s">
        <v>1535</v>
      </c>
      <c r="H2310" t="s">
        <v>1726</v>
      </c>
      <c r="I2310" t="s">
        <v>512</v>
      </c>
      <c r="J2310">
        <f>IF('ATP Data Set 2019 Singles'!$K2310&gt;1,'ATP Data Set 2019 Singles'!$K2310,"")</f>
        <v>91</v>
      </c>
      <c r="K2310">
        <v>91</v>
      </c>
      <c r="R2310" s="132"/>
      <c r="AC2310"/>
    </row>
    <row r="2311" spans="1:29" x14ac:dyDescent="0.25">
      <c r="A2311" t="s">
        <v>2412</v>
      </c>
      <c r="B2311" t="str">
        <f>IF(OR(ISNUMBER(FIND("W/O",Tabelle3[[#This Row],[Score]])),ISNUMBER(FIND("RET",Tabelle3[[#This Row],[Score]])),ISNUMBER(FIND("Bye,",Tabelle3[[#This Row],[Opponent]]))),"NO","YES")</f>
        <v>YES</v>
      </c>
      <c r="C2311" t="s">
        <v>518</v>
      </c>
      <c r="D2311" s="158">
        <v>43696</v>
      </c>
      <c r="E2311" t="s">
        <v>879</v>
      </c>
      <c r="F2311">
        <v>4</v>
      </c>
      <c r="G2311" t="s">
        <v>1449</v>
      </c>
      <c r="H2311" t="s">
        <v>1413</v>
      </c>
      <c r="I2311" t="s">
        <v>1795</v>
      </c>
      <c r="J2311">
        <f>IF('ATP Data Set 2019 Singles'!$K2311&gt;1,'ATP Data Set 2019 Singles'!$K2311,"")</f>
        <v>147</v>
      </c>
      <c r="K2311">
        <v>147</v>
      </c>
      <c r="R2311" s="132"/>
      <c r="AC2311"/>
    </row>
    <row r="2312" spans="1:29" x14ac:dyDescent="0.25">
      <c r="A2312" t="s">
        <v>2412</v>
      </c>
      <c r="B2312" t="str">
        <f>IF(OR(ISNUMBER(FIND("W/O",Tabelle3[[#This Row],[Score]])),ISNUMBER(FIND("RET",Tabelle3[[#This Row],[Score]])),ISNUMBER(FIND("Bye,",Tabelle3[[#This Row],[Opponent]]))),"NO","YES")</f>
        <v>YES</v>
      </c>
      <c r="C2312" t="s">
        <v>518</v>
      </c>
      <c r="D2312" s="158">
        <v>43696</v>
      </c>
      <c r="E2312" t="s">
        <v>879</v>
      </c>
      <c r="F2312">
        <v>4</v>
      </c>
      <c r="G2312" t="s">
        <v>1461</v>
      </c>
      <c r="H2312" t="s">
        <v>1476</v>
      </c>
      <c r="I2312" t="s">
        <v>607</v>
      </c>
      <c r="J2312">
        <f>IF('ATP Data Set 2019 Singles'!$K2312&gt;1,'ATP Data Set 2019 Singles'!$K2312,"")</f>
        <v>111</v>
      </c>
      <c r="K2312">
        <v>111</v>
      </c>
      <c r="R2312" s="132"/>
      <c r="AC2312"/>
    </row>
    <row r="2313" spans="1:29" x14ac:dyDescent="0.25">
      <c r="A2313" t="s">
        <v>2412</v>
      </c>
      <c r="B2313" t="str">
        <f>IF(OR(ISNUMBER(FIND("W/O",Tabelle3[[#This Row],[Score]])),ISNUMBER(FIND("RET",Tabelle3[[#This Row],[Score]])),ISNUMBER(FIND("Bye,",Tabelle3[[#This Row],[Opponent]]))),"NO","YES")</f>
        <v>YES</v>
      </c>
      <c r="C2313" t="s">
        <v>518</v>
      </c>
      <c r="D2313" s="158">
        <v>43696</v>
      </c>
      <c r="E2313" t="s">
        <v>879</v>
      </c>
      <c r="F2313">
        <v>4</v>
      </c>
      <c r="G2313" t="s">
        <v>1426</v>
      </c>
      <c r="H2313" t="s">
        <v>1407</v>
      </c>
      <c r="I2313" t="s">
        <v>569</v>
      </c>
      <c r="J2313">
        <f>IF('ATP Data Set 2019 Singles'!$K2313&gt;1,'ATP Data Set 2019 Singles'!$K2313,"")</f>
        <v>76</v>
      </c>
      <c r="K2313">
        <v>76</v>
      </c>
      <c r="R2313" s="132"/>
      <c r="AC2313"/>
    </row>
    <row r="2314" spans="1:29" x14ac:dyDescent="0.25">
      <c r="A2314" t="s">
        <v>2412</v>
      </c>
      <c r="B2314" t="str">
        <f>IF(OR(ISNUMBER(FIND("W/O",Tabelle3[[#This Row],[Score]])),ISNUMBER(FIND("RET",Tabelle3[[#This Row],[Score]])),ISNUMBER(FIND("Bye,",Tabelle3[[#This Row],[Opponent]]))),"NO","YES")</f>
        <v>NO</v>
      </c>
      <c r="C2314" t="s">
        <v>518</v>
      </c>
      <c r="D2314" s="158">
        <v>43696</v>
      </c>
      <c r="E2314" t="s">
        <v>879</v>
      </c>
      <c r="F2314">
        <v>4</v>
      </c>
      <c r="G2314" t="s">
        <v>1409</v>
      </c>
      <c r="H2314" t="s">
        <v>1501</v>
      </c>
      <c r="I2314" t="s">
        <v>1614</v>
      </c>
      <c r="J2314">
        <f>IF('ATP Data Set 2019 Singles'!$K2314&gt;1,'ATP Data Set 2019 Singles'!$K2314,"")</f>
        <v>36</v>
      </c>
      <c r="K2314">
        <v>36</v>
      </c>
      <c r="R2314" s="132"/>
      <c r="AC2314"/>
    </row>
    <row r="2315" spans="1:29" x14ac:dyDescent="0.25">
      <c r="A2315" t="s">
        <v>2412</v>
      </c>
      <c r="B2315" t="str">
        <f>IF(OR(ISNUMBER(FIND("W/O",Tabelle3[[#This Row],[Score]])),ISNUMBER(FIND("RET",Tabelle3[[#This Row],[Score]])),ISNUMBER(FIND("Bye,",Tabelle3[[#This Row],[Opponent]]))),"NO","YES")</f>
        <v>YES</v>
      </c>
      <c r="C2315" t="s">
        <v>518</v>
      </c>
      <c r="D2315" s="158">
        <v>43696</v>
      </c>
      <c r="E2315" t="s">
        <v>879</v>
      </c>
      <c r="F2315">
        <v>5</v>
      </c>
      <c r="G2315" t="s">
        <v>1475</v>
      </c>
      <c r="H2315" t="s">
        <v>1409</v>
      </c>
      <c r="I2315" t="s">
        <v>1794</v>
      </c>
      <c r="J2315">
        <f>IF('ATP Data Set 2019 Singles'!$K2315&gt;1,'ATP Data Set 2019 Singles'!$K2315,"")</f>
        <v>125</v>
      </c>
      <c r="K2315">
        <v>125</v>
      </c>
      <c r="R2315" s="132"/>
      <c r="AC2315"/>
    </row>
    <row r="2316" spans="1:29" x14ac:dyDescent="0.25">
      <c r="A2316" t="s">
        <v>2412</v>
      </c>
      <c r="B2316" t="str">
        <f>IF(OR(ISNUMBER(FIND("W/O",Tabelle3[[#This Row],[Score]])),ISNUMBER(FIND("RET",Tabelle3[[#This Row],[Score]])),ISNUMBER(FIND("Bye,",Tabelle3[[#This Row],[Opponent]]))),"NO","YES")</f>
        <v>YES</v>
      </c>
      <c r="C2316" t="s">
        <v>518</v>
      </c>
      <c r="D2316" s="158">
        <v>43696</v>
      </c>
      <c r="E2316" t="s">
        <v>879</v>
      </c>
      <c r="F2316">
        <v>5</v>
      </c>
      <c r="G2316" t="s">
        <v>1617</v>
      </c>
      <c r="H2316" t="s">
        <v>1535</v>
      </c>
      <c r="I2316" t="s">
        <v>1333</v>
      </c>
      <c r="J2316">
        <f>IF('ATP Data Set 2019 Singles'!$K2316&gt;1,'ATP Data Set 2019 Singles'!$K2316,"")</f>
        <v>135</v>
      </c>
      <c r="K2316">
        <v>135</v>
      </c>
      <c r="R2316" s="132"/>
      <c r="AC2316"/>
    </row>
    <row r="2317" spans="1:29" x14ac:dyDescent="0.25">
      <c r="A2317" t="s">
        <v>2412</v>
      </c>
      <c r="B2317" t="str">
        <f>IF(OR(ISNUMBER(FIND("W/O",Tabelle3[[#This Row],[Score]])),ISNUMBER(FIND("RET",Tabelle3[[#This Row],[Score]])),ISNUMBER(FIND("Bye,",Tabelle3[[#This Row],[Opponent]]))),"NO","YES")</f>
        <v>YES</v>
      </c>
      <c r="C2317" t="s">
        <v>518</v>
      </c>
      <c r="D2317" s="158">
        <v>43696</v>
      </c>
      <c r="E2317" t="s">
        <v>879</v>
      </c>
      <c r="F2317">
        <v>5</v>
      </c>
      <c r="G2317" t="s">
        <v>1449</v>
      </c>
      <c r="H2317" t="s">
        <v>1480</v>
      </c>
      <c r="I2317" t="s">
        <v>1793</v>
      </c>
      <c r="J2317">
        <f>IF('ATP Data Set 2019 Singles'!$K2317&gt;1,'ATP Data Set 2019 Singles'!$K2317,"")</f>
        <v>126</v>
      </c>
      <c r="K2317">
        <v>126</v>
      </c>
      <c r="R2317" s="132"/>
      <c r="AC2317"/>
    </row>
    <row r="2318" spans="1:29" x14ac:dyDescent="0.25">
      <c r="A2318" t="s">
        <v>2412</v>
      </c>
      <c r="B2318" t="str">
        <f>IF(OR(ISNUMBER(FIND("W/O",Tabelle3[[#This Row],[Score]])),ISNUMBER(FIND("RET",Tabelle3[[#This Row],[Score]])),ISNUMBER(FIND("Bye,",Tabelle3[[#This Row],[Opponent]]))),"NO","YES")</f>
        <v>YES</v>
      </c>
      <c r="C2318" t="s">
        <v>518</v>
      </c>
      <c r="D2318" s="158">
        <v>43696</v>
      </c>
      <c r="E2318" t="s">
        <v>879</v>
      </c>
      <c r="F2318">
        <v>5</v>
      </c>
      <c r="G2318" t="s">
        <v>1426</v>
      </c>
      <c r="H2318" t="s">
        <v>1461</v>
      </c>
      <c r="I2318" t="s">
        <v>522</v>
      </c>
      <c r="J2318">
        <f>IF('ATP Data Set 2019 Singles'!$K2318&gt;1,'ATP Data Set 2019 Singles'!$K2318,"")</f>
        <v>84</v>
      </c>
      <c r="K2318">
        <v>84</v>
      </c>
      <c r="R2318" s="132"/>
      <c r="AC2318"/>
    </row>
    <row r="2319" spans="1:29" x14ac:dyDescent="0.25">
      <c r="A2319" t="s">
        <v>2412</v>
      </c>
      <c r="B2319" t="str">
        <f>IF(OR(ISNUMBER(FIND("W/O",Tabelle3[[#This Row],[Score]])),ISNUMBER(FIND("RET",Tabelle3[[#This Row],[Score]])),ISNUMBER(FIND("Bye,",Tabelle3[[#This Row],[Opponent]]))),"NO","YES")</f>
        <v>YES</v>
      </c>
      <c r="C2319" t="s">
        <v>518</v>
      </c>
      <c r="D2319" s="158">
        <v>43696</v>
      </c>
      <c r="E2319" t="s">
        <v>879</v>
      </c>
      <c r="F2319">
        <v>6</v>
      </c>
      <c r="G2319" t="s">
        <v>1475</v>
      </c>
      <c r="H2319" t="s">
        <v>1426</v>
      </c>
      <c r="I2319" t="s">
        <v>512</v>
      </c>
      <c r="J2319">
        <f>IF('ATP Data Set 2019 Singles'!$K2319&gt;1,'ATP Data Set 2019 Singles'!$K2319,"")</f>
        <v>68</v>
      </c>
      <c r="K2319">
        <v>68</v>
      </c>
      <c r="R2319" s="132"/>
      <c r="AC2319"/>
    </row>
    <row r="2320" spans="1:29" x14ac:dyDescent="0.25">
      <c r="A2320" t="s">
        <v>2412</v>
      </c>
      <c r="B2320" t="str">
        <f>IF(OR(ISNUMBER(FIND("W/O",Tabelle3[[#This Row],[Score]])),ISNUMBER(FIND("RET",Tabelle3[[#This Row],[Score]])),ISNUMBER(FIND("Bye,",Tabelle3[[#This Row],[Opponent]]))),"NO","YES")</f>
        <v>YES</v>
      </c>
      <c r="C2320" t="s">
        <v>518</v>
      </c>
      <c r="D2320" s="158">
        <v>43696</v>
      </c>
      <c r="E2320" t="s">
        <v>879</v>
      </c>
      <c r="F2320">
        <v>6</v>
      </c>
      <c r="G2320" t="s">
        <v>1449</v>
      </c>
      <c r="H2320" t="s">
        <v>1617</v>
      </c>
      <c r="I2320" t="s">
        <v>1792</v>
      </c>
      <c r="J2320">
        <f>IF('ATP Data Set 2019 Singles'!$K2320&gt;1,'ATP Data Set 2019 Singles'!$K2320,"")</f>
        <v>83</v>
      </c>
      <c r="K2320">
        <v>83</v>
      </c>
      <c r="R2320" s="132"/>
      <c r="AC2320"/>
    </row>
    <row r="2321" spans="1:29" x14ac:dyDescent="0.25">
      <c r="A2321" t="s">
        <v>2412</v>
      </c>
      <c r="B2321" t="str">
        <f>IF(OR(ISNUMBER(FIND("W/O",Tabelle3[[#This Row],[Score]])),ISNUMBER(FIND("RET",Tabelle3[[#This Row],[Score]])),ISNUMBER(FIND("Bye,",Tabelle3[[#This Row],[Opponent]]))),"NO","YES")</f>
        <v>YES</v>
      </c>
      <c r="C2321" t="s">
        <v>518</v>
      </c>
      <c r="D2321" s="158">
        <v>43696</v>
      </c>
      <c r="E2321" t="s">
        <v>879</v>
      </c>
      <c r="F2321">
        <v>7</v>
      </c>
      <c r="G2321" t="s">
        <v>1475</v>
      </c>
      <c r="H2321" t="s">
        <v>1449</v>
      </c>
      <c r="I2321" t="s">
        <v>1502</v>
      </c>
      <c r="J2321">
        <f>IF('ATP Data Set 2019 Singles'!$K2321&gt;1,'ATP Data Set 2019 Singles'!$K2321,"")</f>
        <v>129</v>
      </c>
      <c r="K2321">
        <v>129</v>
      </c>
      <c r="R2321" s="132"/>
      <c r="AC2321"/>
    </row>
    <row r="2322" spans="1:29" x14ac:dyDescent="0.25">
      <c r="A2322" t="s">
        <v>2412</v>
      </c>
      <c r="B2322" t="str">
        <f>IF(OR(ISNUMBER(FIND("W/O",Tabelle3[[#This Row],[Score]])),ISNUMBER(FIND("RET",Tabelle3[[#This Row],[Score]])),ISNUMBER(FIND("Bye,",Tabelle3[[#This Row],[Opponent]]))),"NO","YES")</f>
        <v>YES</v>
      </c>
      <c r="C2322" t="s">
        <v>825</v>
      </c>
      <c r="D2322" s="158">
        <v>43703</v>
      </c>
      <c r="E2322" t="s">
        <v>824</v>
      </c>
      <c r="F2322">
        <v>1</v>
      </c>
      <c r="G2322" t="s">
        <v>1515</v>
      </c>
      <c r="H2322" t="s">
        <v>1438</v>
      </c>
      <c r="I2322" t="s">
        <v>1791</v>
      </c>
      <c r="J2322">
        <f>IF('ATP Data Set 2019 Singles'!$K2322&gt;1,'ATP Data Set 2019 Singles'!$K2322,"")</f>
        <v>261</v>
      </c>
      <c r="K2322">
        <v>261</v>
      </c>
      <c r="R2322" s="132"/>
      <c r="AC2322"/>
    </row>
    <row r="2323" spans="1:29" x14ac:dyDescent="0.25">
      <c r="A2323" t="s">
        <v>2412</v>
      </c>
      <c r="B2323" t="str">
        <f>IF(OR(ISNUMBER(FIND("W/O",Tabelle3[[#This Row],[Score]])),ISNUMBER(FIND("RET",Tabelle3[[#This Row],[Score]])),ISNUMBER(FIND("Bye,",Tabelle3[[#This Row],[Opponent]]))),"NO","YES")</f>
        <v>YES</v>
      </c>
      <c r="C2323" t="s">
        <v>825</v>
      </c>
      <c r="D2323" s="158">
        <v>43703</v>
      </c>
      <c r="E2323" t="s">
        <v>824</v>
      </c>
      <c r="F2323">
        <v>1</v>
      </c>
      <c r="G2323" t="s">
        <v>1563</v>
      </c>
      <c r="H2323" t="s">
        <v>1466</v>
      </c>
      <c r="I2323" t="s">
        <v>1790</v>
      </c>
      <c r="J2323">
        <f>IF('ATP Data Set 2019 Singles'!$K2323&gt;1,'ATP Data Set 2019 Singles'!$K2323,"")</f>
        <v>241</v>
      </c>
      <c r="K2323">
        <v>241</v>
      </c>
      <c r="R2323" s="132"/>
      <c r="AC2323"/>
    </row>
    <row r="2324" spans="1:29" x14ac:dyDescent="0.25">
      <c r="A2324" t="s">
        <v>2412</v>
      </c>
      <c r="B2324" t="str">
        <f>IF(OR(ISNUMBER(FIND("W/O",Tabelle3[[#This Row],[Score]])),ISNUMBER(FIND("RET",Tabelle3[[#This Row],[Score]])),ISNUMBER(FIND("Bye,",Tabelle3[[#This Row],[Opponent]]))),"NO","YES")</f>
        <v>YES</v>
      </c>
      <c r="C2324" t="s">
        <v>825</v>
      </c>
      <c r="D2324" s="158">
        <v>43703</v>
      </c>
      <c r="E2324" t="s">
        <v>824</v>
      </c>
      <c r="F2324">
        <v>1</v>
      </c>
      <c r="G2324" t="s">
        <v>1477</v>
      </c>
      <c r="H2324" t="s">
        <v>1485</v>
      </c>
      <c r="I2324" t="s">
        <v>1789</v>
      </c>
      <c r="J2324">
        <f>IF('ATP Data Set 2019 Singles'!$K2324&gt;1,'ATP Data Set 2019 Singles'!$K2324,"")</f>
        <v>221</v>
      </c>
      <c r="K2324">
        <v>221</v>
      </c>
      <c r="R2324" s="132"/>
      <c r="AC2324"/>
    </row>
    <row r="2325" spans="1:29" x14ac:dyDescent="0.25">
      <c r="A2325" t="s">
        <v>2412</v>
      </c>
      <c r="B2325" t="str">
        <f>IF(OR(ISNUMBER(FIND("W/O",Tabelle3[[#This Row],[Score]])),ISNUMBER(FIND("RET",Tabelle3[[#This Row],[Score]])),ISNUMBER(FIND("Bye,",Tabelle3[[#This Row],[Opponent]]))),"NO","YES")</f>
        <v>YES</v>
      </c>
      <c r="C2325" t="s">
        <v>825</v>
      </c>
      <c r="D2325" s="158">
        <v>43703</v>
      </c>
      <c r="E2325" t="s">
        <v>824</v>
      </c>
      <c r="F2325">
        <v>1</v>
      </c>
      <c r="G2325" t="s">
        <v>1481</v>
      </c>
      <c r="H2325" t="s">
        <v>1569</v>
      </c>
      <c r="I2325" t="s">
        <v>1788</v>
      </c>
      <c r="J2325">
        <f>IF('ATP Data Set 2019 Singles'!$K2325&gt;1,'ATP Data Set 2019 Singles'!$K2325,"")</f>
        <v>137</v>
      </c>
      <c r="K2325">
        <v>137</v>
      </c>
      <c r="R2325" s="132"/>
      <c r="AC2325"/>
    </row>
    <row r="2326" spans="1:29" x14ac:dyDescent="0.25">
      <c r="A2326" t="s">
        <v>2412</v>
      </c>
      <c r="B2326" t="str">
        <f>IF(OR(ISNUMBER(FIND("W/O",Tabelle3[[#This Row],[Score]])),ISNUMBER(FIND("RET",Tabelle3[[#This Row],[Score]])),ISNUMBER(FIND("Bye,",Tabelle3[[#This Row],[Opponent]]))),"NO","YES")</f>
        <v>YES</v>
      </c>
      <c r="C2326" t="s">
        <v>825</v>
      </c>
      <c r="D2326" s="158">
        <v>43703</v>
      </c>
      <c r="E2326" t="s">
        <v>824</v>
      </c>
      <c r="F2326">
        <v>1</v>
      </c>
      <c r="G2326" t="s">
        <v>1472</v>
      </c>
      <c r="H2326" t="s">
        <v>1787</v>
      </c>
      <c r="I2326" t="s">
        <v>1786</v>
      </c>
      <c r="J2326">
        <f>IF('ATP Data Set 2019 Singles'!$K2326&gt;1,'ATP Data Set 2019 Singles'!$K2326,"")</f>
        <v>256</v>
      </c>
      <c r="K2326">
        <v>256</v>
      </c>
      <c r="R2326" s="132"/>
      <c r="AC2326"/>
    </row>
    <row r="2327" spans="1:29" x14ac:dyDescent="0.25">
      <c r="A2327" t="s">
        <v>2412</v>
      </c>
      <c r="B2327" t="str">
        <f>IF(OR(ISNUMBER(FIND("W/O",Tabelle3[[#This Row],[Score]])),ISNUMBER(FIND("RET",Tabelle3[[#This Row],[Score]])),ISNUMBER(FIND("Bye,",Tabelle3[[#This Row],[Opponent]]))),"NO","YES")</f>
        <v>YES</v>
      </c>
      <c r="C2327" t="s">
        <v>825</v>
      </c>
      <c r="D2327" s="158">
        <v>43703</v>
      </c>
      <c r="E2327" t="s">
        <v>824</v>
      </c>
      <c r="F2327">
        <v>1</v>
      </c>
      <c r="G2327" t="s">
        <v>1401</v>
      </c>
      <c r="H2327" t="s">
        <v>1508</v>
      </c>
      <c r="I2327" t="s">
        <v>1785</v>
      </c>
      <c r="J2327">
        <f>IF('ATP Data Set 2019 Singles'!$K2327&gt;1,'ATP Data Set 2019 Singles'!$K2327,"")</f>
        <v>163</v>
      </c>
      <c r="K2327">
        <v>163</v>
      </c>
      <c r="R2327" s="132"/>
      <c r="AC2327"/>
    </row>
    <row r="2328" spans="1:29" x14ac:dyDescent="0.25">
      <c r="A2328" t="s">
        <v>2412</v>
      </c>
      <c r="B2328" t="str">
        <f>IF(OR(ISNUMBER(FIND("W/O",Tabelle3[[#This Row],[Score]])),ISNUMBER(FIND("RET",Tabelle3[[#This Row],[Score]])),ISNUMBER(FIND("Bye,",Tabelle3[[#This Row],[Opponent]]))),"NO","YES")</f>
        <v>YES</v>
      </c>
      <c r="C2328" t="s">
        <v>825</v>
      </c>
      <c r="D2328" s="158">
        <v>43703</v>
      </c>
      <c r="E2328" t="s">
        <v>824</v>
      </c>
      <c r="F2328">
        <v>1</v>
      </c>
      <c r="G2328" t="s">
        <v>1713</v>
      </c>
      <c r="H2328" t="s">
        <v>1784</v>
      </c>
      <c r="I2328" t="s">
        <v>1783</v>
      </c>
      <c r="J2328">
        <f>IF('ATP Data Set 2019 Singles'!$K2328&gt;1,'ATP Data Set 2019 Singles'!$K2328,"")</f>
        <v>147</v>
      </c>
      <c r="K2328">
        <v>147</v>
      </c>
      <c r="R2328" s="132"/>
      <c r="AC2328"/>
    </row>
    <row r="2329" spans="1:29" x14ac:dyDescent="0.25">
      <c r="A2329" t="s">
        <v>2412</v>
      </c>
      <c r="B2329" t="str">
        <f>IF(OR(ISNUMBER(FIND("W/O",Tabelle3[[#This Row],[Score]])),ISNUMBER(FIND("RET",Tabelle3[[#This Row],[Score]])),ISNUMBER(FIND("Bye,",Tabelle3[[#This Row],[Opponent]]))),"NO","YES")</f>
        <v>YES</v>
      </c>
      <c r="C2329" t="s">
        <v>825</v>
      </c>
      <c r="D2329" s="158">
        <v>43703</v>
      </c>
      <c r="E2329" t="s">
        <v>824</v>
      </c>
      <c r="F2329">
        <v>1</v>
      </c>
      <c r="G2329" t="s">
        <v>1493</v>
      </c>
      <c r="H2329" t="s">
        <v>1782</v>
      </c>
      <c r="I2329" t="s">
        <v>1781</v>
      </c>
      <c r="J2329">
        <f>IF('ATP Data Set 2019 Singles'!$K2329&gt;1,'ATP Data Set 2019 Singles'!$K2329,"")</f>
        <v>194</v>
      </c>
      <c r="K2329">
        <v>194</v>
      </c>
      <c r="R2329" s="132"/>
      <c r="AC2329"/>
    </row>
    <row r="2330" spans="1:29" x14ac:dyDescent="0.25">
      <c r="A2330" t="s">
        <v>2412</v>
      </c>
      <c r="B2330" t="str">
        <f>IF(OR(ISNUMBER(FIND("W/O",Tabelle3[[#This Row],[Score]])),ISNUMBER(FIND("RET",Tabelle3[[#This Row],[Score]])),ISNUMBER(FIND("Bye,",Tabelle3[[#This Row],[Opponent]]))),"NO","YES")</f>
        <v>YES</v>
      </c>
      <c r="C2330" t="s">
        <v>825</v>
      </c>
      <c r="D2330" s="158">
        <v>43703</v>
      </c>
      <c r="E2330" t="s">
        <v>824</v>
      </c>
      <c r="F2330">
        <v>1</v>
      </c>
      <c r="G2330" t="s">
        <v>1480</v>
      </c>
      <c r="H2330" t="s">
        <v>1497</v>
      </c>
      <c r="I2330" t="s">
        <v>1780</v>
      </c>
      <c r="J2330">
        <f>IF('ATP Data Set 2019 Singles'!$K2330&gt;1,'ATP Data Set 2019 Singles'!$K2330,"")</f>
        <v>193</v>
      </c>
      <c r="K2330">
        <v>193</v>
      </c>
      <c r="R2330" s="132"/>
      <c r="AC2330"/>
    </row>
    <row r="2331" spans="1:29" x14ac:dyDescent="0.25">
      <c r="A2331" t="s">
        <v>2412</v>
      </c>
      <c r="B2331" t="str">
        <f>IF(OR(ISNUMBER(FIND("W/O",Tabelle3[[#This Row],[Score]])),ISNUMBER(FIND("RET",Tabelle3[[#This Row],[Score]])),ISNUMBER(FIND("Bye,",Tabelle3[[#This Row],[Opponent]]))),"NO","YES")</f>
        <v>YES</v>
      </c>
      <c r="C2331" t="s">
        <v>825</v>
      </c>
      <c r="D2331" s="158">
        <v>43703</v>
      </c>
      <c r="E2331" t="s">
        <v>824</v>
      </c>
      <c r="F2331">
        <v>1</v>
      </c>
      <c r="G2331" t="s">
        <v>1437</v>
      </c>
      <c r="H2331" t="s">
        <v>1475</v>
      </c>
      <c r="I2331" t="s">
        <v>1779</v>
      </c>
      <c r="J2331">
        <f>IF('ATP Data Set 2019 Singles'!$K2331&gt;1,'ATP Data Set 2019 Singles'!$K2331,"")</f>
        <v>193</v>
      </c>
      <c r="K2331">
        <v>193</v>
      </c>
      <c r="R2331" s="132"/>
      <c r="AC2331"/>
    </row>
    <row r="2332" spans="1:29" x14ac:dyDescent="0.25">
      <c r="A2332" t="s">
        <v>2412</v>
      </c>
      <c r="B2332" t="str">
        <f>IF(OR(ISNUMBER(FIND("W/O",Tabelle3[[#This Row],[Score]])),ISNUMBER(FIND("RET",Tabelle3[[#This Row],[Score]])),ISNUMBER(FIND("Bye,",Tabelle3[[#This Row],[Opponent]]))),"NO","YES")</f>
        <v>YES</v>
      </c>
      <c r="C2332" t="s">
        <v>825</v>
      </c>
      <c r="D2332" s="158">
        <v>43703</v>
      </c>
      <c r="E2332" t="s">
        <v>824</v>
      </c>
      <c r="F2332">
        <v>1</v>
      </c>
      <c r="G2332" t="s">
        <v>1483</v>
      </c>
      <c r="H2332" t="s">
        <v>1778</v>
      </c>
      <c r="I2332" t="s">
        <v>1777</v>
      </c>
      <c r="J2332">
        <f>IF('ATP Data Set 2019 Singles'!$K2332&gt;1,'ATP Data Set 2019 Singles'!$K2332,"")</f>
        <v>217</v>
      </c>
      <c r="K2332">
        <v>217</v>
      </c>
      <c r="R2332" s="132"/>
      <c r="AC2332"/>
    </row>
    <row r="2333" spans="1:29" x14ac:dyDescent="0.25">
      <c r="A2333" t="s">
        <v>2412</v>
      </c>
      <c r="B2333" t="str">
        <f>IF(OR(ISNUMBER(FIND("W/O",Tabelle3[[#This Row],[Score]])),ISNUMBER(FIND("RET",Tabelle3[[#This Row],[Score]])),ISNUMBER(FIND("Bye,",Tabelle3[[#This Row],[Opponent]]))),"NO","YES")</f>
        <v>YES</v>
      </c>
      <c r="C2333" t="s">
        <v>825</v>
      </c>
      <c r="D2333" s="158">
        <v>43703</v>
      </c>
      <c r="E2333" t="s">
        <v>824</v>
      </c>
      <c r="F2333">
        <v>1</v>
      </c>
      <c r="G2333" t="s">
        <v>1440</v>
      </c>
      <c r="H2333" t="s">
        <v>1639</v>
      </c>
      <c r="I2333" t="s">
        <v>1776</v>
      </c>
      <c r="J2333">
        <f>IF('ATP Data Set 2019 Singles'!$K2333&gt;1,'ATP Data Set 2019 Singles'!$K2333,"")</f>
        <v>129</v>
      </c>
      <c r="K2333">
        <v>129</v>
      </c>
      <c r="R2333" s="132"/>
      <c r="AC2333"/>
    </row>
    <row r="2334" spans="1:29" x14ac:dyDescent="0.25">
      <c r="A2334" t="s">
        <v>2412</v>
      </c>
      <c r="B2334" t="str">
        <f>IF(OR(ISNUMBER(FIND("W/O",Tabelle3[[#This Row],[Score]])),ISNUMBER(FIND("RET",Tabelle3[[#This Row],[Score]])),ISNUMBER(FIND("Bye,",Tabelle3[[#This Row],[Opponent]]))),"NO","YES")</f>
        <v>YES</v>
      </c>
      <c r="C2334" t="s">
        <v>825</v>
      </c>
      <c r="D2334" s="158">
        <v>43703</v>
      </c>
      <c r="E2334" t="s">
        <v>824</v>
      </c>
      <c r="F2334">
        <v>1</v>
      </c>
      <c r="G2334" t="s">
        <v>1516</v>
      </c>
      <c r="H2334" t="s">
        <v>1413</v>
      </c>
      <c r="I2334" t="s">
        <v>1775</v>
      </c>
      <c r="J2334">
        <f>IF('ATP Data Set 2019 Singles'!$K2334&gt;1,'ATP Data Set 2019 Singles'!$K2334,"")</f>
        <v>255</v>
      </c>
      <c r="K2334">
        <v>255</v>
      </c>
      <c r="R2334" s="132"/>
      <c r="AC2334"/>
    </row>
    <row r="2335" spans="1:29" x14ac:dyDescent="0.25">
      <c r="A2335" t="s">
        <v>2412</v>
      </c>
      <c r="B2335" t="str">
        <f>IF(OR(ISNUMBER(FIND("W/O",Tabelle3[[#This Row],[Score]])),ISNUMBER(FIND("RET",Tabelle3[[#This Row],[Score]])),ISNUMBER(FIND("Bye,",Tabelle3[[#This Row],[Opponent]]))),"NO","YES")</f>
        <v>YES</v>
      </c>
      <c r="C2335" t="s">
        <v>825</v>
      </c>
      <c r="D2335" s="158">
        <v>43703</v>
      </c>
      <c r="E2335" t="s">
        <v>824</v>
      </c>
      <c r="F2335">
        <v>1</v>
      </c>
      <c r="G2335" t="s">
        <v>1459</v>
      </c>
      <c r="H2335" t="s">
        <v>1548</v>
      </c>
      <c r="I2335" t="s">
        <v>1774</v>
      </c>
      <c r="J2335">
        <f>IF('ATP Data Set 2019 Singles'!$K2335&gt;1,'ATP Data Set 2019 Singles'!$K2335,"")</f>
        <v>115</v>
      </c>
      <c r="K2335">
        <v>115</v>
      </c>
      <c r="R2335" s="132"/>
      <c r="AC2335"/>
    </row>
    <row r="2336" spans="1:29" x14ac:dyDescent="0.25">
      <c r="A2336" t="s">
        <v>2412</v>
      </c>
      <c r="B2336" t="str">
        <f>IF(OR(ISNUMBER(FIND("W/O",Tabelle3[[#This Row],[Score]])),ISNUMBER(FIND("RET",Tabelle3[[#This Row],[Score]])),ISNUMBER(FIND("Bye,",Tabelle3[[#This Row],[Opponent]]))),"NO","YES")</f>
        <v>YES</v>
      </c>
      <c r="C2336" t="s">
        <v>825</v>
      </c>
      <c r="D2336" s="158">
        <v>43703</v>
      </c>
      <c r="E2336" t="s">
        <v>824</v>
      </c>
      <c r="F2336">
        <v>1</v>
      </c>
      <c r="G2336" t="s">
        <v>1470</v>
      </c>
      <c r="H2336" t="s">
        <v>1655</v>
      </c>
      <c r="I2336" t="s">
        <v>1773</v>
      </c>
      <c r="J2336">
        <f>IF('ATP Data Set 2019 Singles'!$K2336&gt;1,'ATP Data Set 2019 Singles'!$K2336,"")</f>
        <v>138</v>
      </c>
      <c r="K2336">
        <v>138</v>
      </c>
      <c r="R2336" s="132"/>
      <c r="AC2336"/>
    </row>
    <row r="2337" spans="1:29" x14ac:dyDescent="0.25">
      <c r="A2337" t="s">
        <v>2412</v>
      </c>
      <c r="B2337" t="str">
        <f>IF(OR(ISNUMBER(FIND("W/O",Tabelle3[[#This Row],[Score]])),ISNUMBER(FIND("RET",Tabelle3[[#This Row],[Score]])),ISNUMBER(FIND("Bye,",Tabelle3[[#This Row],[Opponent]]))),"NO","YES")</f>
        <v>YES</v>
      </c>
      <c r="C2337" t="s">
        <v>825</v>
      </c>
      <c r="D2337" s="158">
        <v>43703</v>
      </c>
      <c r="E2337" t="s">
        <v>824</v>
      </c>
      <c r="F2337">
        <v>1</v>
      </c>
      <c r="G2337" t="s">
        <v>1403</v>
      </c>
      <c r="H2337" t="s">
        <v>1492</v>
      </c>
      <c r="I2337" t="s">
        <v>1772</v>
      </c>
      <c r="J2337">
        <f>IF('ATP Data Set 2019 Singles'!$K2337&gt;1,'ATP Data Set 2019 Singles'!$K2337,"")</f>
        <v>185</v>
      </c>
      <c r="K2337">
        <v>185</v>
      </c>
      <c r="R2337" s="132"/>
      <c r="AC2337"/>
    </row>
    <row r="2338" spans="1:29" x14ac:dyDescent="0.25">
      <c r="A2338" t="s">
        <v>2412</v>
      </c>
      <c r="B2338" t="str">
        <f>IF(OR(ISNUMBER(FIND("W/O",Tabelle3[[#This Row],[Score]])),ISNUMBER(FIND("RET",Tabelle3[[#This Row],[Score]])),ISNUMBER(FIND("Bye,",Tabelle3[[#This Row],[Opponent]]))),"NO","YES")</f>
        <v>NO</v>
      </c>
      <c r="C2338" t="s">
        <v>825</v>
      </c>
      <c r="D2338" s="158">
        <v>43703</v>
      </c>
      <c r="E2338" t="s">
        <v>824</v>
      </c>
      <c r="F2338">
        <v>1</v>
      </c>
      <c r="G2338" t="s">
        <v>1514</v>
      </c>
      <c r="H2338" t="s">
        <v>1560</v>
      </c>
      <c r="I2338" t="s">
        <v>1771</v>
      </c>
      <c r="J2338">
        <f>IF('ATP Data Set 2019 Singles'!$K2338&gt;1,'ATP Data Set 2019 Singles'!$K2338,"")</f>
        <v>175</v>
      </c>
      <c r="K2338">
        <v>175</v>
      </c>
      <c r="R2338" s="132"/>
      <c r="AC2338"/>
    </row>
    <row r="2339" spans="1:29" x14ac:dyDescent="0.25">
      <c r="A2339" t="s">
        <v>2412</v>
      </c>
      <c r="B2339" t="str">
        <f>IF(OR(ISNUMBER(FIND("W/O",Tabelle3[[#This Row],[Score]])),ISNUMBER(FIND("RET",Tabelle3[[#This Row],[Score]])),ISNUMBER(FIND("Bye,",Tabelle3[[#This Row],[Opponent]]))),"NO","YES")</f>
        <v>YES</v>
      </c>
      <c r="C2339" t="s">
        <v>825</v>
      </c>
      <c r="D2339" s="158">
        <v>43703</v>
      </c>
      <c r="E2339" t="s">
        <v>824</v>
      </c>
      <c r="F2339">
        <v>1</v>
      </c>
      <c r="G2339" t="s">
        <v>1427</v>
      </c>
      <c r="H2339" t="s">
        <v>1456</v>
      </c>
      <c r="I2339" t="s">
        <v>1770</v>
      </c>
      <c r="J2339">
        <f>IF('ATP Data Set 2019 Singles'!$K2339&gt;1,'ATP Data Set 2019 Singles'!$K2339,"")</f>
        <v>162</v>
      </c>
      <c r="K2339">
        <v>162</v>
      </c>
      <c r="R2339" s="132"/>
      <c r="AC2339"/>
    </row>
    <row r="2340" spans="1:29" x14ac:dyDescent="0.25">
      <c r="A2340" t="s">
        <v>2412</v>
      </c>
      <c r="B2340" t="str">
        <f>IF(OR(ISNUMBER(FIND("W/O",Tabelle3[[#This Row],[Score]])),ISNUMBER(FIND("RET",Tabelle3[[#This Row],[Score]])),ISNUMBER(FIND("Bye,",Tabelle3[[#This Row],[Opponent]]))),"NO","YES")</f>
        <v>YES</v>
      </c>
      <c r="C2340" t="s">
        <v>825</v>
      </c>
      <c r="D2340" s="158">
        <v>43703</v>
      </c>
      <c r="E2340" t="s">
        <v>824</v>
      </c>
      <c r="F2340">
        <v>1</v>
      </c>
      <c r="G2340" t="s">
        <v>1400</v>
      </c>
      <c r="H2340" t="s">
        <v>1539</v>
      </c>
      <c r="I2340" t="s">
        <v>1769</v>
      </c>
      <c r="J2340">
        <f>IF('ATP Data Set 2019 Singles'!$K2340&gt;1,'ATP Data Set 2019 Singles'!$K2340,"")</f>
        <v>112</v>
      </c>
      <c r="K2340">
        <v>112</v>
      </c>
      <c r="R2340" s="132"/>
      <c r="AC2340"/>
    </row>
    <row r="2341" spans="1:29" x14ac:dyDescent="0.25">
      <c r="A2341" t="s">
        <v>2412</v>
      </c>
      <c r="B2341" t="str">
        <f>IF(OR(ISNUMBER(FIND("W/O",Tabelle3[[#This Row],[Score]])),ISNUMBER(FIND("RET",Tabelle3[[#This Row],[Score]])),ISNUMBER(FIND("Bye,",Tabelle3[[#This Row],[Opponent]]))),"NO","YES")</f>
        <v>YES</v>
      </c>
      <c r="C2341" t="s">
        <v>825</v>
      </c>
      <c r="D2341" s="158">
        <v>43703</v>
      </c>
      <c r="E2341" t="s">
        <v>824</v>
      </c>
      <c r="F2341">
        <v>1</v>
      </c>
      <c r="G2341" t="s">
        <v>1467</v>
      </c>
      <c r="H2341" t="s">
        <v>1768</v>
      </c>
      <c r="I2341" t="s">
        <v>1767</v>
      </c>
      <c r="J2341">
        <f>IF('ATP Data Set 2019 Singles'!$K2341&gt;1,'ATP Data Set 2019 Singles'!$K2341,"")</f>
        <v>128</v>
      </c>
      <c r="K2341">
        <v>128</v>
      </c>
      <c r="R2341" s="132"/>
      <c r="AC2341"/>
    </row>
    <row r="2342" spans="1:29" x14ac:dyDescent="0.25">
      <c r="A2342" t="s">
        <v>2412</v>
      </c>
      <c r="B2342" t="str">
        <f>IF(OR(ISNUMBER(FIND("W/O",Tabelle3[[#This Row],[Score]])),ISNUMBER(FIND("RET",Tabelle3[[#This Row],[Score]])),ISNUMBER(FIND("Bye,",Tabelle3[[#This Row],[Opponent]]))),"NO","YES")</f>
        <v>YES</v>
      </c>
      <c r="C2342" t="s">
        <v>825</v>
      </c>
      <c r="D2342" s="158">
        <v>43703</v>
      </c>
      <c r="E2342" t="s">
        <v>824</v>
      </c>
      <c r="F2342">
        <v>1</v>
      </c>
      <c r="G2342" t="s">
        <v>1510</v>
      </c>
      <c r="H2342" t="s">
        <v>1448</v>
      </c>
      <c r="I2342" t="s">
        <v>1766</v>
      </c>
      <c r="J2342">
        <f>IF('ATP Data Set 2019 Singles'!$K2342&gt;1,'ATP Data Set 2019 Singles'!$K2342,"")</f>
        <v>182</v>
      </c>
      <c r="K2342">
        <v>182</v>
      </c>
      <c r="R2342" s="132"/>
      <c r="AC2342"/>
    </row>
    <row r="2343" spans="1:29" x14ac:dyDescent="0.25">
      <c r="A2343" t="s">
        <v>2412</v>
      </c>
      <c r="B2343" t="str">
        <f>IF(OR(ISNUMBER(FIND("W/O",Tabelle3[[#This Row],[Score]])),ISNUMBER(FIND("RET",Tabelle3[[#This Row],[Score]])),ISNUMBER(FIND("Bye,",Tabelle3[[#This Row],[Opponent]]))),"NO","YES")</f>
        <v>YES</v>
      </c>
      <c r="C2343" t="s">
        <v>825</v>
      </c>
      <c r="D2343" s="158">
        <v>43703</v>
      </c>
      <c r="E2343" t="s">
        <v>824</v>
      </c>
      <c r="F2343">
        <v>1</v>
      </c>
      <c r="G2343" t="s">
        <v>1551</v>
      </c>
      <c r="H2343" t="s">
        <v>1393</v>
      </c>
      <c r="I2343" t="s">
        <v>1765</v>
      </c>
      <c r="J2343">
        <f>IF('ATP Data Set 2019 Singles'!$K2343&gt;1,'ATP Data Set 2019 Singles'!$K2343,"")</f>
        <v>143</v>
      </c>
      <c r="K2343">
        <v>143</v>
      </c>
      <c r="R2343" s="132"/>
      <c r="AC2343"/>
    </row>
    <row r="2344" spans="1:29" x14ac:dyDescent="0.25">
      <c r="A2344" t="s">
        <v>2412</v>
      </c>
      <c r="B2344" t="str">
        <f>IF(OR(ISNUMBER(FIND("W/O",Tabelle3[[#This Row],[Score]])),ISNUMBER(FIND("RET",Tabelle3[[#This Row],[Score]])),ISNUMBER(FIND("Bye,",Tabelle3[[#This Row],[Opponent]]))),"NO","YES")</f>
        <v>YES</v>
      </c>
      <c r="C2344" t="s">
        <v>825</v>
      </c>
      <c r="D2344" s="158">
        <v>43703</v>
      </c>
      <c r="E2344" t="s">
        <v>824</v>
      </c>
      <c r="F2344">
        <v>1</v>
      </c>
      <c r="G2344" t="s">
        <v>1395</v>
      </c>
      <c r="H2344" t="s">
        <v>1764</v>
      </c>
      <c r="I2344" t="s">
        <v>1763</v>
      </c>
      <c r="J2344">
        <f>IF('ATP Data Set 2019 Singles'!$K2344&gt;1,'ATP Data Set 2019 Singles'!$K2344,"")</f>
        <v>150</v>
      </c>
      <c r="K2344">
        <v>150</v>
      </c>
      <c r="R2344" s="132"/>
      <c r="AC2344"/>
    </row>
    <row r="2345" spans="1:29" x14ac:dyDescent="0.25">
      <c r="A2345" t="s">
        <v>2412</v>
      </c>
      <c r="B2345" t="str">
        <f>IF(OR(ISNUMBER(FIND("W/O",Tabelle3[[#This Row],[Score]])),ISNUMBER(FIND("RET",Tabelle3[[#This Row],[Score]])),ISNUMBER(FIND("Bye,",Tabelle3[[#This Row],[Opponent]]))),"NO","YES")</f>
        <v>YES</v>
      </c>
      <c r="C2345" t="s">
        <v>825</v>
      </c>
      <c r="D2345" s="158">
        <v>43703</v>
      </c>
      <c r="E2345" t="s">
        <v>824</v>
      </c>
      <c r="F2345">
        <v>1</v>
      </c>
      <c r="G2345" t="s">
        <v>1430</v>
      </c>
      <c r="H2345" t="s">
        <v>1762</v>
      </c>
      <c r="I2345" t="s">
        <v>1761</v>
      </c>
      <c r="J2345">
        <f>IF('ATP Data Set 2019 Singles'!$K2345&gt;1,'ATP Data Set 2019 Singles'!$K2345,"")</f>
        <v>213</v>
      </c>
      <c r="K2345">
        <v>213</v>
      </c>
      <c r="R2345" s="132"/>
      <c r="AC2345"/>
    </row>
    <row r="2346" spans="1:29" x14ac:dyDescent="0.25">
      <c r="A2346" t="s">
        <v>2412</v>
      </c>
      <c r="B2346" t="str">
        <f>IF(OR(ISNUMBER(FIND("W/O",Tabelle3[[#This Row],[Score]])),ISNUMBER(FIND("RET",Tabelle3[[#This Row],[Score]])),ISNUMBER(FIND("Bye,",Tabelle3[[#This Row],[Opponent]]))),"NO","YES")</f>
        <v>YES</v>
      </c>
      <c r="C2346" t="s">
        <v>825</v>
      </c>
      <c r="D2346" s="158">
        <v>43703</v>
      </c>
      <c r="E2346" t="s">
        <v>824</v>
      </c>
      <c r="F2346">
        <v>1</v>
      </c>
      <c r="G2346" t="s">
        <v>1541</v>
      </c>
      <c r="H2346" t="s">
        <v>1588</v>
      </c>
      <c r="I2346" t="s">
        <v>1760</v>
      </c>
      <c r="J2346">
        <f>IF('ATP Data Set 2019 Singles'!$K2346&gt;1,'ATP Data Set 2019 Singles'!$K2346,"")</f>
        <v>160</v>
      </c>
      <c r="K2346">
        <v>160</v>
      </c>
      <c r="R2346" s="132"/>
      <c r="AC2346"/>
    </row>
    <row r="2347" spans="1:29" x14ac:dyDescent="0.25">
      <c r="A2347" t="s">
        <v>2412</v>
      </c>
      <c r="B2347" t="str">
        <f>IF(OR(ISNUMBER(FIND("W/O",Tabelle3[[#This Row],[Score]])),ISNUMBER(FIND("RET",Tabelle3[[#This Row],[Score]])),ISNUMBER(FIND("Bye,",Tabelle3[[#This Row],[Opponent]]))),"NO","YES")</f>
        <v>YES</v>
      </c>
      <c r="C2347" t="s">
        <v>825</v>
      </c>
      <c r="D2347" s="158">
        <v>43703</v>
      </c>
      <c r="E2347" t="s">
        <v>824</v>
      </c>
      <c r="F2347">
        <v>1</v>
      </c>
      <c r="G2347" t="s">
        <v>1453</v>
      </c>
      <c r="H2347" t="s">
        <v>1452</v>
      </c>
      <c r="I2347" t="s">
        <v>1759</v>
      </c>
      <c r="J2347">
        <f>IF('ATP Data Set 2019 Singles'!$K2347&gt;1,'ATP Data Set 2019 Singles'!$K2347,"")</f>
        <v>168</v>
      </c>
      <c r="K2347">
        <v>168</v>
      </c>
      <c r="R2347" s="132"/>
      <c r="AC2347"/>
    </row>
    <row r="2348" spans="1:29" x14ac:dyDescent="0.25">
      <c r="A2348" t="s">
        <v>2412</v>
      </c>
      <c r="B2348" t="str">
        <f>IF(OR(ISNUMBER(FIND("W/O",Tabelle3[[#This Row],[Score]])),ISNUMBER(FIND("RET",Tabelle3[[#This Row],[Score]])),ISNUMBER(FIND("Bye,",Tabelle3[[#This Row],[Opponent]]))),"NO","YES")</f>
        <v>YES</v>
      </c>
      <c r="C2348" t="s">
        <v>825</v>
      </c>
      <c r="D2348" s="158">
        <v>43703</v>
      </c>
      <c r="E2348" t="s">
        <v>824</v>
      </c>
      <c r="F2348">
        <v>1</v>
      </c>
      <c r="G2348" t="s">
        <v>1644</v>
      </c>
      <c r="H2348" t="s">
        <v>1758</v>
      </c>
      <c r="I2348" t="s">
        <v>1757</v>
      </c>
      <c r="J2348">
        <f>IF('ATP Data Set 2019 Singles'!$K2348&gt;1,'ATP Data Set 2019 Singles'!$K2348,"")</f>
        <v>214</v>
      </c>
      <c r="K2348">
        <v>214</v>
      </c>
      <c r="R2348" s="132"/>
      <c r="AC2348"/>
    </row>
    <row r="2349" spans="1:29" x14ac:dyDescent="0.25">
      <c r="A2349" t="s">
        <v>2412</v>
      </c>
      <c r="B2349" t="str">
        <f>IF(OR(ISNUMBER(FIND("W/O",Tabelle3[[#This Row],[Score]])),ISNUMBER(FIND("RET",Tabelle3[[#This Row],[Score]])),ISNUMBER(FIND("Bye,",Tabelle3[[#This Row],[Opponent]]))),"NO","YES")</f>
        <v>YES</v>
      </c>
      <c r="C2349" t="s">
        <v>825</v>
      </c>
      <c r="D2349" s="158">
        <v>43703</v>
      </c>
      <c r="E2349" t="s">
        <v>824</v>
      </c>
      <c r="F2349">
        <v>1</v>
      </c>
      <c r="G2349" t="s">
        <v>1450</v>
      </c>
      <c r="H2349" t="s">
        <v>1756</v>
      </c>
      <c r="I2349" t="s">
        <v>1721</v>
      </c>
      <c r="J2349">
        <f>IF('ATP Data Set 2019 Singles'!$K2349&gt;1,'ATP Data Set 2019 Singles'!$K2349,"")</f>
        <v>118</v>
      </c>
      <c r="K2349">
        <v>118</v>
      </c>
      <c r="R2349" s="132"/>
      <c r="AC2349"/>
    </row>
    <row r="2350" spans="1:29" x14ac:dyDescent="0.25">
      <c r="A2350" t="s">
        <v>2412</v>
      </c>
      <c r="B2350" t="str">
        <f>IF(OR(ISNUMBER(FIND("W/O",Tabelle3[[#This Row],[Score]])),ISNUMBER(FIND("RET",Tabelle3[[#This Row],[Score]])),ISNUMBER(FIND("Bye,",Tabelle3[[#This Row],[Opponent]]))),"NO","YES")</f>
        <v>YES</v>
      </c>
      <c r="C2350" t="s">
        <v>825</v>
      </c>
      <c r="D2350" s="158">
        <v>43703</v>
      </c>
      <c r="E2350" t="s">
        <v>824</v>
      </c>
      <c r="F2350">
        <v>1</v>
      </c>
      <c r="G2350" t="s">
        <v>1407</v>
      </c>
      <c r="H2350" t="s">
        <v>1474</v>
      </c>
      <c r="I2350" t="s">
        <v>1755</v>
      </c>
      <c r="J2350">
        <f>IF('ATP Data Set 2019 Singles'!$K2350&gt;1,'ATP Data Set 2019 Singles'!$K2350,"")</f>
        <v>118</v>
      </c>
      <c r="K2350">
        <v>118</v>
      </c>
      <c r="R2350" s="132"/>
      <c r="AC2350"/>
    </row>
    <row r="2351" spans="1:29" x14ac:dyDescent="0.25">
      <c r="A2351" t="s">
        <v>2412</v>
      </c>
      <c r="B2351" t="str">
        <f>IF(OR(ISNUMBER(FIND("W/O",Tabelle3[[#This Row],[Score]])),ISNUMBER(FIND("RET",Tabelle3[[#This Row],[Score]])),ISNUMBER(FIND("Bye,",Tabelle3[[#This Row],[Opponent]]))),"NO","YES")</f>
        <v>YES</v>
      </c>
      <c r="C2351" t="s">
        <v>825</v>
      </c>
      <c r="D2351" s="158">
        <v>43703</v>
      </c>
      <c r="E2351" t="s">
        <v>824</v>
      </c>
      <c r="F2351">
        <v>1</v>
      </c>
      <c r="G2351" t="s">
        <v>1620</v>
      </c>
      <c r="H2351" t="s">
        <v>1754</v>
      </c>
      <c r="I2351" t="s">
        <v>1753</v>
      </c>
      <c r="J2351">
        <f>IF('ATP Data Set 2019 Singles'!$K2351&gt;1,'ATP Data Set 2019 Singles'!$K2351,"")</f>
        <v>107</v>
      </c>
      <c r="K2351">
        <v>107</v>
      </c>
      <c r="R2351" s="132"/>
      <c r="AC2351"/>
    </row>
    <row r="2352" spans="1:29" x14ac:dyDescent="0.25">
      <c r="A2352" t="s">
        <v>2412</v>
      </c>
      <c r="B2352" t="str">
        <f>IF(OR(ISNUMBER(FIND("W/O",Tabelle3[[#This Row],[Score]])),ISNUMBER(FIND("RET",Tabelle3[[#This Row],[Score]])),ISNUMBER(FIND("Bye,",Tabelle3[[#This Row],[Opponent]]))),"NO","YES")</f>
        <v>YES</v>
      </c>
      <c r="C2352" t="s">
        <v>825</v>
      </c>
      <c r="D2352" s="158">
        <v>43703</v>
      </c>
      <c r="E2352" t="s">
        <v>824</v>
      </c>
      <c r="F2352">
        <v>1</v>
      </c>
      <c r="G2352" t="s">
        <v>1608</v>
      </c>
      <c r="H2352" t="s">
        <v>1752</v>
      </c>
      <c r="I2352" t="s">
        <v>1751</v>
      </c>
      <c r="J2352">
        <f>IF('ATP Data Set 2019 Singles'!$K2352&gt;1,'ATP Data Set 2019 Singles'!$K2352,"")</f>
        <v>214</v>
      </c>
      <c r="K2352">
        <v>214</v>
      </c>
      <c r="R2352" s="132"/>
      <c r="AC2352"/>
    </row>
    <row r="2353" spans="1:29" x14ac:dyDescent="0.25">
      <c r="A2353" t="s">
        <v>2412</v>
      </c>
      <c r="B2353" t="str">
        <f>IF(OR(ISNUMBER(FIND("W/O",Tabelle3[[#This Row],[Score]])),ISNUMBER(FIND("RET",Tabelle3[[#This Row],[Score]])),ISNUMBER(FIND("Bye,",Tabelle3[[#This Row],[Opponent]]))),"NO","YES")</f>
        <v>YES</v>
      </c>
      <c r="C2353" t="s">
        <v>825</v>
      </c>
      <c r="D2353" s="158">
        <v>43703</v>
      </c>
      <c r="E2353" t="s">
        <v>824</v>
      </c>
      <c r="F2353">
        <v>1</v>
      </c>
      <c r="G2353" t="s">
        <v>1693</v>
      </c>
      <c r="H2353" t="s">
        <v>1634</v>
      </c>
      <c r="I2353" t="s">
        <v>1750</v>
      </c>
      <c r="J2353">
        <f>IF('ATP Data Set 2019 Singles'!$K2353&gt;1,'ATP Data Set 2019 Singles'!$K2353,"")</f>
        <v>228</v>
      </c>
      <c r="K2353">
        <v>228</v>
      </c>
      <c r="R2353" s="132"/>
      <c r="AC2353"/>
    </row>
    <row r="2354" spans="1:29" x14ac:dyDescent="0.25">
      <c r="A2354" t="s">
        <v>2412</v>
      </c>
      <c r="B2354" t="str">
        <f>IF(OR(ISNUMBER(FIND("W/O",Tabelle3[[#This Row],[Score]])),ISNUMBER(FIND("RET",Tabelle3[[#This Row],[Score]])),ISNUMBER(FIND("Bye,",Tabelle3[[#This Row],[Opponent]]))),"NO","YES")</f>
        <v>YES</v>
      </c>
      <c r="C2354" t="s">
        <v>825</v>
      </c>
      <c r="D2354" s="158">
        <v>43703</v>
      </c>
      <c r="E2354" t="s">
        <v>824</v>
      </c>
      <c r="F2354">
        <v>1</v>
      </c>
      <c r="G2354" t="s">
        <v>1679</v>
      </c>
      <c r="H2354" t="s">
        <v>1520</v>
      </c>
      <c r="I2354" t="s">
        <v>1749</v>
      </c>
      <c r="J2354">
        <f>IF('ATP Data Set 2019 Singles'!$K2354&gt;1,'ATP Data Set 2019 Singles'!$K2354,"")</f>
        <v>165</v>
      </c>
      <c r="K2354">
        <v>165</v>
      </c>
      <c r="R2354" s="132"/>
      <c r="AC2354"/>
    </row>
    <row r="2355" spans="1:29" x14ac:dyDescent="0.25">
      <c r="A2355" t="s">
        <v>2412</v>
      </c>
      <c r="B2355" t="str">
        <f>IF(OR(ISNUMBER(FIND("W/O",Tabelle3[[#This Row],[Score]])),ISNUMBER(FIND("RET",Tabelle3[[#This Row],[Score]])),ISNUMBER(FIND("Bye,",Tabelle3[[#This Row],[Opponent]]))),"NO","YES")</f>
        <v>YES</v>
      </c>
      <c r="C2355" t="s">
        <v>825</v>
      </c>
      <c r="D2355" s="158">
        <v>43703</v>
      </c>
      <c r="E2355" t="s">
        <v>824</v>
      </c>
      <c r="F2355">
        <v>1</v>
      </c>
      <c r="G2355" t="s">
        <v>1487</v>
      </c>
      <c r="H2355" t="s">
        <v>1454</v>
      </c>
      <c r="I2355" t="s">
        <v>1748</v>
      </c>
      <c r="J2355">
        <f>IF('ATP Data Set 2019 Singles'!$K2355&gt;1,'ATP Data Set 2019 Singles'!$K2355,"")</f>
        <v>199</v>
      </c>
      <c r="K2355">
        <v>199</v>
      </c>
      <c r="R2355" s="132"/>
      <c r="AC2355"/>
    </row>
    <row r="2356" spans="1:29" x14ac:dyDescent="0.25">
      <c r="A2356" t="s">
        <v>2412</v>
      </c>
      <c r="B2356" t="str">
        <f>IF(OR(ISNUMBER(FIND("W/O",Tabelle3[[#This Row],[Score]])),ISNUMBER(FIND("RET",Tabelle3[[#This Row],[Score]])),ISNUMBER(FIND("Bye,",Tabelle3[[#This Row],[Opponent]]))),"NO","YES")</f>
        <v>YES</v>
      </c>
      <c r="C2356" t="s">
        <v>825</v>
      </c>
      <c r="D2356" s="158">
        <v>43703</v>
      </c>
      <c r="E2356" t="s">
        <v>824</v>
      </c>
      <c r="F2356">
        <v>1</v>
      </c>
      <c r="G2356" t="s">
        <v>1611</v>
      </c>
      <c r="H2356" t="s">
        <v>1617</v>
      </c>
      <c r="I2356" t="s">
        <v>1747</v>
      </c>
      <c r="J2356">
        <f>IF('ATP Data Set 2019 Singles'!$K2356&gt;1,'ATP Data Set 2019 Singles'!$K2356,"")</f>
        <v>122</v>
      </c>
      <c r="K2356">
        <v>122</v>
      </c>
      <c r="R2356" s="132"/>
      <c r="AC2356"/>
    </row>
    <row r="2357" spans="1:29" x14ac:dyDescent="0.25">
      <c r="A2357" t="s">
        <v>2412</v>
      </c>
      <c r="B2357" t="str">
        <f>IF(OR(ISNUMBER(FIND("W/O",Tabelle3[[#This Row],[Score]])),ISNUMBER(FIND("RET",Tabelle3[[#This Row],[Score]])),ISNUMBER(FIND("Bye,",Tabelle3[[#This Row],[Opponent]]))),"NO","YES")</f>
        <v>YES</v>
      </c>
      <c r="C2357" t="s">
        <v>825</v>
      </c>
      <c r="D2357" s="158">
        <v>43703</v>
      </c>
      <c r="E2357" t="s">
        <v>824</v>
      </c>
      <c r="F2357">
        <v>1</v>
      </c>
      <c r="G2357" t="s">
        <v>1505</v>
      </c>
      <c r="H2357" t="s">
        <v>1579</v>
      </c>
      <c r="I2357" t="s">
        <v>1746</v>
      </c>
      <c r="J2357">
        <f>IF('ATP Data Set 2019 Singles'!$K2357&gt;1,'ATP Data Set 2019 Singles'!$K2357,"")</f>
        <v>232</v>
      </c>
      <c r="K2357">
        <v>232</v>
      </c>
      <c r="R2357" s="132"/>
      <c r="AC2357"/>
    </row>
    <row r="2358" spans="1:29" x14ac:dyDescent="0.25">
      <c r="A2358" t="s">
        <v>2412</v>
      </c>
      <c r="B2358" t="str">
        <f>IF(OR(ISNUMBER(FIND("W/O",Tabelle3[[#This Row],[Score]])),ISNUMBER(FIND("RET",Tabelle3[[#This Row],[Score]])),ISNUMBER(FIND("Bye,",Tabelle3[[#This Row],[Opponent]]))),"NO","YES")</f>
        <v>YES</v>
      </c>
      <c r="C2358" t="s">
        <v>825</v>
      </c>
      <c r="D2358" s="158">
        <v>43703</v>
      </c>
      <c r="E2358" t="s">
        <v>824</v>
      </c>
      <c r="F2358">
        <v>1</v>
      </c>
      <c r="G2358" t="s">
        <v>1469</v>
      </c>
      <c r="H2358" t="s">
        <v>1565</v>
      </c>
      <c r="I2358" t="s">
        <v>1745</v>
      </c>
      <c r="J2358">
        <f>IF('ATP Data Set 2019 Singles'!$K2358&gt;1,'ATP Data Set 2019 Singles'!$K2358,"")</f>
        <v>111</v>
      </c>
      <c r="K2358">
        <v>111</v>
      </c>
      <c r="R2358" s="132"/>
      <c r="AC2358"/>
    </row>
    <row r="2359" spans="1:29" x14ac:dyDescent="0.25">
      <c r="A2359" t="s">
        <v>2412</v>
      </c>
      <c r="B2359" t="str">
        <f>IF(OR(ISNUMBER(FIND("W/O",Tabelle3[[#This Row],[Score]])),ISNUMBER(FIND("RET",Tabelle3[[#This Row],[Score]])),ISNUMBER(FIND("Bye,",Tabelle3[[#This Row],[Opponent]]))),"NO","YES")</f>
        <v>YES</v>
      </c>
      <c r="C2359" t="s">
        <v>825</v>
      </c>
      <c r="D2359" s="158">
        <v>43703</v>
      </c>
      <c r="E2359" t="s">
        <v>824</v>
      </c>
      <c r="F2359">
        <v>1</v>
      </c>
      <c r="G2359" t="s">
        <v>1511</v>
      </c>
      <c r="H2359" t="s">
        <v>1476</v>
      </c>
      <c r="I2359" t="s">
        <v>1744</v>
      </c>
      <c r="J2359">
        <f>IF('ATP Data Set 2019 Singles'!$K2359&gt;1,'ATP Data Set 2019 Singles'!$K2359,"")</f>
        <v>144</v>
      </c>
      <c r="K2359">
        <v>144</v>
      </c>
      <c r="R2359" s="132"/>
      <c r="AC2359"/>
    </row>
    <row r="2360" spans="1:29" x14ac:dyDescent="0.25">
      <c r="A2360" t="s">
        <v>2412</v>
      </c>
      <c r="B2360" t="str">
        <f>IF(OR(ISNUMBER(FIND("W/O",Tabelle3[[#This Row],[Score]])),ISNUMBER(FIND("RET",Tabelle3[[#This Row],[Score]])),ISNUMBER(FIND("Bye,",Tabelle3[[#This Row],[Opponent]]))),"NO","YES")</f>
        <v>YES</v>
      </c>
      <c r="C2360" t="s">
        <v>825</v>
      </c>
      <c r="D2360" s="158">
        <v>43703</v>
      </c>
      <c r="E2360" t="s">
        <v>824</v>
      </c>
      <c r="F2360">
        <v>1</v>
      </c>
      <c r="G2360" t="s">
        <v>1491</v>
      </c>
      <c r="H2360" t="s">
        <v>1441</v>
      </c>
      <c r="I2360" t="s">
        <v>1743</v>
      </c>
      <c r="J2360">
        <f>IF('ATP Data Set 2019 Singles'!$K2360&gt;1,'ATP Data Set 2019 Singles'!$K2360,"")</f>
        <v>138</v>
      </c>
      <c r="K2360">
        <v>138</v>
      </c>
      <c r="R2360" s="132"/>
      <c r="AC2360"/>
    </row>
    <row r="2361" spans="1:29" x14ac:dyDescent="0.25">
      <c r="A2361" t="s">
        <v>2412</v>
      </c>
      <c r="B2361" t="str">
        <f>IF(OR(ISNUMBER(FIND("W/O",Tabelle3[[#This Row],[Score]])),ISNUMBER(FIND("RET",Tabelle3[[#This Row],[Score]])),ISNUMBER(FIND("Bye,",Tabelle3[[#This Row],[Opponent]]))),"NO","YES")</f>
        <v>YES</v>
      </c>
      <c r="C2361" t="s">
        <v>825</v>
      </c>
      <c r="D2361" s="158">
        <v>43703</v>
      </c>
      <c r="E2361" t="s">
        <v>824</v>
      </c>
      <c r="F2361">
        <v>1</v>
      </c>
      <c r="G2361" t="s">
        <v>1672</v>
      </c>
      <c r="H2361" t="s">
        <v>1742</v>
      </c>
      <c r="I2361" t="s">
        <v>1741</v>
      </c>
      <c r="J2361">
        <f>IF('ATP Data Set 2019 Singles'!$K2361&gt;1,'ATP Data Set 2019 Singles'!$K2361,"")</f>
        <v>260</v>
      </c>
      <c r="K2361">
        <v>260</v>
      </c>
      <c r="R2361" s="132"/>
      <c r="AC2361"/>
    </row>
    <row r="2362" spans="1:29" x14ac:dyDescent="0.25">
      <c r="A2362" t="s">
        <v>2412</v>
      </c>
      <c r="B2362" t="str">
        <f>IF(OR(ISNUMBER(FIND("W/O",Tabelle3[[#This Row],[Score]])),ISNUMBER(FIND("RET",Tabelle3[[#This Row],[Score]])),ISNUMBER(FIND("Bye,",Tabelle3[[#This Row],[Opponent]]))),"NO","YES")</f>
        <v>YES</v>
      </c>
      <c r="C2362" t="s">
        <v>825</v>
      </c>
      <c r="D2362" s="158">
        <v>43703</v>
      </c>
      <c r="E2362" t="s">
        <v>824</v>
      </c>
      <c r="F2362">
        <v>1</v>
      </c>
      <c r="G2362" t="s">
        <v>1564</v>
      </c>
      <c r="H2362" t="s">
        <v>1552</v>
      </c>
      <c r="I2362" t="s">
        <v>1740</v>
      </c>
      <c r="J2362">
        <f>IF('ATP Data Set 2019 Singles'!$K2362&gt;1,'ATP Data Set 2019 Singles'!$K2362,"")</f>
        <v>220</v>
      </c>
      <c r="K2362">
        <v>220</v>
      </c>
      <c r="R2362" s="132"/>
      <c r="AC2362"/>
    </row>
    <row r="2363" spans="1:29" x14ac:dyDescent="0.25">
      <c r="A2363" t="s">
        <v>2412</v>
      </c>
      <c r="B2363" t="str">
        <f>IF(OR(ISNUMBER(FIND("W/O",Tabelle3[[#This Row],[Score]])),ISNUMBER(FIND("RET",Tabelle3[[#This Row],[Score]])),ISNUMBER(FIND("Bye,",Tabelle3[[#This Row],[Opponent]]))),"NO","YES")</f>
        <v>YES</v>
      </c>
      <c r="C2363" t="s">
        <v>825</v>
      </c>
      <c r="D2363" s="158">
        <v>43703</v>
      </c>
      <c r="E2363" t="s">
        <v>824</v>
      </c>
      <c r="F2363">
        <v>1</v>
      </c>
      <c r="G2363" t="s">
        <v>1397</v>
      </c>
      <c r="H2363" t="s">
        <v>1739</v>
      </c>
      <c r="I2363" t="s">
        <v>1738</v>
      </c>
      <c r="J2363">
        <f>IF('ATP Data Set 2019 Singles'!$K2363&gt;1,'ATP Data Set 2019 Singles'!$K2363,"")</f>
        <v>85</v>
      </c>
      <c r="K2363">
        <v>85</v>
      </c>
      <c r="R2363" s="132"/>
      <c r="AC2363"/>
    </row>
    <row r="2364" spans="1:29" x14ac:dyDescent="0.25">
      <c r="A2364" t="s">
        <v>2412</v>
      </c>
      <c r="B2364" t="str">
        <f>IF(OR(ISNUMBER(FIND("W/O",Tabelle3[[#This Row],[Score]])),ISNUMBER(FIND("RET",Tabelle3[[#This Row],[Score]])),ISNUMBER(FIND("Bye,",Tabelle3[[#This Row],[Opponent]]))),"NO","YES")</f>
        <v>YES</v>
      </c>
      <c r="C2364" t="s">
        <v>825</v>
      </c>
      <c r="D2364" s="158">
        <v>43703</v>
      </c>
      <c r="E2364" t="s">
        <v>824</v>
      </c>
      <c r="F2364">
        <v>1</v>
      </c>
      <c r="G2364" t="s">
        <v>1428</v>
      </c>
      <c r="H2364" t="s">
        <v>1509</v>
      </c>
      <c r="I2364" t="s">
        <v>1036</v>
      </c>
      <c r="J2364">
        <f>IF('ATP Data Set 2019 Singles'!$K2364&gt;1,'ATP Data Set 2019 Singles'!$K2364,"")</f>
        <v>133</v>
      </c>
      <c r="K2364">
        <v>133</v>
      </c>
      <c r="R2364" s="132"/>
      <c r="AC2364"/>
    </row>
    <row r="2365" spans="1:29" x14ac:dyDescent="0.25">
      <c r="A2365" t="s">
        <v>2412</v>
      </c>
      <c r="B2365" t="str">
        <f>IF(OR(ISNUMBER(FIND("W/O",Tabelle3[[#This Row],[Score]])),ISNUMBER(FIND("RET",Tabelle3[[#This Row],[Score]])),ISNUMBER(FIND("Bye,",Tabelle3[[#This Row],[Opponent]]))),"NO","YES")</f>
        <v>YES</v>
      </c>
      <c r="C2365" t="s">
        <v>825</v>
      </c>
      <c r="D2365" s="158">
        <v>43703</v>
      </c>
      <c r="E2365" t="s">
        <v>824</v>
      </c>
      <c r="F2365">
        <v>1</v>
      </c>
      <c r="G2365" t="s">
        <v>1399</v>
      </c>
      <c r="H2365" t="s">
        <v>1535</v>
      </c>
      <c r="I2365" t="s">
        <v>1055</v>
      </c>
      <c r="J2365">
        <f>IF('ATP Data Set 2019 Singles'!$K2365&gt;1,'ATP Data Set 2019 Singles'!$K2365,"")</f>
        <v>128</v>
      </c>
      <c r="K2365">
        <v>128</v>
      </c>
      <c r="R2365" s="132"/>
      <c r="AC2365"/>
    </row>
    <row r="2366" spans="1:29" x14ac:dyDescent="0.25">
      <c r="A2366" t="s">
        <v>2412</v>
      </c>
      <c r="B2366" t="str">
        <f>IF(OR(ISNUMBER(FIND("W/O",Tabelle3[[#This Row],[Score]])),ISNUMBER(FIND("RET",Tabelle3[[#This Row],[Score]])),ISNUMBER(FIND("Bye,",Tabelle3[[#This Row],[Opponent]]))),"NO","YES")</f>
        <v>NO</v>
      </c>
      <c r="C2366" t="s">
        <v>825</v>
      </c>
      <c r="D2366" s="158">
        <v>43703</v>
      </c>
      <c r="E2366" t="s">
        <v>824</v>
      </c>
      <c r="F2366">
        <v>1</v>
      </c>
      <c r="G2366" t="s">
        <v>1682</v>
      </c>
      <c r="H2366" t="s">
        <v>1737</v>
      </c>
      <c r="I2366" t="s">
        <v>1736</v>
      </c>
      <c r="J2366">
        <f>IF('ATP Data Set 2019 Singles'!$K2366&gt;1,'ATP Data Set 2019 Singles'!$K2366,"")</f>
        <v>47</v>
      </c>
      <c r="K2366">
        <v>47</v>
      </c>
      <c r="R2366" s="132"/>
      <c r="AC2366"/>
    </row>
    <row r="2367" spans="1:29" x14ac:dyDescent="0.25">
      <c r="A2367" t="s">
        <v>2412</v>
      </c>
      <c r="B2367" t="str">
        <f>IF(OR(ISNUMBER(FIND("W/O",Tabelle3[[#This Row],[Score]])),ISNUMBER(FIND("RET",Tabelle3[[#This Row],[Score]])),ISNUMBER(FIND("Bye,",Tabelle3[[#This Row],[Opponent]]))),"NO","YES")</f>
        <v>YES</v>
      </c>
      <c r="C2367" t="s">
        <v>825</v>
      </c>
      <c r="D2367" s="158">
        <v>43703</v>
      </c>
      <c r="E2367" t="s">
        <v>824</v>
      </c>
      <c r="F2367">
        <v>1</v>
      </c>
      <c r="G2367" t="s">
        <v>1463</v>
      </c>
      <c r="H2367" t="s">
        <v>1735</v>
      </c>
      <c r="I2367" t="s">
        <v>1734</v>
      </c>
      <c r="J2367">
        <f>IF('ATP Data Set 2019 Singles'!$K2367&gt;1,'ATP Data Set 2019 Singles'!$K2367,"")</f>
        <v>164</v>
      </c>
      <c r="K2367">
        <v>164</v>
      </c>
      <c r="R2367" s="132"/>
      <c r="AC2367"/>
    </row>
    <row r="2368" spans="1:29" x14ac:dyDescent="0.25">
      <c r="A2368" t="s">
        <v>2412</v>
      </c>
      <c r="B2368" t="str">
        <f>IF(OR(ISNUMBER(FIND("W/O",Tabelle3[[#This Row],[Score]])),ISNUMBER(FIND("RET",Tabelle3[[#This Row],[Score]])),ISNUMBER(FIND("Bye,",Tabelle3[[#This Row],[Opponent]]))),"NO","YES")</f>
        <v>YES</v>
      </c>
      <c r="C2368" t="s">
        <v>825</v>
      </c>
      <c r="D2368" s="158">
        <v>43703</v>
      </c>
      <c r="E2368" t="s">
        <v>824</v>
      </c>
      <c r="F2368">
        <v>1</v>
      </c>
      <c r="G2368" t="s">
        <v>1499</v>
      </c>
      <c r="H2368" t="s">
        <v>1447</v>
      </c>
      <c r="I2368" t="s">
        <v>1733</v>
      </c>
      <c r="J2368">
        <f>IF('ATP Data Set 2019 Singles'!$K2368&gt;1,'ATP Data Set 2019 Singles'!$K2368,"")</f>
        <v>171</v>
      </c>
      <c r="K2368">
        <v>171</v>
      </c>
      <c r="R2368" s="132"/>
      <c r="AC2368"/>
    </row>
    <row r="2369" spans="1:29" x14ac:dyDescent="0.25">
      <c r="A2369" t="s">
        <v>2412</v>
      </c>
      <c r="B2369" t="str">
        <f>IF(OR(ISNUMBER(FIND("W/O",Tabelle3[[#This Row],[Score]])),ISNUMBER(FIND("RET",Tabelle3[[#This Row],[Score]])),ISNUMBER(FIND("Bye,",Tabelle3[[#This Row],[Opponent]]))),"NO","YES")</f>
        <v>YES</v>
      </c>
      <c r="C2369" t="s">
        <v>825</v>
      </c>
      <c r="D2369" s="158">
        <v>43703</v>
      </c>
      <c r="E2369" t="s">
        <v>824</v>
      </c>
      <c r="F2369">
        <v>1</v>
      </c>
      <c r="G2369" t="s">
        <v>1449</v>
      </c>
      <c r="H2369" t="s">
        <v>1530</v>
      </c>
      <c r="I2369" t="s">
        <v>1732</v>
      </c>
      <c r="J2369">
        <f>IF('ATP Data Set 2019 Singles'!$K2369&gt;1,'ATP Data Set 2019 Singles'!$K2369,"")</f>
        <v>108</v>
      </c>
      <c r="K2369">
        <v>108</v>
      </c>
      <c r="R2369" s="132"/>
      <c r="AC2369"/>
    </row>
    <row r="2370" spans="1:29" x14ac:dyDescent="0.25">
      <c r="A2370" t="s">
        <v>2412</v>
      </c>
      <c r="B2370" t="str">
        <f>IF(OR(ISNUMBER(FIND("W/O",Tabelle3[[#This Row],[Score]])),ISNUMBER(FIND("RET",Tabelle3[[#This Row],[Score]])),ISNUMBER(FIND("Bye,",Tabelle3[[#This Row],[Opponent]]))),"NO","YES")</f>
        <v>YES</v>
      </c>
      <c r="C2370" t="s">
        <v>825</v>
      </c>
      <c r="D2370" s="158">
        <v>43703</v>
      </c>
      <c r="E2370" t="s">
        <v>824</v>
      </c>
      <c r="F2370">
        <v>1</v>
      </c>
      <c r="G2370" t="s">
        <v>1512</v>
      </c>
      <c r="H2370" t="s">
        <v>1570</v>
      </c>
      <c r="I2370" t="s">
        <v>1731</v>
      </c>
      <c r="J2370">
        <f>IF('ATP Data Set 2019 Singles'!$K2370&gt;1,'ATP Data Set 2019 Singles'!$K2370,"")</f>
        <v>124</v>
      </c>
      <c r="K2370">
        <v>124</v>
      </c>
      <c r="R2370" s="132"/>
      <c r="AC2370"/>
    </row>
    <row r="2371" spans="1:29" x14ac:dyDescent="0.25">
      <c r="A2371" t="s">
        <v>2412</v>
      </c>
      <c r="B2371" t="str">
        <f>IF(OR(ISNUMBER(FIND("W/O",Tabelle3[[#This Row],[Score]])),ISNUMBER(FIND("RET",Tabelle3[[#This Row],[Score]])),ISNUMBER(FIND("Bye,",Tabelle3[[#This Row],[Opponent]]))),"NO","YES")</f>
        <v>YES</v>
      </c>
      <c r="C2371" t="s">
        <v>825</v>
      </c>
      <c r="D2371" s="158">
        <v>43703</v>
      </c>
      <c r="E2371" t="s">
        <v>824</v>
      </c>
      <c r="F2371">
        <v>1</v>
      </c>
      <c r="G2371" t="s">
        <v>1572</v>
      </c>
      <c r="H2371" t="s">
        <v>1445</v>
      </c>
      <c r="I2371" t="s">
        <v>1730</v>
      </c>
      <c r="J2371">
        <f>IF('ATP Data Set 2019 Singles'!$K2371&gt;1,'ATP Data Set 2019 Singles'!$K2371,"")</f>
        <v>231</v>
      </c>
      <c r="K2371">
        <v>231</v>
      </c>
      <c r="R2371" s="132"/>
      <c r="AC2371"/>
    </row>
    <row r="2372" spans="1:29" x14ac:dyDescent="0.25">
      <c r="A2372" t="s">
        <v>2412</v>
      </c>
      <c r="B2372" t="str">
        <f>IF(OR(ISNUMBER(FIND("W/O",Tabelle3[[#This Row],[Score]])),ISNUMBER(FIND("RET",Tabelle3[[#This Row],[Score]])),ISNUMBER(FIND("Bye,",Tabelle3[[#This Row],[Opponent]]))),"NO","YES")</f>
        <v>YES</v>
      </c>
      <c r="C2372" t="s">
        <v>825</v>
      </c>
      <c r="D2372" s="158">
        <v>43703</v>
      </c>
      <c r="E2372" t="s">
        <v>824</v>
      </c>
      <c r="F2372">
        <v>1</v>
      </c>
      <c r="G2372" t="s">
        <v>1574</v>
      </c>
      <c r="H2372" t="s">
        <v>1490</v>
      </c>
      <c r="I2372" t="s">
        <v>1729</v>
      </c>
      <c r="J2372">
        <f>IF('ATP Data Set 2019 Singles'!$K2372&gt;1,'ATP Data Set 2019 Singles'!$K2372,"")</f>
        <v>164</v>
      </c>
      <c r="K2372">
        <v>164</v>
      </c>
      <c r="R2372" s="132"/>
      <c r="AC2372"/>
    </row>
    <row r="2373" spans="1:29" x14ac:dyDescent="0.25">
      <c r="A2373" t="s">
        <v>2412</v>
      </c>
      <c r="B2373" t="str">
        <f>IF(OR(ISNUMBER(FIND("W/O",Tabelle3[[#This Row],[Score]])),ISNUMBER(FIND("RET",Tabelle3[[#This Row],[Score]])),ISNUMBER(FIND("Bye,",Tabelle3[[#This Row],[Opponent]]))),"NO","YES")</f>
        <v>YES</v>
      </c>
      <c r="C2373" t="s">
        <v>825</v>
      </c>
      <c r="D2373" s="158">
        <v>43703</v>
      </c>
      <c r="E2373" t="s">
        <v>824</v>
      </c>
      <c r="F2373">
        <v>1</v>
      </c>
      <c r="G2373" t="s">
        <v>1461</v>
      </c>
      <c r="H2373" t="s">
        <v>1394</v>
      </c>
      <c r="I2373" t="s">
        <v>1728</v>
      </c>
      <c r="J2373">
        <f>IF('ATP Data Set 2019 Singles'!$K2373&gt;1,'ATP Data Set 2019 Singles'!$K2373,"")</f>
        <v>234</v>
      </c>
      <c r="K2373">
        <v>234</v>
      </c>
      <c r="R2373" s="132"/>
      <c r="AC2373"/>
    </row>
    <row r="2374" spans="1:29" x14ac:dyDescent="0.25">
      <c r="A2374" t="s">
        <v>2412</v>
      </c>
      <c r="B2374" t="str">
        <f>IF(OR(ISNUMBER(FIND("W/O",Tabelle3[[#This Row],[Score]])),ISNUMBER(FIND("RET",Tabelle3[[#This Row],[Score]])),ISNUMBER(FIND("Bye,",Tabelle3[[#This Row],[Opponent]]))),"NO","YES")</f>
        <v>YES</v>
      </c>
      <c r="C2374" t="s">
        <v>825</v>
      </c>
      <c r="D2374" s="158">
        <v>43703</v>
      </c>
      <c r="E2374" t="s">
        <v>824</v>
      </c>
      <c r="F2374">
        <v>1</v>
      </c>
      <c r="G2374" t="s">
        <v>1613</v>
      </c>
      <c r="H2374" t="s">
        <v>1429</v>
      </c>
      <c r="I2374" t="s">
        <v>1727</v>
      </c>
      <c r="J2374">
        <f>IF('ATP Data Set 2019 Singles'!$K2374&gt;1,'ATP Data Set 2019 Singles'!$K2374,"")</f>
        <v>235</v>
      </c>
      <c r="K2374">
        <v>235</v>
      </c>
      <c r="R2374" s="132"/>
      <c r="AC2374"/>
    </row>
    <row r="2375" spans="1:29" x14ac:dyDescent="0.25">
      <c r="A2375" t="s">
        <v>2412</v>
      </c>
      <c r="B2375" t="str">
        <f>IF(OR(ISNUMBER(FIND("W/O",Tabelle3[[#This Row],[Score]])),ISNUMBER(FIND("RET",Tabelle3[[#This Row],[Score]])),ISNUMBER(FIND("Bye,",Tabelle3[[#This Row],[Opponent]]))),"NO","YES")</f>
        <v>YES</v>
      </c>
      <c r="C2375" t="s">
        <v>825</v>
      </c>
      <c r="D2375" s="158">
        <v>43703</v>
      </c>
      <c r="E2375" t="s">
        <v>824</v>
      </c>
      <c r="F2375">
        <v>1</v>
      </c>
      <c r="G2375" t="s">
        <v>1451</v>
      </c>
      <c r="H2375" t="s">
        <v>1726</v>
      </c>
      <c r="I2375" t="s">
        <v>1725</v>
      </c>
      <c r="J2375">
        <f>IF('ATP Data Set 2019 Singles'!$K2375&gt;1,'ATP Data Set 2019 Singles'!$K2375,"")</f>
        <v>119</v>
      </c>
      <c r="K2375">
        <v>119</v>
      </c>
      <c r="R2375" s="132"/>
      <c r="AC2375"/>
    </row>
    <row r="2376" spans="1:29" x14ac:dyDescent="0.25">
      <c r="A2376" t="s">
        <v>2412</v>
      </c>
      <c r="B2376" t="str">
        <f>IF(OR(ISNUMBER(FIND("W/O",Tabelle3[[#This Row],[Score]])),ISNUMBER(FIND("RET",Tabelle3[[#This Row],[Score]])),ISNUMBER(FIND("Bye,",Tabelle3[[#This Row],[Opponent]]))),"NO","YES")</f>
        <v>YES</v>
      </c>
      <c r="C2376" t="s">
        <v>825</v>
      </c>
      <c r="D2376" s="158">
        <v>43703</v>
      </c>
      <c r="E2376" t="s">
        <v>824</v>
      </c>
      <c r="F2376">
        <v>1</v>
      </c>
      <c r="G2376" t="s">
        <v>1426</v>
      </c>
      <c r="H2376" t="s">
        <v>1573</v>
      </c>
      <c r="I2376" t="s">
        <v>1724</v>
      </c>
      <c r="J2376">
        <f>IF('ATP Data Set 2019 Singles'!$K2376&gt;1,'ATP Data Set 2019 Singles'!$K2376,"")</f>
        <v>98</v>
      </c>
      <c r="K2376">
        <v>98</v>
      </c>
      <c r="R2376" s="132"/>
      <c r="AC2376"/>
    </row>
    <row r="2377" spans="1:29" x14ac:dyDescent="0.25">
      <c r="A2377" t="s">
        <v>2412</v>
      </c>
      <c r="B2377" t="str">
        <f>IF(OR(ISNUMBER(FIND("W/O",Tabelle3[[#This Row],[Score]])),ISNUMBER(FIND("RET",Tabelle3[[#This Row],[Score]])),ISNUMBER(FIND("Bye,",Tabelle3[[#This Row],[Opponent]]))),"NO","YES")</f>
        <v>YES</v>
      </c>
      <c r="C2377" t="s">
        <v>825</v>
      </c>
      <c r="D2377" s="158">
        <v>43703</v>
      </c>
      <c r="E2377" t="s">
        <v>824</v>
      </c>
      <c r="F2377">
        <v>1</v>
      </c>
      <c r="G2377" t="s">
        <v>1465</v>
      </c>
      <c r="H2377" t="s">
        <v>1723</v>
      </c>
      <c r="I2377" t="s">
        <v>1722</v>
      </c>
      <c r="J2377">
        <f>IF('ATP Data Set 2019 Singles'!$K2377&gt;1,'ATP Data Set 2019 Singles'!$K2377,"")</f>
        <v>259</v>
      </c>
      <c r="K2377">
        <v>259</v>
      </c>
      <c r="R2377" s="132"/>
      <c r="AC2377"/>
    </row>
    <row r="2378" spans="1:29" x14ac:dyDescent="0.25">
      <c r="A2378" t="s">
        <v>2412</v>
      </c>
      <c r="B2378" t="str">
        <f>IF(OR(ISNUMBER(FIND("W/O",Tabelle3[[#This Row],[Score]])),ISNUMBER(FIND("RET",Tabelle3[[#This Row],[Score]])),ISNUMBER(FIND("Bye,",Tabelle3[[#This Row],[Opponent]]))),"NO","YES")</f>
        <v>YES</v>
      </c>
      <c r="C2378" t="s">
        <v>825</v>
      </c>
      <c r="D2378" s="158">
        <v>43703</v>
      </c>
      <c r="E2378" t="s">
        <v>824</v>
      </c>
      <c r="F2378">
        <v>1</v>
      </c>
      <c r="G2378" t="s">
        <v>1496</v>
      </c>
      <c r="H2378" t="s">
        <v>1646</v>
      </c>
      <c r="I2378" t="s">
        <v>1721</v>
      </c>
      <c r="J2378">
        <f>IF('ATP Data Set 2019 Singles'!$K2378&gt;1,'ATP Data Set 2019 Singles'!$K2378,"")</f>
        <v>141</v>
      </c>
      <c r="K2378">
        <v>141</v>
      </c>
      <c r="R2378" s="132"/>
      <c r="AC2378"/>
    </row>
    <row r="2379" spans="1:29" x14ac:dyDescent="0.25">
      <c r="A2379" t="s">
        <v>2412</v>
      </c>
      <c r="B2379" t="str">
        <f>IF(OR(ISNUMBER(FIND("W/O",Tabelle3[[#This Row],[Score]])),ISNUMBER(FIND("RET",Tabelle3[[#This Row],[Score]])),ISNUMBER(FIND("Bye,",Tabelle3[[#This Row],[Opponent]]))),"NO","YES")</f>
        <v>YES</v>
      </c>
      <c r="C2379" t="s">
        <v>825</v>
      </c>
      <c r="D2379" s="158">
        <v>43703</v>
      </c>
      <c r="E2379" t="s">
        <v>824</v>
      </c>
      <c r="F2379">
        <v>1</v>
      </c>
      <c r="G2379" t="s">
        <v>1521</v>
      </c>
      <c r="H2379" t="s">
        <v>1501</v>
      </c>
      <c r="I2379" t="s">
        <v>1720</v>
      </c>
      <c r="J2379">
        <f>IF('ATP Data Set 2019 Singles'!$K2379&gt;1,'ATP Data Set 2019 Singles'!$K2379,"")</f>
        <v>177</v>
      </c>
      <c r="K2379">
        <v>177</v>
      </c>
      <c r="R2379" s="132"/>
      <c r="AC2379"/>
    </row>
    <row r="2380" spans="1:29" x14ac:dyDescent="0.25">
      <c r="A2380" t="s">
        <v>2412</v>
      </c>
      <c r="B2380" t="str">
        <f>IF(OR(ISNUMBER(FIND("W/O",Tabelle3[[#This Row],[Score]])),ISNUMBER(FIND("RET",Tabelle3[[#This Row],[Score]])),ISNUMBER(FIND("Bye,",Tabelle3[[#This Row],[Opponent]]))),"NO","YES")</f>
        <v>YES</v>
      </c>
      <c r="C2380" t="s">
        <v>825</v>
      </c>
      <c r="D2380" s="158">
        <v>43703</v>
      </c>
      <c r="E2380" t="s">
        <v>824</v>
      </c>
      <c r="F2380">
        <v>1</v>
      </c>
      <c r="G2380" t="s">
        <v>1432</v>
      </c>
      <c r="H2380" t="s">
        <v>1417</v>
      </c>
      <c r="I2380" t="s">
        <v>1719</v>
      </c>
      <c r="J2380">
        <f>IF('ATP Data Set 2019 Singles'!$K2380&gt;1,'ATP Data Set 2019 Singles'!$K2380,"")</f>
        <v>125</v>
      </c>
      <c r="K2380">
        <v>125</v>
      </c>
      <c r="R2380" s="132"/>
      <c r="AC2380"/>
    </row>
    <row r="2381" spans="1:29" x14ac:dyDescent="0.25">
      <c r="A2381" t="s">
        <v>2412</v>
      </c>
      <c r="B2381" t="str">
        <f>IF(OR(ISNUMBER(FIND("W/O",Tabelle3[[#This Row],[Score]])),ISNUMBER(FIND("RET",Tabelle3[[#This Row],[Score]])),ISNUMBER(FIND("Bye,",Tabelle3[[#This Row],[Opponent]]))),"NO","YES")</f>
        <v>YES</v>
      </c>
      <c r="C2381" t="s">
        <v>825</v>
      </c>
      <c r="D2381" s="158">
        <v>43703</v>
      </c>
      <c r="E2381" t="s">
        <v>824</v>
      </c>
      <c r="F2381">
        <v>1</v>
      </c>
      <c r="G2381" t="s">
        <v>1590</v>
      </c>
      <c r="H2381" t="s">
        <v>1526</v>
      </c>
      <c r="I2381" t="s">
        <v>1718</v>
      </c>
      <c r="J2381">
        <f>IF('ATP Data Set 2019 Singles'!$K2381&gt;1,'ATP Data Set 2019 Singles'!$K2381,"")</f>
        <v>125</v>
      </c>
      <c r="K2381">
        <v>125</v>
      </c>
      <c r="R2381" s="132"/>
      <c r="AC2381"/>
    </row>
    <row r="2382" spans="1:29" x14ac:dyDescent="0.25">
      <c r="A2382" t="s">
        <v>2412</v>
      </c>
      <c r="B2382" t="str">
        <f>IF(OR(ISNUMBER(FIND("W/O",Tabelle3[[#This Row],[Score]])),ISNUMBER(FIND("RET",Tabelle3[[#This Row],[Score]])),ISNUMBER(FIND("Bye,",Tabelle3[[#This Row],[Opponent]]))),"NO","YES")</f>
        <v>NO</v>
      </c>
      <c r="C2382" t="s">
        <v>825</v>
      </c>
      <c r="D2382" s="158">
        <v>43703</v>
      </c>
      <c r="E2382" t="s">
        <v>824</v>
      </c>
      <c r="F2382">
        <v>1</v>
      </c>
      <c r="G2382" t="s">
        <v>1409</v>
      </c>
      <c r="H2382" t="s">
        <v>1544</v>
      </c>
      <c r="I2382" t="s">
        <v>1717</v>
      </c>
      <c r="J2382">
        <f>IF('ATP Data Set 2019 Singles'!$K2382&gt;1,'ATP Data Set 2019 Singles'!$K2382,"")</f>
        <v>64</v>
      </c>
      <c r="K2382">
        <v>64</v>
      </c>
      <c r="R2382" s="132"/>
      <c r="AC2382"/>
    </row>
    <row r="2383" spans="1:29" x14ac:dyDescent="0.25">
      <c r="A2383" t="s">
        <v>2412</v>
      </c>
      <c r="B2383" t="str">
        <f>IF(OR(ISNUMBER(FIND("W/O",Tabelle3[[#This Row],[Score]])),ISNUMBER(FIND("RET",Tabelle3[[#This Row],[Score]])),ISNUMBER(FIND("Bye,",Tabelle3[[#This Row],[Opponent]]))),"NO","YES")</f>
        <v>YES</v>
      </c>
      <c r="C2383" t="s">
        <v>825</v>
      </c>
      <c r="D2383" s="158">
        <v>43703</v>
      </c>
      <c r="E2383" t="s">
        <v>824</v>
      </c>
      <c r="F2383">
        <v>1</v>
      </c>
      <c r="G2383" t="s">
        <v>1439</v>
      </c>
      <c r="H2383" t="s">
        <v>1716</v>
      </c>
      <c r="I2383" t="s">
        <v>1664</v>
      </c>
      <c r="J2383">
        <f>IF('ATP Data Set 2019 Singles'!$K2383&gt;1,'ATP Data Set 2019 Singles'!$K2383,"")</f>
        <v>142</v>
      </c>
      <c r="K2383">
        <v>142</v>
      </c>
      <c r="R2383" s="132"/>
      <c r="AC2383"/>
    </row>
    <row r="2384" spans="1:29" x14ac:dyDescent="0.25">
      <c r="A2384" t="s">
        <v>2412</v>
      </c>
      <c r="B2384" t="str">
        <f>IF(OR(ISNUMBER(FIND("W/O",Tabelle3[[#This Row],[Score]])),ISNUMBER(FIND("RET",Tabelle3[[#This Row],[Score]])),ISNUMBER(FIND("Bye,",Tabelle3[[#This Row],[Opponent]]))),"NO","YES")</f>
        <v>YES</v>
      </c>
      <c r="C2384" t="s">
        <v>825</v>
      </c>
      <c r="D2384" s="158">
        <v>43703</v>
      </c>
      <c r="E2384" t="s">
        <v>824</v>
      </c>
      <c r="F2384">
        <v>1</v>
      </c>
      <c r="G2384" t="s">
        <v>1434</v>
      </c>
      <c r="H2384" t="s">
        <v>1404</v>
      </c>
      <c r="I2384" t="s">
        <v>1715</v>
      </c>
      <c r="J2384">
        <f>IF('ATP Data Set 2019 Singles'!$K2384&gt;1,'ATP Data Set 2019 Singles'!$K2384,"")</f>
        <v>169</v>
      </c>
      <c r="K2384">
        <v>169</v>
      </c>
      <c r="R2384" s="132"/>
      <c r="AC2384"/>
    </row>
    <row r="2385" spans="1:29" x14ac:dyDescent="0.25">
      <c r="A2385" t="s">
        <v>2412</v>
      </c>
      <c r="B2385" t="str">
        <f>IF(OR(ISNUMBER(FIND("W/O",Tabelle3[[#This Row],[Score]])),ISNUMBER(FIND("RET",Tabelle3[[#This Row],[Score]])),ISNUMBER(FIND("Bye,",Tabelle3[[#This Row],[Opponent]]))),"NO","YES")</f>
        <v>YES</v>
      </c>
      <c r="C2385" t="s">
        <v>825</v>
      </c>
      <c r="D2385" s="158">
        <v>43703</v>
      </c>
      <c r="E2385" t="s">
        <v>824</v>
      </c>
      <c r="F2385">
        <v>1</v>
      </c>
      <c r="G2385" t="s">
        <v>1396</v>
      </c>
      <c r="H2385" t="s">
        <v>1435</v>
      </c>
      <c r="I2385" t="s">
        <v>1714</v>
      </c>
      <c r="J2385">
        <f>IF('ATP Data Set 2019 Singles'!$K2385&gt;1,'ATP Data Set 2019 Singles'!$K2385,"")</f>
        <v>190</v>
      </c>
      <c r="K2385">
        <v>190</v>
      </c>
      <c r="R2385" s="132"/>
      <c r="AC2385"/>
    </row>
    <row r="2386" spans="1:29" x14ac:dyDescent="0.25">
      <c r="A2386" t="s">
        <v>2412</v>
      </c>
      <c r="B2386" t="str">
        <f>IF(OR(ISNUMBER(FIND("W/O",Tabelle3[[#This Row],[Score]])),ISNUMBER(FIND("RET",Tabelle3[[#This Row],[Score]])),ISNUMBER(FIND("Bye,",Tabelle3[[#This Row],[Opponent]]))),"NO","YES")</f>
        <v>YES</v>
      </c>
      <c r="C2386" t="s">
        <v>825</v>
      </c>
      <c r="D2386" s="158">
        <v>43703</v>
      </c>
      <c r="E2386" t="s">
        <v>824</v>
      </c>
      <c r="F2386">
        <v>2</v>
      </c>
      <c r="G2386" t="s">
        <v>1515</v>
      </c>
      <c r="H2386" t="s">
        <v>1496</v>
      </c>
      <c r="I2386" t="s">
        <v>1065</v>
      </c>
      <c r="J2386">
        <f>IF('ATP Data Set 2019 Singles'!$K2386&gt;1,'ATP Data Set 2019 Singles'!$K2386,"")</f>
        <v>115</v>
      </c>
      <c r="K2386">
        <v>115</v>
      </c>
      <c r="R2386" s="132"/>
      <c r="AC2386"/>
    </row>
    <row r="2387" spans="1:29" x14ac:dyDescent="0.25">
      <c r="A2387" t="s">
        <v>2412</v>
      </c>
      <c r="B2387" t="str">
        <f>IF(OR(ISNUMBER(FIND("W/O",Tabelle3[[#This Row],[Score]])),ISNUMBER(FIND("RET",Tabelle3[[#This Row],[Score]])),ISNUMBER(FIND("Bye,",Tabelle3[[#This Row],[Opponent]]))),"NO","YES")</f>
        <v>YES</v>
      </c>
      <c r="C2387" t="s">
        <v>825</v>
      </c>
      <c r="D2387" s="158">
        <v>43703</v>
      </c>
      <c r="E2387" t="s">
        <v>824</v>
      </c>
      <c r="F2387">
        <v>2</v>
      </c>
      <c r="G2387" t="s">
        <v>1477</v>
      </c>
      <c r="H2387" t="s">
        <v>1713</v>
      </c>
      <c r="I2387" t="s">
        <v>1712</v>
      </c>
      <c r="J2387">
        <f>IF('ATP Data Set 2019 Singles'!$K2387&gt;1,'ATP Data Set 2019 Singles'!$K2387,"")</f>
        <v>184</v>
      </c>
      <c r="K2387">
        <v>184</v>
      </c>
      <c r="R2387" s="132"/>
      <c r="AC2387"/>
    </row>
    <row r="2388" spans="1:29" x14ac:dyDescent="0.25">
      <c r="A2388" t="s">
        <v>2412</v>
      </c>
      <c r="B2388" t="str">
        <f>IF(OR(ISNUMBER(FIND("W/O",Tabelle3[[#This Row],[Score]])),ISNUMBER(FIND("RET",Tabelle3[[#This Row],[Score]])),ISNUMBER(FIND("Bye,",Tabelle3[[#This Row],[Opponent]]))),"NO","YES")</f>
        <v>YES</v>
      </c>
      <c r="C2388" t="s">
        <v>825</v>
      </c>
      <c r="D2388" s="158">
        <v>43703</v>
      </c>
      <c r="E2388" t="s">
        <v>824</v>
      </c>
      <c r="F2388">
        <v>2</v>
      </c>
      <c r="G2388" t="s">
        <v>1481</v>
      </c>
      <c r="H2388" t="s">
        <v>1449</v>
      </c>
      <c r="I2388" t="s">
        <v>1711</v>
      </c>
      <c r="J2388">
        <f>IF('ATP Data Set 2019 Singles'!$K2388&gt;1,'ATP Data Set 2019 Singles'!$K2388,"")</f>
        <v>243</v>
      </c>
      <c r="K2388">
        <v>243</v>
      </c>
      <c r="R2388" s="132"/>
      <c r="AC2388"/>
    </row>
    <row r="2389" spans="1:29" x14ac:dyDescent="0.25">
      <c r="A2389" t="s">
        <v>2412</v>
      </c>
      <c r="B2389" t="str">
        <f>IF(OR(ISNUMBER(FIND("W/O",Tabelle3[[#This Row],[Score]])),ISNUMBER(FIND("RET",Tabelle3[[#This Row],[Score]])),ISNUMBER(FIND("Bye,",Tabelle3[[#This Row],[Opponent]]))),"NO","YES")</f>
        <v>YES</v>
      </c>
      <c r="C2389" t="s">
        <v>825</v>
      </c>
      <c r="D2389" s="158">
        <v>43703</v>
      </c>
      <c r="E2389" t="s">
        <v>824</v>
      </c>
      <c r="F2389">
        <v>2</v>
      </c>
      <c r="G2389" t="s">
        <v>1401</v>
      </c>
      <c r="H2389" t="s">
        <v>1590</v>
      </c>
      <c r="I2389" t="s">
        <v>1710</v>
      </c>
      <c r="J2389">
        <f>IF('ATP Data Set 2019 Singles'!$K2389&gt;1,'ATP Data Set 2019 Singles'!$K2389,"")</f>
        <v>177</v>
      </c>
      <c r="K2389">
        <v>177</v>
      </c>
      <c r="R2389" s="132"/>
      <c r="AC2389"/>
    </row>
    <row r="2390" spans="1:29" x14ac:dyDescent="0.25">
      <c r="A2390" t="s">
        <v>2412</v>
      </c>
      <c r="B2390" t="str">
        <f>IF(OR(ISNUMBER(FIND("W/O",Tabelle3[[#This Row],[Score]])),ISNUMBER(FIND("RET",Tabelle3[[#This Row],[Score]])),ISNUMBER(FIND("Bye,",Tabelle3[[#This Row],[Opponent]]))),"NO","YES")</f>
        <v>YES</v>
      </c>
      <c r="C2390" t="s">
        <v>825</v>
      </c>
      <c r="D2390" s="158">
        <v>43703</v>
      </c>
      <c r="E2390" t="s">
        <v>824</v>
      </c>
      <c r="F2390">
        <v>2</v>
      </c>
      <c r="G2390" t="s">
        <v>1493</v>
      </c>
      <c r="H2390" t="s">
        <v>1551</v>
      </c>
      <c r="I2390" t="s">
        <v>1709</v>
      </c>
      <c r="J2390">
        <f>IF('ATP Data Set 2019 Singles'!$K2390&gt;1,'ATP Data Set 2019 Singles'!$K2390,"")</f>
        <v>220</v>
      </c>
      <c r="K2390">
        <v>220</v>
      </c>
      <c r="R2390" s="132"/>
      <c r="AC2390"/>
    </row>
    <row r="2391" spans="1:29" x14ac:dyDescent="0.25">
      <c r="A2391" t="s">
        <v>2412</v>
      </c>
      <c r="B2391" t="str">
        <f>IF(OR(ISNUMBER(FIND("W/O",Tabelle3[[#This Row],[Score]])),ISNUMBER(FIND("RET",Tabelle3[[#This Row],[Score]])),ISNUMBER(FIND("Bye,",Tabelle3[[#This Row],[Opponent]]))),"NO","YES")</f>
        <v>YES</v>
      </c>
      <c r="C2391" t="s">
        <v>825</v>
      </c>
      <c r="D2391" s="158">
        <v>43703</v>
      </c>
      <c r="E2391" t="s">
        <v>824</v>
      </c>
      <c r="F2391">
        <v>2</v>
      </c>
      <c r="G2391" t="s">
        <v>1480</v>
      </c>
      <c r="H2391" t="s">
        <v>1472</v>
      </c>
      <c r="I2391" t="s">
        <v>1708</v>
      </c>
      <c r="J2391">
        <f>IF('ATP Data Set 2019 Singles'!$K2391&gt;1,'ATP Data Set 2019 Singles'!$K2391,"")</f>
        <v>162</v>
      </c>
      <c r="K2391">
        <v>162</v>
      </c>
      <c r="R2391" s="132"/>
      <c r="AC2391"/>
    </row>
    <row r="2392" spans="1:29" x14ac:dyDescent="0.25">
      <c r="A2392" t="s">
        <v>2412</v>
      </c>
      <c r="B2392" t="str">
        <f>IF(OR(ISNUMBER(FIND("W/O",Tabelle3[[#This Row],[Score]])),ISNUMBER(FIND("RET",Tabelle3[[#This Row],[Score]])),ISNUMBER(FIND("Bye,",Tabelle3[[#This Row],[Opponent]]))),"NO","YES")</f>
        <v>YES</v>
      </c>
      <c r="C2392" t="s">
        <v>825</v>
      </c>
      <c r="D2392" s="158">
        <v>43703</v>
      </c>
      <c r="E2392" t="s">
        <v>824</v>
      </c>
      <c r="F2392">
        <v>2</v>
      </c>
      <c r="G2392" t="s">
        <v>1483</v>
      </c>
      <c r="H2392" t="s">
        <v>1439</v>
      </c>
      <c r="I2392" t="s">
        <v>1707</v>
      </c>
      <c r="J2392">
        <f>IF('ATP Data Set 2019 Singles'!$K2392&gt;1,'ATP Data Set 2019 Singles'!$K2392,"")</f>
        <v>202</v>
      </c>
      <c r="K2392">
        <v>202</v>
      </c>
      <c r="R2392" s="132"/>
      <c r="AC2392"/>
    </row>
    <row r="2393" spans="1:29" x14ac:dyDescent="0.25">
      <c r="A2393" t="s">
        <v>2412</v>
      </c>
      <c r="B2393" t="str">
        <f>IF(OR(ISNUMBER(FIND("W/O",Tabelle3[[#This Row],[Score]])),ISNUMBER(FIND("RET",Tabelle3[[#This Row],[Score]])),ISNUMBER(FIND("Bye,",Tabelle3[[#This Row],[Opponent]]))),"NO","YES")</f>
        <v>YES</v>
      </c>
      <c r="C2393" t="s">
        <v>825</v>
      </c>
      <c r="D2393" s="158">
        <v>43703</v>
      </c>
      <c r="E2393" t="s">
        <v>824</v>
      </c>
      <c r="F2393">
        <v>2</v>
      </c>
      <c r="G2393" t="s">
        <v>1440</v>
      </c>
      <c r="H2393" t="s">
        <v>1521</v>
      </c>
      <c r="I2393" t="s">
        <v>1706</v>
      </c>
      <c r="J2393">
        <f>IF('ATP Data Set 2019 Singles'!$K2393&gt;1,'ATP Data Set 2019 Singles'!$K2393,"")</f>
        <v>178</v>
      </c>
      <c r="K2393">
        <v>178</v>
      </c>
      <c r="R2393" s="132"/>
      <c r="AC2393"/>
    </row>
    <row r="2394" spans="1:29" x14ac:dyDescent="0.25">
      <c r="A2394" t="s">
        <v>2412</v>
      </c>
      <c r="B2394" t="str">
        <f>IF(OR(ISNUMBER(FIND("W/O",Tabelle3[[#This Row],[Score]])),ISNUMBER(FIND("RET",Tabelle3[[#This Row],[Score]])),ISNUMBER(FIND("Bye,",Tabelle3[[#This Row],[Opponent]]))),"NO","YES")</f>
        <v>YES</v>
      </c>
      <c r="C2394" t="s">
        <v>825</v>
      </c>
      <c r="D2394" s="158">
        <v>43703</v>
      </c>
      <c r="E2394" t="s">
        <v>824</v>
      </c>
      <c r="F2394">
        <v>2</v>
      </c>
      <c r="G2394" t="s">
        <v>1403</v>
      </c>
      <c r="H2394" t="s">
        <v>1430</v>
      </c>
      <c r="I2394" t="s">
        <v>1705</v>
      </c>
      <c r="J2394">
        <f>IF('ATP Data Set 2019 Singles'!$K2394&gt;1,'ATP Data Set 2019 Singles'!$K2394,"")</f>
        <v>141</v>
      </c>
      <c r="K2394">
        <v>141</v>
      </c>
      <c r="R2394" s="132"/>
      <c r="AC2394"/>
    </row>
    <row r="2395" spans="1:29" x14ac:dyDescent="0.25">
      <c r="A2395" t="s">
        <v>2412</v>
      </c>
      <c r="B2395" t="str">
        <f>IF(OR(ISNUMBER(FIND("W/O",Tabelle3[[#This Row],[Score]])),ISNUMBER(FIND("RET",Tabelle3[[#This Row],[Score]])),ISNUMBER(FIND("Bye,",Tabelle3[[#This Row],[Opponent]]))),"NO","YES")</f>
        <v>NO</v>
      </c>
      <c r="C2395" t="s">
        <v>825</v>
      </c>
      <c r="D2395" s="158">
        <v>43703</v>
      </c>
      <c r="E2395" t="s">
        <v>824</v>
      </c>
      <c r="F2395">
        <v>2</v>
      </c>
      <c r="G2395" t="s">
        <v>1427</v>
      </c>
      <c r="H2395" t="s">
        <v>1459</v>
      </c>
      <c r="I2395" t="s">
        <v>582</v>
      </c>
      <c r="J2395" t="str">
        <f>IF('ATP Data Set 2019 Singles'!$K2395&gt;1,'ATP Data Set 2019 Singles'!$K2395,"")</f>
        <v/>
      </c>
      <c r="K2395">
        <v>0</v>
      </c>
      <c r="R2395" s="132"/>
      <c r="AC2395"/>
    </row>
    <row r="2396" spans="1:29" x14ac:dyDescent="0.25">
      <c r="A2396" t="s">
        <v>2412</v>
      </c>
      <c r="B2396" t="str">
        <f>IF(OR(ISNUMBER(FIND("W/O",Tabelle3[[#This Row],[Score]])),ISNUMBER(FIND("RET",Tabelle3[[#This Row],[Score]])),ISNUMBER(FIND("Bye,",Tabelle3[[#This Row],[Opponent]]))),"NO","YES")</f>
        <v>YES</v>
      </c>
      <c r="C2396" t="s">
        <v>825</v>
      </c>
      <c r="D2396" s="158">
        <v>43703</v>
      </c>
      <c r="E2396" t="s">
        <v>824</v>
      </c>
      <c r="F2396">
        <v>2</v>
      </c>
      <c r="G2396" t="s">
        <v>1400</v>
      </c>
      <c r="H2396" t="s">
        <v>1511</v>
      </c>
      <c r="I2396" t="s">
        <v>1704</v>
      </c>
      <c r="J2396">
        <f>IF('ATP Data Set 2019 Singles'!$K2396&gt;1,'ATP Data Set 2019 Singles'!$K2396,"")</f>
        <v>135</v>
      </c>
      <c r="K2396">
        <v>135</v>
      </c>
      <c r="R2396" s="132"/>
      <c r="AC2396"/>
    </row>
    <row r="2397" spans="1:29" x14ac:dyDescent="0.25">
      <c r="A2397" t="s">
        <v>2412</v>
      </c>
      <c r="B2397" t="str">
        <f>IF(OR(ISNUMBER(FIND("W/O",Tabelle3[[#This Row],[Score]])),ISNUMBER(FIND("RET",Tabelle3[[#This Row],[Score]])),ISNUMBER(FIND("Bye,",Tabelle3[[#This Row],[Opponent]]))),"NO","YES")</f>
        <v>YES</v>
      </c>
      <c r="C2397" t="s">
        <v>825</v>
      </c>
      <c r="D2397" s="158">
        <v>43703</v>
      </c>
      <c r="E2397" t="s">
        <v>824</v>
      </c>
      <c r="F2397">
        <v>2</v>
      </c>
      <c r="G2397" t="s">
        <v>1510</v>
      </c>
      <c r="H2397" t="s">
        <v>1574</v>
      </c>
      <c r="I2397" t="s">
        <v>1703</v>
      </c>
      <c r="J2397">
        <f>IF('ATP Data Set 2019 Singles'!$K2397&gt;1,'ATP Data Set 2019 Singles'!$K2397,"")</f>
        <v>190</v>
      </c>
      <c r="K2397">
        <v>190</v>
      </c>
      <c r="R2397" s="132"/>
      <c r="AC2397"/>
    </row>
    <row r="2398" spans="1:29" x14ac:dyDescent="0.25">
      <c r="A2398" t="s">
        <v>2412</v>
      </c>
      <c r="B2398" t="str">
        <f>IF(OR(ISNUMBER(FIND("W/O",Tabelle3[[#This Row],[Score]])),ISNUMBER(FIND("RET",Tabelle3[[#This Row],[Score]])),ISNUMBER(FIND("Bye,",Tabelle3[[#This Row],[Opponent]]))),"NO","YES")</f>
        <v>YES</v>
      </c>
      <c r="C2398" t="s">
        <v>825</v>
      </c>
      <c r="D2398" s="158">
        <v>43703</v>
      </c>
      <c r="E2398" t="s">
        <v>824</v>
      </c>
      <c r="F2398">
        <v>2</v>
      </c>
      <c r="G2398" t="s">
        <v>1395</v>
      </c>
      <c r="H2398" t="s">
        <v>1467</v>
      </c>
      <c r="I2398" t="s">
        <v>1702</v>
      </c>
      <c r="J2398">
        <f>IF('ATP Data Set 2019 Singles'!$K2398&gt;1,'ATP Data Set 2019 Singles'!$K2398,"")</f>
        <v>142</v>
      </c>
      <c r="K2398">
        <v>142</v>
      </c>
      <c r="R2398" s="132"/>
      <c r="AC2398"/>
    </row>
    <row r="2399" spans="1:29" x14ac:dyDescent="0.25">
      <c r="A2399" t="s">
        <v>2412</v>
      </c>
      <c r="B2399" t="str">
        <f>IF(OR(ISNUMBER(FIND("W/O",Tabelle3[[#This Row],[Score]])),ISNUMBER(FIND("RET",Tabelle3[[#This Row],[Score]])),ISNUMBER(FIND("Bye,",Tabelle3[[#This Row],[Opponent]]))),"NO","YES")</f>
        <v>YES</v>
      </c>
      <c r="C2399" t="s">
        <v>825</v>
      </c>
      <c r="D2399" s="158">
        <v>43703</v>
      </c>
      <c r="E2399" t="s">
        <v>824</v>
      </c>
      <c r="F2399">
        <v>2</v>
      </c>
      <c r="G2399" t="s">
        <v>1453</v>
      </c>
      <c r="H2399" t="s">
        <v>1563</v>
      </c>
      <c r="I2399" t="s">
        <v>1048</v>
      </c>
      <c r="J2399">
        <f>IF('ATP Data Set 2019 Singles'!$K2399&gt;1,'ATP Data Set 2019 Singles'!$K2399,"")</f>
        <v>86</v>
      </c>
      <c r="K2399">
        <v>86</v>
      </c>
      <c r="R2399" s="132"/>
      <c r="AC2399"/>
    </row>
    <row r="2400" spans="1:29" x14ac:dyDescent="0.25">
      <c r="A2400" t="s">
        <v>2412</v>
      </c>
      <c r="B2400" t="str">
        <f>IF(OR(ISNUMBER(FIND("W/O",Tabelle3[[#This Row],[Score]])),ISNUMBER(FIND("RET",Tabelle3[[#This Row],[Score]])),ISNUMBER(FIND("Bye,",Tabelle3[[#This Row],[Opponent]]))),"NO","YES")</f>
        <v>YES</v>
      </c>
      <c r="C2400" t="s">
        <v>825</v>
      </c>
      <c r="D2400" s="158">
        <v>43703</v>
      </c>
      <c r="E2400" t="s">
        <v>824</v>
      </c>
      <c r="F2400">
        <v>2</v>
      </c>
      <c r="G2400" t="s">
        <v>1450</v>
      </c>
      <c r="H2400" t="s">
        <v>1432</v>
      </c>
      <c r="I2400" t="s">
        <v>1701</v>
      </c>
      <c r="J2400">
        <f>IF('ATP Data Set 2019 Singles'!$K2400&gt;1,'ATP Data Set 2019 Singles'!$K2400,"")</f>
        <v>135</v>
      </c>
      <c r="K2400">
        <v>135</v>
      </c>
      <c r="R2400" s="132"/>
      <c r="AC2400"/>
    </row>
    <row r="2401" spans="1:29" x14ac:dyDescent="0.25">
      <c r="A2401" t="s">
        <v>2412</v>
      </c>
      <c r="B2401" t="str">
        <f>IF(OR(ISNUMBER(FIND("W/O",Tabelle3[[#This Row],[Score]])),ISNUMBER(FIND("RET",Tabelle3[[#This Row],[Score]])),ISNUMBER(FIND("Bye,",Tabelle3[[#This Row],[Opponent]]))),"NO","YES")</f>
        <v>YES</v>
      </c>
      <c r="C2401" t="s">
        <v>825</v>
      </c>
      <c r="D2401" s="158">
        <v>43703</v>
      </c>
      <c r="E2401" t="s">
        <v>824</v>
      </c>
      <c r="F2401">
        <v>2</v>
      </c>
      <c r="G2401" t="s">
        <v>1608</v>
      </c>
      <c r="H2401" t="s">
        <v>1499</v>
      </c>
      <c r="I2401" t="s">
        <v>1700</v>
      </c>
      <c r="J2401">
        <f>IF('ATP Data Set 2019 Singles'!$K2401&gt;1,'ATP Data Set 2019 Singles'!$K2401,"")</f>
        <v>148</v>
      </c>
      <c r="K2401">
        <v>148</v>
      </c>
      <c r="R2401" s="132"/>
      <c r="AC2401"/>
    </row>
    <row r="2402" spans="1:29" x14ac:dyDescent="0.25">
      <c r="A2402" t="s">
        <v>2412</v>
      </c>
      <c r="B2402" t="str">
        <f>IF(OR(ISNUMBER(FIND("W/O",Tabelle3[[#This Row],[Score]])),ISNUMBER(FIND("RET",Tabelle3[[#This Row],[Score]])),ISNUMBER(FIND("Bye,",Tabelle3[[#This Row],[Opponent]]))),"NO","YES")</f>
        <v>YES</v>
      </c>
      <c r="C2402" t="s">
        <v>825</v>
      </c>
      <c r="D2402" s="158">
        <v>43703</v>
      </c>
      <c r="E2402" t="s">
        <v>824</v>
      </c>
      <c r="F2402">
        <v>2</v>
      </c>
      <c r="G2402" t="s">
        <v>1679</v>
      </c>
      <c r="H2402" t="s">
        <v>1469</v>
      </c>
      <c r="I2402" t="s">
        <v>1699</v>
      </c>
      <c r="J2402">
        <f>IF('ATP Data Set 2019 Singles'!$K2402&gt;1,'ATP Data Set 2019 Singles'!$K2402,"")</f>
        <v>161</v>
      </c>
      <c r="K2402">
        <v>161</v>
      </c>
      <c r="R2402" s="132"/>
      <c r="AC2402"/>
    </row>
    <row r="2403" spans="1:29" x14ac:dyDescent="0.25">
      <c r="A2403" t="s">
        <v>2412</v>
      </c>
      <c r="B2403" t="str">
        <f>IF(OR(ISNUMBER(FIND("W/O",Tabelle3[[#This Row],[Score]])),ISNUMBER(FIND("RET",Tabelle3[[#This Row],[Score]])),ISNUMBER(FIND("Bye,",Tabelle3[[#This Row],[Opponent]]))),"NO","YES")</f>
        <v>YES</v>
      </c>
      <c r="C2403" t="s">
        <v>825</v>
      </c>
      <c r="D2403" s="158">
        <v>43703</v>
      </c>
      <c r="E2403" t="s">
        <v>824</v>
      </c>
      <c r="F2403">
        <v>2</v>
      </c>
      <c r="G2403" t="s">
        <v>1611</v>
      </c>
      <c r="H2403" t="s">
        <v>1644</v>
      </c>
      <c r="I2403" t="s">
        <v>1698</v>
      </c>
      <c r="J2403">
        <f>IF('ATP Data Set 2019 Singles'!$K2403&gt;1,'ATP Data Set 2019 Singles'!$K2403,"")</f>
        <v>118</v>
      </c>
      <c r="K2403">
        <v>118</v>
      </c>
      <c r="R2403" s="132"/>
      <c r="AC2403"/>
    </row>
    <row r="2404" spans="1:29" x14ac:dyDescent="0.25">
      <c r="A2404" t="s">
        <v>2412</v>
      </c>
      <c r="B2404" t="str">
        <f>IF(OR(ISNUMBER(FIND("W/O",Tabelle3[[#This Row],[Score]])),ISNUMBER(FIND("RET",Tabelle3[[#This Row],[Score]])),ISNUMBER(FIND("Bye,",Tabelle3[[#This Row],[Opponent]]))),"NO","YES")</f>
        <v>YES</v>
      </c>
      <c r="C2404" t="s">
        <v>825</v>
      </c>
      <c r="D2404" s="158">
        <v>43703</v>
      </c>
      <c r="E2404" t="s">
        <v>824</v>
      </c>
      <c r="F2404">
        <v>2</v>
      </c>
      <c r="G2404" t="s">
        <v>1491</v>
      </c>
      <c r="H2404" t="s">
        <v>1463</v>
      </c>
      <c r="I2404" t="s">
        <v>1697</v>
      </c>
      <c r="J2404">
        <f>IF('ATP Data Set 2019 Singles'!$K2404&gt;1,'ATP Data Set 2019 Singles'!$K2404,"")</f>
        <v>185</v>
      </c>
      <c r="K2404">
        <v>185</v>
      </c>
      <c r="R2404" s="132"/>
      <c r="AC2404"/>
    </row>
    <row r="2405" spans="1:29" x14ac:dyDescent="0.25">
      <c r="A2405" t="s">
        <v>2412</v>
      </c>
      <c r="B2405" t="str">
        <f>IF(OR(ISNUMBER(FIND("W/O",Tabelle3[[#This Row],[Score]])),ISNUMBER(FIND("RET",Tabelle3[[#This Row],[Score]])),ISNUMBER(FIND("Bye,",Tabelle3[[#This Row],[Opponent]]))),"NO","YES")</f>
        <v>YES</v>
      </c>
      <c r="C2405" t="s">
        <v>825</v>
      </c>
      <c r="D2405" s="158">
        <v>43703</v>
      </c>
      <c r="E2405" t="s">
        <v>824</v>
      </c>
      <c r="F2405">
        <v>2</v>
      </c>
      <c r="G2405" t="s">
        <v>1672</v>
      </c>
      <c r="H2405" t="s">
        <v>1407</v>
      </c>
      <c r="I2405" t="s">
        <v>1696</v>
      </c>
      <c r="J2405">
        <f>IF('ATP Data Set 2019 Singles'!$K2405&gt;1,'ATP Data Set 2019 Singles'!$K2405,"")</f>
        <v>288</v>
      </c>
      <c r="K2405">
        <v>288</v>
      </c>
      <c r="R2405" s="132"/>
      <c r="AC2405"/>
    </row>
    <row r="2406" spans="1:29" x14ac:dyDescent="0.25">
      <c r="A2406" t="s">
        <v>2412</v>
      </c>
      <c r="B2406" t="str">
        <f>IF(OR(ISNUMBER(FIND("W/O",Tabelle3[[#This Row],[Score]])),ISNUMBER(FIND("RET",Tabelle3[[#This Row],[Score]])),ISNUMBER(FIND("Bye,",Tabelle3[[#This Row],[Opponent]]))),"NO","YES")</f>
        <v>YES</v>
      </c>
      <c r="C2406" t="s">
        <v>825</v>
      </c>
      <c r="D2406" s="158">
        <v>43703</v>
      </c>
      <c r="E2406" t="s">
        <v>824</v>
      </c>
      <c r="F2406">
        <v>2</v>
      </c>
      <c r="G2406" t="s">
        <v>1564</v>
      </c>
      <c r="H2406" t="s">
        <v>1470</v>
      </c>
      <c r="I2406" t="s">
        <v>1695</v>
      </c>
      <c r="J2406">
        <f>IF('ATP Data Set 2019 Singles'!$K2406&gt;1,'ATP Data Set 2019 Singles'!$K2406,"")</f>
        <v>197</v>
      </c>
      <c r="K2406">
        <v>197</v>
      </c>
      <c r="R2406" s="132"/>
      <c r="AC2406"/>
    </row>
    <row r="2407" spans="1:29" x14ac:dyDescent="0.25">
      <c r="A2407" t="s">
        <v>2412</v>
      </c>
      <c r="B2407" t="str">
        <f>IF(OR(ISNUMBER(FIND("W/O",Tabelle3[[#This Row],[Score]])),ISNUMBER(FIND("RET",Tabelle3[[#This Row],[Score]])),ISNUMBER(FIND("Bye,",Tabelle3[[#This Row],[Opponent]]))),"NO","YES")</f>
        <v>YES</v>
      </c>
      <c r="C2407" t="s">
        <v>825</v>
      </c>
      <c r="D2407" s="158">
        <v>43703</v>
      </c>
      <c r="E2407" t="s">
        <v>824</v>
      </c>
      <c r="F2407">
        <v>2</v>
      </c>
      <c r="G2407" t="s">
        <v>1397</v>
      </c>
      <c r="H2407" t="s">
        <v>1514</v>
      </c>
      <c r="I2407" t="s">
        <v>1694</v>
      </c>
      <c r="J2407">
        <f>IF('ATP Data Set 2019 Singles'!$K2407&gt;1,'ATP Data Set 2019 Singles'!$K2407,"")</f>
        <v>163</v>
      </c>
      <c r="K2407">
        <v>163</v>
      </c>
      <c r="R2407" s="132"/>
      <c r="AC2407"/>
    </row>
    <row r="2408" spans="1:29" x14ac:dyDescent="0.25">
      <c r="A2408" t="s">
        <v>2412</v>
      </c>
      <c r="B2408" t="str">
        <f>IF(OR(ISNUMBER(FIND("W/O",Tabelle3[[#This Row],[Score]])),ISNUMBER(FIND("RET",Tabelle3[[#This Row],[Score]])),ISNUMBER(FIND("Bye,",Tabelle3[[#This Row],[Opponent]]))),"NO","YES")</f>
        <v>YES</v>
      </c>
      <c r="C2408" t="s">
        <v>825</v>
      </c>
      <c r="D2408" s="158">
        <v>43703</v>
      </c>
      <c r="E2408" t="s">
        <v>824</v>
      </c>
      <c r="F2408">
        <v>2</v>
      </c>
      <c r="G2408" t="s">
        <v>1428</v>
      </c>
      <c r="H2408" t="s">
        <v>1516</v>
      </c>
      <c r="I2408" t="s">
        <v>1055</v>
      </c>
      <c r="J2408">
        <f>IF('ATP Data Set 2019 Singles'!$K2408&gt;1,'ATP Data Set 2019 Singles'!$K2408,"")</f>
        <v>83</v>
      </c>
      <c r="K2408">
        <v>83</v>
      </c>
      <c r="R2408" s="132"/>
      <c r="AC2408"/>
    </row>
    <row r="2409" spans="1:29" x14ac:dyDescent="0.25">
      <c r="A2409" t="s">
        <v>2412</v>
      </c>
      <c r="B2409" t="str">
        <f>IF(OR(ISNUMBER(FIND("W/O",Tabelle3[[#This Row],[Score]])),ISNUMBER(FIND("RET",Tabelle3[[#This Row],[Score]])),ISNUMBER(FIND("Bye,",Tabelle3[[#This Row],[Opponent]]))),"NO","YES")</f>
        <v>NO</v>
      </c>
      <c r="C2409" t="s">
        <v>825</v>
      </c>
      <c r="D2409" s="158">
        <v>43703</v>
      </c>
      <c r="E2409" t="s">
        <v>824</v>
      </c>
      <c r="F2409">
        <v>2</v>
      </c>
      <c r="G2409" t="s">
        <v>1399</v>
      </c>
      <c r="H2409" t="s">
        <v>1693</v>
      </c>
      <c r="I2409" t="s">
        <v>582</v>
      </c>
      <c r="J2409" t="str">
        <f>IF('ATP Data Set 2019 Singles'!$K2409&gt;1,'ATP Data Set 2019 Singles'!$K2409,"")</f>
        <v/>
      </c>
      <c r="K2409">
        <v>0</v>
      </c>
      <c r="R2409" s="132"/>
      <c r="AC2409"/>
    </row>
    <row r="2410" spans="1:29" x14ac:dyDescent="0.25">
      <c r="A2410" t="s">
        <v>2412</v>
      </c>
      <c r="B2410" t="str">
        <f>IF(OR(ISNUMBER(FIND("W/O",Tabelle3[[#This Row],[Score]])),ISNUMBER(FIND("RET",Tabelle3[[#This Row],[Score]])),ISNUMBER(FIND("Bye,",Tabelle3[[#This Row],[Opponent]]))),"NO","YES")</f>
        <v>YES</v>
      </c>
      <c r="C2410" t="s">
        <v>825</v>
      </c>
      <c r="D2410" s="158">
        <v>43703</v>
      </c>
      <c r="E2410" t="s">
        <v>824</v>
      </c>
      <c r="F2410">
        <v>2</v>
      </c>
      <c r="G2410" t="s">
        <v>1682</v>
      </c>
      <c r="H2410" t="s">
        <v>1620</v>
      </c>
      <c r="I2410" t="s">
        <v>1692</v>
      </c>
      <c r="J2410">
        <f>IF('ATP Data Set 2019 Singles'!$K2410&gt;1,'ATP Data Set 2019 Singles'!$K2410,"")</f>
        <v>164</v>
      </c>
      <c r="K2410">
        <v>164</v>
      </c>
      <c r="R2410" s="132"/>
      <c r="AC2410"/>
    </row>
    <row r="2411" spans="1:29" x14ac:dyDescent="0.25">
      <c r="A2411" t="s">
        <v>2412</v>
      </c>
      <c r="B2411" t="str">
        <f>IF(OR(ISNUMBER(FIND("W/O",Tabelle3[[#This Row],[Score]])),ISNUMBER(FIND("RET",Tabelle3[[#This Row],[Score]])),ISNUMBER(FIND("Bye,",Tabelle3[[#This Row],[Opponent]]))),"NO","YES")</f>
        <v>YES</v>
      </c>
      <c r="C2411" t="s">
        <v>825</v>
      </c>
      <c r="D2411" s="158">
        <v>43703</v>
      </c>
      <c r="E2411" t="s">
        <v>824</v>
      </c>
      <c r="F2411">
        <v>2</v>
      </c>
      <c r="G2411" t="s">
        <v>1512</v>
      </c>
      <c r="H2411" t="s">
        <v>1487</v>
      </c>
      <c r="I2411" t="s">
        <v>1691</v>
      </c>
      <c r="J2411">
        <f>IF('ATP Data Set 2019 Singles'!$K2411&gt;1,'ATP Data Set 2019 Singles'!$K2411,"")</f>
        <v>155</v>
      </c>
      <c r="K2411">
        <v>155</v>
      </c>
      <c r="R2411" s="132"/>
      <c r="AC2411"/>
    </row>
    <row r="2412" spans="1:29" x14ac:dyDescent="0.25">
      <c r="A2412" t="s">
        <v>2412</v>
      </c>
      <c r="B2412" t="str">
        <f>IF(OR(ISNUMBER(FIND("W/O",Tabelle3[[#This Row],[Score]])),ISNUMBER(FIND("RET",Tabelle3[[#This Row],[Score]])),ISNUMBER(FIND("Bye,",Tabelle3[[#This Row],[Opponent]]))),"NO","YES")</f>
        <v>NO</v>
      </c>
      <c r="C2412" t="s">
        <v>825</v>
      </c>
      <c r="D2412" s="158">
        <v>43703</v>
      </c>
      <c r="E2412" t="s">
        <v>824</v>
      </c>
      <c r="F2412">
        <v>2</v>
      </c>
      <c r="G2412" t="s">
        <v>1461</v>
      </c>
      <c r="H2412" t="s">
        <v>1465</v>
      </c>
      <c r="I2412" t="s">
        <v>1614</v>
      </c>
      <c r="J2412">
        <f>IF('ATP Data Set 2019 Singles'!$K2412&gt;1,'ATP Data Set 2019 Singles'!$K2412,"")</f>
        <v>41</v>
      </c>
      <c r="K2412">
        <v>41</v>
      </c>
      <c r="R2412" s="132"/>
      <c r="AC2412"/>
    </row>
    <row r="2413" spans="1:29" x14ac:dyDescent="0.25">
      <c r="A2413" t="s">
        <v>2412</v>
      </c>
      <c r="B2413" t="str">
        <f>IF(OR(ISNUMBER(FIND("W/O",Tabelle3[[#This Row],[Score]])),ISNUMBER(FIND("RET",Tabelle3[[#This Row],[Score]])),ISNUMBER(FIND("Bye,",Tabelle3[[#This Row],[Opponent]]))),"NO","YES")</f>
        <v>YES</v>
      </c>
      <c r="C2413" t="s">
        <v>825</v>
      </c>
      <c r="D2413" s="158">
        <v>43703</v>
      </c>
      <c r="E2413" t="s">
        <v>824</v>
      </c>
      <c r="F2413">
        <v>2</v>
      </c>
      <c r="G2413" t="s">
        <v>1613</v>
      </c>
      <c r="H2413" t="s">
        <v>1572</v>
      </c>
      <c r="I2413" t="s">
        <v>1690</v>
      </c>
      <c r="J2413">
        <f>IF('ATP Data Set 2019 Singles'!$K2413&gt;1,'ATP Data Set 2019 Singles'!$K2413,"")</f>
        <v>169</v>
      </c>
      <c r="K2413">
        <v>169</v>
      </c>
      <c r="R2413" s="132"/>
      <c r="AC2413"/>
    </row>
    <row r="2414" spans="1:29" x14ac:dyDescent="0.25">
      <c r="A2414" t="s">
        <v>2412</v>
      </c>
      <c r="B2414" t="str">
        <f>IF(OR(ISNUMBER(FIND("W/O",Tabelle3[[#This Row],[Score]])),ISNUMBER(FIND("RET",Tabelle3[[#This Row],[Score]])),ISNUMBER(FIND("Bye,",Tabelle3[[#This Row],[Opponent]]))),"NO","YES")</f>
        <v>YES</v>
      </c>
      <c r="C2414" t="s">
        <v>825</v>
      </c>
      <c r="D2414" s="158">
        <v>43703</v>
      </c>
      <c r="E2414" t="s">
        <v>824</v>
      </c>
      <c r="F2414">
        <v>2</v>
      </c>
      <c r="G2414" t="s">
        <v>1451</v>
      </c>
      <c r="H2414" t="s">
        <v>1541</v>
      </c>
      <c r="I2414" t="s">
        <v>1689</v>
      </c>
      <c r="J2414">
        <f>IF('ATP Data Set 2019 Singles'!$K2414&gt;1,'ATP Data Set 2019 Singles'!$K2414,"")</f>
        <v>98</v>
      </c>
      <c r="K2414">
        <v>98</v>
      </c>
      <c r="R2414" s="132"/>
      <c r="AC2414"/>
    </row>
    <row r="2415" spans="1:29" x14ac:dyDescent="0.25">
      <c r="A2415" t="s">
        <v>2412</v>
      </c>
      <c r="B2415" t="str">
        <f>IF(OR(ISNUMBER(FIND("W/O",Tabelle3[[#This Row],[Score]])),ISNUMBER(FIND("RET",Tabelle3[[#This Row],[Score]])),ISNUMBER(FIND("Bye,",Tabelle3[[#This Row],[Opponent]]))),"NO","YES")</f>
        <v>YES</v>
      </c>
      <c r="C2415" t="s">
        <v>825</v>
      </c>
      <c r="D2415" s="158">
        <v>43703</v>
      </c>
      <c r="E2415" t="s">
        <v>824</v>
      </c>
      <c r="F2415">
        <v>2</v>
      </c>
      <c r="G2415" t="s">
        <v>1426</v>
      </c>
      <c r="H2415" t="s">
        <v>1505</v>
      </c>
      <c r="I2415" t="s">
        <v>1688</v>
      </c>
      <c r="J2415">
        <f>IF('ATP Data Set 2019 Singles'!$K2415&gt;1,'ATP Data Set 2019 Singles'!$K2415,"")</f>
        <v>111</v>
      </c>
      <c r="K2415">
        <v>111</v>
      </c>
      <c r="R2415" s="132"/>
      <c r="AC2415"/>
    </row>
    <row r="2416" spans="1:29" x14ac:dyDescent="0.25">
      <c r="A2416" t="s">
        <v>2412</v>
      </c>
      <c r="B2416" t="str">
        <f>IF(OR(ISNUMBER(FIND("W/O",Tabelle3[[#This Row],[Score]])),ISNUMBER(FIND("RET",Tabelle3[[#This Row],[Score]])),ISNUMBER(FIND("Bye,",Tabelle3[[#This Row],[Opponent]]))),"NO","YES")</f>
        <v>YES</v>
      </c>
      <c r="C2416" t="s">
        <v>825</v>
      </c>
      <c r="D2416" s="158">
        <v>43703</v>
      </c>
      <c r="E2416" t="s">
        <v>824</v>
      </c>
      <c r="F2416">
        <v>2</v>
      </c>
      <c r="G2416" t="s">
        <v>1434</v>
      </c>
      <c r="H2416" t="s">
        <v>1437</v>
      </c>
      <c r="I2416" t="s">
        <v>1687</v>
      </c>
      <c r="J2416">
        <f>IF('ATP Data Set 2019 Singles'!$K2416&gt;1,'ATP Data Set 2019 Singles'!$K2416,"")</f>
        <v>164</v>
      </c>
      <c r="K2416">
        <v>164</v>
      </c>
      <c r="R2416" s="132"/>
      <c r="AC2416"/>
    </row>
    <row r="2417" spans="1:29" x14ac:dyDescent="0.25">
      <c r="A2417" t="s">
        <v>2412</v>
      </c>
      <c r="B2417" t="str">
        <f>IF(OR(ISNUMBER(FIND("W/O",Tabelle3[[#This Row],[Score]])),ISNUMBER(FIND("RET",Tabelle3[[#This Row],[Score]])),ISNUMBER(FIND("Bye,",Tabelle3[[#This Row],[Opponent]]))),"NO","YES")</f>
        <v>YES</v>
      </c>
      <c r="C2417" t="s">
        <v>825</v>
      </c>
      <c r="D2417" s="158">
        <v>43703</v>
      </c>
      <c r="E2417" t="s">
        <v>824</v>
      </c>
      <c r="F2417">
        <v>2</v>
      </c>
      <c r="G2417" t="s">
        <v>1396</v>
      </c>
      <c r="H2417" t="s">
        <v>1409</v>
      </c>
      <c r="I2417" t="s">
        <v>1686</v>
      </c>
      <c r="J2417">
        <f>IF('ATP Data Set 2019 Singles'!$K2417&gt;1,'ATP Data Set 2019 Singles'!$K2417,"")</f>
        <v>189</v>
      </c>
      <c r="K2417">
        <v>189</v>
      </c>
      <c r="R2417" s="132"/>
      <c r="AC2417"/>
    </row>
    <row r="2418" spans="1:29" x14ac:dyDescent="0.25">
      <c r="A2418" t="s">
        <v>2412</v>
      </c>
      <c r="B2418" t="str">
        <f>IF(OR(ISNUMBER(FIND("W/O",Tabelle3[[#This Row],[Score]])),ISNUMBER(FIND("RET",Tabelle3[[#This Row],[Score]])),ISNUMBER(FIND("Bye,",Tabelle3[[#This Row],[Opponent]]))),"NO","YES")</f>
        <v>YES</v>
      </c>
      <c r="C2418" t="s">
        <v>825</v>
      </c>
      <c r="D2418" s="158">
        <v>43703</v>
      </c>
      <c r="E2418" t="s">
        <v>824</v>
      </c>
      <c r="F2418">
        <v>3</v>
      </c>
      <c r="G2418" t="s">
        <v>1515</v>
      </c>
      <c r="H2418" t="s">
        <v>1493</v>
      </c>
      <c r="I2418" t="s">
        <v>1685</v>
      </c>
      <c r="J2418">
        <f>IF('ATP Data Set 2019 Singles'!$K2418&gt;1,'ATP Data Set 2019 Singles'!$K2418,"")</f>
        <v>119</v>
      </c>
      <c r="K2418">
        <v>119</v>
      </c>
      <c r="R2418" s="132"/>
      <c r="AC2418"/>
    </row>
    <row r="2419" spans="1:29" x14ac:dyDescent="0.25">
      <c r="A2419" t="s">
        <v>2412</v>
      </c>
      <c r="B2419" t="str">
        <f>IF(OR(ISNUMBER(FIND("W/O",Tabelle3[[#This Row],[Score]])),ISNUMBER(FIND("RET",Tabelle3[[#This Row],[Score]])),ISNUMBER(FIND("Bye,",Tabelle3[[#This Row],[Opponent]]))),"NO","YES")</f>
        <v>YES</v>
      </c>
      <c r="C2419" t="s">
        <v>825</v>
      </c>
      <c r="D2419" s="158">
        <v>43703</v>
      </c>
      <c r="E2419" t="s">
        <v>824</v>
      </c>
      <c r="F2419">
        <v>3</v>
      </c>
      <c r="G2419" t="s">
        <v>1401</v>
      </c>
      <c r="H2419" t="s">
        <v>1512</v>
      </c>
      <c r="I2419" t="s">
        <v>1684</v>
      </c>
      <c r="J2419">
        <f>IF('ATP Data Set 2019 Singles'!$K2419&gt;1,'ATP Data Set 2019 Singles'!$K2419,"")</f>
        <v>215</v>
      </c>
      <c r="K2419">
        <v>215</v>
      </c>
      <c r="R2419" s="132"/>
      <c r="AC2419"/>
    </row>
    <row r="2420" spans="1:29" x14ac:dyDescent="0.25">
      <c r="A2420" t="s">
        <v>2412</v>
      </c>
      <c r="B2420" t="str">
        <f>IF(OR(ISNUMBER(FIND("W/O",Tabelle3[[#This Row],[Score]])),ISNUMBER(FIND("RET",Tabelle3[[#This Row],[Score]])),ISNUMBER(FIND("Bye,",Tabelle3[[#This Row],[Opponent]]))),"NO","YES")</f>
        <v>YES</v>
      </c>
      <c r="C2420" t="s">
        <v>825</v>
      </c>
      <c r="D2420" s="158">
        <v>43703</v>
      </c>
      <c r="E2420" t="s">
        <v>824</v>
      </c>
      <c r="F2420">
        <v>3</v>
      </c>
      <c r="G2420" t="s">
        <v>1440</v>
      </c>
      <c r="H2420" t="s">
        <v>1450</v>
      </c>
      <c r="I2420" t="s">
        <v>1683</v>
      </c>
      <c r="J2420">
        <f>IF('ATP Data Set 2019 Singles'!$K2420&gt;1,'ATP Data Set 2019 Singles'!$K2420,"")</f>
        <v>199</v>
      </c>
      <c r="K2420">
        <v>199</v>
      </c>
      <c r="R2420" s="132"/>
      <c r="AC2420"/>
    </row>
    <row r="2421" spans="1:29" x14ac:dyDescent="0.25">
      <c r="A2421" t="s">
        <v>2412</v>
      </c>
      <c r="B2421" t="str">
        <f>IF(OR(ISNUMBER(FIND("W/O",Tabelle3[[#This Row],[Score]])),ISNUMBER(FIND("RET",Tabelle3[[#This Row],[Score]])),ISNUMBER(FIND("Bye,",Tabelle3[[#This Row],[Opponent]]))),"NO","YES")</f>
        <v>YES</v>
      </c>
      <c r="C2421" t="s">
        <v>825</v>
      </c>
      <c r="D2421" s="158">
        <v>43703</v>
      </c>
      <c r="E2421" t="s">
        <v>824</v>
      </c>
      <c r="F2421">
        <v>3</v>
      </c>
      <c r="G2421" t="s">
        <v>1403</v>
      </c>
      <c r="H2421" t="s">
        <v>1682</v>
      </c>
      <c r="I2421" t="s">
        <v>1681</v>
      </c>
      <c r="J2421">
        <f>IF('ATP Data Set 2019 Singles'!$K2421&gt;1,'ATP Data Set 2019 Singles'!$K2421,"")</f>
        <v>170</v>
      </c>
      <c r="K2421">
        <v>170</v>
      </c>
      <c r="R2421" s="132"/>
      <c r="AC2421"/>
    </row>
    <row r="2422" spans="1:29" x14ac:dyDescent="0.25">
      <c r="A2422" t="s">
        <v>2412</v>
      </c>
      <c r="B2422" t="str">
        <f>IF(OR(ISNUMBER(FIND("W/O",Tabelle3[[#This Row],[Score]])),ISNUMBER(FIND("RET",Tabelle3[[#This Row],[Score]])),ISNUMBER(FIND("Bye,",Tabelle3[[#This Row],[Opponent]]))),"NO","YES")</f>
        <v>YES</v>
      </c>
      <c r="C2422" t="s">
        <v>825</v>
      </c>
      <c r="D2422" s="158">
        <v>43703</v>
      </c>
      <c r="E2422" t="s">
        <v>824</v>
      </c>
      <c r="F2422">
        <v>3</v>
      </c>
      <c r="G2422" t="s">
        <v>1427</v>
      </c>
      <c r="H2422" t="s">
        <v>1564</v>
      </c>
      <c r="I2422" t="s">
        <v>1680</v>
      </c>
      <c r="J2422">
        <f>IF('ATP Data Set 2019 Singles'!$K2422&gt;1,'ATP Data Set 2019 Singles'!$K2422,"")</f>
        <v>137</v>
      </c>
      <c r="K2422">
        <v>137</v>
      </c>
      <c r="R2422" s="132"/>
      <c r="AC2422"/>
    </row>
    <row r="2423" spans="1:29" x14ac:dyDescent="0.25">
      <c r="A2423" t="s">
        <v>2412</v>
      </c>
      <c r="B2423" t="str">
        <f>IF(OR(ISNUMBER(FIND("W/O",Tabelle3[[#This Row],[Score]])),ISNUMBER(FIND("RET",Tabelle3[[#This Row],[Score]])),ISNUMBER(FIND("Bye,",Tabelle3[[#This Row],[Opponent]]))),"NO","YES")</f>
        <v>YES</v>
      </c>
      <c r="C2423" t="s">
        <v>825</v>
      </c>
      <c r="D2423" s="158">
        <v>43703</v>
      </c>
      <c r="E2423" t="s">
        <v>824</v>
      </c>
      <c r="F2423">
        <v>3</v>
      </c>
      <c r="G2423" t="s">
        <v>1400</v>
      </c>
      <c r="H2423" t="s">
        <v>1679</v>
      </c>
      <c r="I2423" t="s">
        <v>1045</v>
      </c>
      <c r="J2423">
        <f>IF('ATP Data Set 2019 Singles'!$K2423&gt;1,'ATP Data Set 2019 Singles'!$K2423,"")</f>
        <v>123</v>
      </c>
      <c r="K2423">
        <v>123</v>
      </c>
      <c r="R2423" s="132"/>
      <c r="AC2423"/>
    </row>
    <row r="2424" spans="1:29" x14ac:dyDescent="0.25">
      <c r="A2424" t="s">
        <v>2412</v>
      </c>
      <c r="B2424" t="str">
        <f>IF(OR(ISNUMBER(FIND("W/O",Tabelle3[[#This Row],[Score]])),ISNUMBER(FIND("RET",Tabelle3[[#This Row],[Score]])),ISNUMBER(FIND("Bye,",Tabelle3[[#This Row],[Opponent]]))),"NO","YES")</f>
        <v>YES</v>
      </c>
      <c r="C2424" t="s">
        <v>825</v>
      </c>
      <c r="D2424" s="158">
        <v>43703</v>
      </c>
      <c r="E2424" t="s">
        <v>824</v>
      </c>
      <c r="F2424">
        <v>3</v>
      </c>
      <c r="G2424" t="s">
        <v>1395</v>
      </c>
      <c r="H2424" t="s">
        <v>1510</v>
      </c>
      <c r="I2424" t="s">
        <v>1678</v>
      </c>
      <c r="J2424">
        <f>IF('ATP Data Set 2019 Singles'!$K2424&gt;1,'ATP Data Set 2019 Singles'!$K2424,"")</f>
        <v>80</v>
      </c>
      <c r="K2424">
        <v>80</v>
      </c>
      <c r="R2424" s="132"/>
      <c r="AC2424"/>
    </row>
    <row r="2425" spans="1:29" x14ac:dyDescent="0.25">
      <c r="A2425" t="s">
        <v>2412</v>
      </c>
      <c r="B2425" t="str">
        <f>IF(OR(ISNUMBER(FIND("W/O",Tabelle3[[#This Row],[Score]])),ISNUMBER(FIND("RET",Tabelle3[[#This Row],[Score]])),ISNUMBER(FIND("Bye,",Tabelle3[[#This Row],[Opponent]]))),"NO","YES")</f>
        <v>YES</v>
      </c>
      <c r="C2425" t="s">
        <v>825</v>
      </c>
      <c r="D2425" s="158">
        <v>43703</v>
      </c>
      <c r="E2425" t="s">
        <v>824</v>
      </c>
      <c r="F2425">
        <v>3</v>
      </c>
      <c r="G2425" t="s">
        <v>1453</v>
      </c>
      <c r="H2425" t="s">
        <v>1480</v>
      </c>
      <c r="I2425" t="s">
        <v>1018</v>
      </c>
      <c r="J2425">
        <f>IF('ATP Data Set 2019 Singles'!$K2425&gt;1,'ATP Data Set 2019 Singles'!$K2425,"")</f>
        <v>193</v>
      </c>
      <c r="K2425">
        <v>193</v>
      </c>
      <c r="R2425" s="132"/>
      <c r="AC2425"/>
    </row>
    <row r="2426" spans="1:29" x14ac:dyDescent="0.25">
      <c r="A2426" t="s">
        <v>2412</v>
      </c>
      <c r="B2426" t="str">
        <f>IF(OR(ISNUMBER(FIND("W/O",Tabelle3[[#This Row],[Score]])),ISNUMBER(FIND("RET",Tabelle3[[#This Row],[Score]])),ISNUMBER(FIND("Bye,",Tabelle3[[#This Row],[Opponent]]))),"NO","YES")</f>
        <v>YES</v>
      </c>
      <c r="C2426" t="s">
        <v>825</v>
      </c>
      <c r="D2426" s="158">
        <v>43703</v>
      </c>
      <c r="E2426" t="s">
        <v>824</v>
      </c>
      <c r="F2426">
        <v>3</v>
      </c>
      <c r="G2426" t="s">
        <v>1608</v>
      </c>
      <c r="H2426" t="s">
        <v>1477</v>
      </c>
      <c r="I2426" t="s">
        <v>1677</v>
      </c>
      <c r="J2426">
        <f>IF('ATP Data Set 2019 Singles'!$K2426&gt;1,'ATP Data Set 2019 Singles'!$K2426,"")</f>
        <v>160</v>
      </c>
      <c r="K2426">
        <v>160</v>
      </c>
      <c r="R2426" s="132"/>
      <c r="AC2426"/>
    </row>
    <row r="2427" spans="1:29" x14ac:dyDescent="0.25">
      <c r="A2427" t="s">
        <v>2412</v>
      </c>
      <c r="B2427" t="str">
        <f>IF(OR(ISNUMBER(FIND("W/O",Tabelle3[[#This Row],[Score]])),ISNUMBER(FIND("RET",Tabelle3[[#This Row],[Score]])),ISNUMBER(FIND("Bye,",Tabelle3[[#This Row],[Opponent]]))),"NO","YES")</f>
        <v>YES</v>
      </c>
      <c r="C2427" t="s">
        <v>825</v>
      </c>
      <c r="D2427" s="158">
        <v>43703</v>
      </c>
      <c r="E2427" t="s">
        <v>824</v>
      </c>
      <c r="F2427">
        <v>3</v>
      </c>
      <c r="G2427" t="s">
        <v>1397</v>
      </c>
      <c r="H2427" t="s">
        <v>1491</v>
      </c>
      <c r="I2427" t="s">
        <v>1676</v>
      </c>
      <c r="J2427">
        <f>IF('ATP Data Set 2019 Singles'!$K2427&gt;1,'ATP Data Set 2019 Singles'!$K2427,"")</f>
        <v>199</v>
      </c>
      <c r="K2427">
        <v>199</v>
      </c>
      <c r="R2427" s="132"/>
      <c r="AC2427"/>
    </row>
    <row r="2428" spans="1:29" x14ac:dyDescent="0.25">
      <c r="A2428" t="s">
        <v>2412</v>
      </c>
      <c r="B2428" t="str">
        <f>IF(OR(ISNUMBER(FIND("W/O",Tabelle3[[#This Row],[Score]])),ISNUMBER(FIND("RET",Tabelle3[[#This Row],[Score]])),ISNUMBER(FIND("Bye,",Tabelle3[[#This Row],[Opponent]]))),"NO","YES")</f>
        <v>YES</v>
      </c>
      <c r="C2428" t="s">
        <v>825</v>
      </c>
      <c r="D2428" s="158">
        <v>43703</v>
      </c>
      <c r="E2428" t="s">
        <v>824</v>
      </c>
      <c r="F2428">
        <v>3</v>
      </c>
      <c r="G2428" t="s">
        <v>1428</v>
      </c>
      <c r="H2428" t="s">
        <v>1426</v>
      </c>
      <c r="I2428" t="s">
        <v>1675</v>
      </c>
      <c r="J2428">
        <f>IF('ATP Data Set 2019 Singles'!$K2428&gt;1,'ATP Data Set 2019 Singles'!$K2428,"")</f>
        <v>214</v>
      </c>
      <c r="K2428">
        <v>214</v>
      </c>
      <c r="R2428" s="132"/>
      <c r="AC2428"/>
    </row>
    <row r="2429" spans="1:29" x14ac:dyDescent="0.25">
      <c r="A2429" t="s">
        <v>2412</v>
      </c>
      <c r="B2429" t="str">
        <f>IF(OR(ISNUMBER(FIND("W/O",Tabelle3[[#This Row],[Score]])),ISNUMBER(FIND("RET",Tabelle3[[#This Row],[Score]])),ISNUMBER(FIND("Bye,",Tabelle3[[#This Row],[Opponent]]))),"NO","YES")</f>
        <v>YES</v>
      </c>
      <c r="C2429" t="s">
        <v>825</v>
      </c>
      <c r="D2429" s="158">
        <v>43703</v>
      </c>
      <c r="E2429" t="s">
        <v>824</v>
      </c>
      <c r="F2429">
        <v>3</v>
      </c>
      <c r="G2429" t="s">
        <v>1399</v>
      </c>
      <c r="H2429" t="s">
        <v>1483</v>
      </c>
      <c r="I2429" t="s">
        <v>1045</v>
      </c>
      <c r="J2429">
        <f>IF('ATP Data Set 2019 Singles'!$K2429&gt;1,'ATP Data Set 2019 Singles'!$K2429,"")</f>
        <v>119</v>
      </c>
      <c r="K2429">
        <v>119</v>
      </c>
      <c r="R2429" s="132"/>
      <c r="AC2429"/>
    </row>
    <row r="2430" spans="1:29" x14ac:dyDescent="0.25">
      <c r="A2430" t="s">
        <v>2412</v>
      </c>
      <c r="B2430" t="str">
        <f>IF(OR(ISNUMBER(FIND("W/O",Tabelle3[[#This Row],[Score]])),ISNUMBER(FIND("RET",Tabelle3[[#This Row],[Score]])),ISNUMBER(FIND("Bye,",Tabelle3[[#This Row],[Opponent]]))),"NO","YES")</f>
        <v>YES</v>
      </c>
      <c r="C2430" t="s">
        <v>825</v>
      </c>
      <c r="D2430" s="158">
        <v>43703</v>
      </c>
      <c r="E2430" t="s">
        <v>824</v>
      </c>
      <c r="F2430">
        <v>3</v>
      </c>
      <c r="G2430" t="s">
        <v>1461</v>
      </c>
      <c r="H2430" t="s">
        <v>1611</v>
      </c>
      <c r="I2430" t="s">
        <v>1674</v>
      </c>
      <c r="J2430">
        <f>IF('ATP Data Set 2019 Singles'!$K2430&gt;1,'ATP Data Set 2019 Singles'!$K2430,"")</f>
        <v>111</v>
      </c>
      <c r="K2430">
        <v>111</v>
      </c>
      <c r="R2430" s="132"/>
      <c r="AC2430"/>
    </row>
    <row r="2431" spans="1:29" x14ac:dyDescent="0.25">
      <c r="A2431" t="s">
        <v>2412</v>
      </c>
      <c r="B2431" t="str">
        <f>IF(OR(ISNUMBER(FIND("W/O",Tabelle3[[#This Row],[Score]])),ISNUMBER(FIND("RET",Tabelle3[[#This Row],[Score]])),ISNUMBER(FIND("Bye,",Tabelle3[[#This Row],[Opponent]]))),"NO","YES")</f>
        <v>YES</v>
      </c>
      <c r="C2431" t="s">
        <v>825</v>
      </c>
      <c r="D2431" s="158">
        <v>43703</v>
      </c>
      <c r="E2431" t="s">
        <v>824</v>
      </c>
      <c r="F2431">
        <v>3</v>
      </c>
      <c r="G2431" t="s">
        <v>1451</v>
      </c>
      <c r="H2431" t="s">
        <v>1613</v>
      </c>
      <c r="I2431" t="s">
        <v>1673</v>
      </c>
      <c r="J2431">
        <f>IF('ATP Data Set 2019 Singles'!$K2431&gt;1,'ATP Data Set 2019 Singles'!$K2431,"")</f>
        <v>115</v>
      </c>
      <c r="K2431">
        <v>115</v>
      </c>
      <c r="R2431" s="132"/>
      <c r="AC2431"/>
    </row>
    <row r="2432" spans="1:29" x14ac:dyDescent="0.25">
      <c r="A2432" t="s">
        <v>2412</v>
      </c>
      <c r="B2432" t="str">
        <f>IF(OR(ISNUMBER(FIND("W/O",Tabelle3[[#This Row],[Score]])),ISNUMBER(FIND("RET",Tabelle3[[#This Row],[Score]])),ISNUMBER(FIND("Bye,",Tabelle3[[#This Row],[Opponent]]))),"NO","YES")</f>
        <v>YES</v>
      </c>
      <c r="C2432" t="s">
        <v>825</v>
      </c>
      <c r="D2432" s="158">
        <v>43703</v>
      </c>
      <c r="E2432" t="s">
        <v>824</v>
      </c>
      <c r="F2432">
        <v>3</v>
      </c>
      <c r="G2432" t="s">
        <v>1434</v>
      </c>
      <c r="H2432" t="s">
        <v>1672</v>
      </c>
      <c r="I2432" t="s">
        <v>1671</v>
      </c>
      <c r="J2432">
        <f>IF('ATP Data Set 2019 Singles'!$K2432&gt;1,'ATP Data Set 2019 Singles'!$K2432,"")</f>
        <v>178</v>
      </c>
      <c r="K2432">
        <v>178</v>
      </c>
      <c r="R2432" s="132"/>
      <c r="AC2432"/>
    </row>
    <row r="2433" spans="1:29" x14ac:dyDescent="0.25">
      <c r="A2433" t="s">
        <v>2412</v>
      </c>
      <c r="B2433" t="str">
        <f>IF(OR(ISNUMBER(FIND("W/O",Tabelle3[[#This Row],[Score]])),ISNUMBER(FIND("RET",Tabelle3[[#This Row],[Score]])),ISNUMBER(FIND("Bye,",Tabelle3[[#This Row],[Opponent]]))),"NO","YES")</f>
        <v>YES</v>
      </c>
      <c r="C2433" t="s">
        <v>825</v>
      </c>
      <c r="D2433" s="158">
        <v>43703</v>
      </c>
      <c r="E2433" t="s">
        <v>824</v>
      </c>
      <c r="F2433">
        <v>3</v>
      </c>
      <c r="G2433" t="s">
        <v>1396</v>
      </c>
      <c r="H2433" t="s">
        <v>1481</v>
      </c>
      <c r="I2433" t="s">
        <v>1670</v>
      </c>
      <c r="J2433">
        <f>IF('ATP Data Set 2019 Singles'!$K2433&gt;1,'ATP Data Set 2019 Singles'!$K2433,"")</f>
        <v>216</v>
      </c>
      <c r="K2433">
        <v>216</v>
      </c>
      <c r="R2433" s="132"/>
      <c r="AC2433"/>
    </row>
    <row r="2434" spans="1:29" x14ac:dyDescent="0.25">
      <c r="A2434" t="s">
        <v>2412</v>
      </c>
      <c r="B2434" t="str">
        <f>IF(OR(ISNUMBER(FIND("W/O",Tabelle3[[#This Row],[Score]])),ISNUMBER(FIND("RET",Tabelle3[[#This Row],[Score]])),ISNUMBER(FIND("Bye,",Tabelle3[[#This Row],[Opponent]]))),"NO","YES")</f>
        <v>YES</v>
      </c>
      <c r="C2434" t="s">
        <v>825</v>
      </c>
      <c r="D2434" s="158">
        <v>43703</v>
      </c>
      <c r="E2434" t="s">
        <v>824</v>
      </c>
      <c r="F2434">
        <v>4</v>
      </c>
      <c r="G2434" t="s">
        <v>1401</v>
      </c>
      <c r="H2434" t="s">
        <v>1461</v>
      </c>
      <c r="I2434" t="s">
        <v>1669</v>
      </c>
      <c r="J2434">
        <f>IF('ATP Data Set 2019 Singles'!$K2434&gt;1,'ATP Data Set 2019 Singles'!$K2434,"")</f>
        <v>131</v>
      </c>
      <c r="K2434">
        <v>131</v>
      </c>
      <c r="R2434" s="132"/>
      <c r="AC2434"/>
    </row>
    <row r="2435" spans="1:29" x14ac:dyDescent="0.25">
      <c r="A2435" t="s">
        <v>2412</v>
      </c>
      <c r="B2435" t="str">
        <f>IF(OR(ISNUMBER(FIND("W/O",Tabelle3[[#This Row],[Score]])),ISNUMBER(FIND("RET",Tabelle3[[#This Row],[Score]])),ISNUMBER(FIND("Bye,",Tabelle3[[#This Row],[Opponent]]))),"NO","YES")</f>
        <v>YES</v>
      </c>
      <c r="C2435" t="s">
        <v>825</v>
      </c>
      <c r="D2435" s="158">
        <v>43703</v>
      </c>
      <c r="E2435" t="s">
        <v>824</v>
      </c>
      <c r="F2435">
        <v>4</v>
      </c>
      <c r="G2435" t="s">
        <v>1427</v>
      </c>
      <c r="H2435" t="s">
        <v>1403</v>
      </c>
      <c r="I2435" t="s">
        <v>1668</v>
      </c>
      <c r="J2435">
        <f>IF('ATP Data Set 2019 Singles'!$K2435&gt;1,'ATP Data Set 2019 Singles'!$K2435,"")</f>
        <v>125</v>
      </c>
      <c r="K2435">
        <v>125</v>
      </c>
      <c r="R2435" s="132"/>
      <c r="AC2435"/>
    </row>
    <row r="2436" spans="1:29" x14ac:dyDescent="0.25">
      <c r="A2436" t="s">
        <v>2412</v>
      </c>
      <c r="B2436" t="str">
        <f>IF(OR(ISNUMBER(FIND("W/O",Tabelle3[[#This Row],[Score]])),ISNUMBER(FIND("RET",Tabelle3[[#This Row],[Score]])),ISNUMBER(FIND("Bye,",Tabelle3[[#This Row],[Opponent]]))),"NO","YES")</f>
        <v>YES</v>
      </c>
      <c r="C2436" t="s">
        <v>825</v>
      </c>
      <c r="D2436" s="158">
        <v>43703</v>
      </c>
      <c r="E2436" t="s">
        <v>824</v>
      </c>
      <c r="F2436">
        <v>4</v>
      </c>
      <c r="G2436" t="s">
        <v>1395</v>
      </c>
      <c r="H2436" t="s">
        <v>1453</v>
      </c>
      <c r="I2436" t="s">
        <v>1667</v>
      </c>
      <c r="J2436">
        <f>IF('ATP Data Set 2019 Singles'!$K2436&gt;1,'ATP Data Set 2019 Singles'!$K2436,"")</f>
        <v>79</v>
      </c>
      <c r="K2436">
        <v>79</v>
      </c>
      <c r="R2436" s="132"/>
      <c r="AC2436"/>
    </row>
    <row r="2437" spans="1:29" x14ac:dyDescent="0.25">
      <c r="A2437" t="s">
        <v>2412</v>
      </c>
      <c r="B2437" t="str">
        <f>IF(OR(ISNUMBER(FIND("W/O",Tabelle3[[#This Row],[Score]])),ISNUMBER(FIND("RET",Tabelle3[[#This Row],[Score]])),ISNUMBER(FIND("Bye,",Tabelle3[[#This Row],[Opponent]]))),"NO","YES")</f>
        <v>YES</v>
      </c>
      <c r="C2437" t="s">
        <v>825</v>
      </c>
      <c r="D2437" s="158">
        <v>43703</v>
      </c>
      <c r="E2437" t="s">
        <v>824</v>
      </c>
      <c r="F2437">
        <v>4</v>
      </c>
      <c r="G2437" t="s">
        <v>1397</v>
      </c>
      <c r="H2437" t="s">
        <v>1608</v>
      </c>
      <c r="I2437" t="s">
        <v>1666</v>
      </c>
      <c r="J2437">
        <f>IF('ATP Data Set 2019 Singles'!$K2437&gt;1,'ATP Data Set 2019 Singles'!$K2437,"")</f>
        <v>152</v>
      </c>
      <c r="K2437">
        <v>152</v>
      </c>
      <c r="R2437" s="132"/>
      <c r="AC2437"/>
    </row>
    <row r="2438" spans="1:29" x14ac:dyDescent="0.25">
      <c r="A2438" t="s">
        <v>2412</v>
      </c>
      <c r="B2438" t="str">
        <f>IF(OR(ISNUMBER(FIND("W/O",Tabelle3[[#This Row],[Score]])),ISNUMBER(FIND("RET",Tabelle3[[#This Row],[Score]])),ISNUMBER(FIND("Bye,",Tabelle3[[#This Row],[Opponent]]))),"NO","YES")</f>
        <v>YES</v>
      </c>
      <c r="C2438" t="s">
        <v>825</v>
      </c>
      <c r="D2438" s="158">
        <v>43703</v>
      </c>
      <c r="E2438" t="s">
        <v>824</v>
      </c>
      <c r="F2438">
        <v>4</v>
      </c>
      <c r="G2438" t="s">
        <v>1428</v>
      </c>
      <c r="H2438" t="s">
        <v>1515</v>
      </c>
      <c r="I2438" t="s">
        <v>1665</v>
      </c>
      <c r="J2438">
        <f>IF('ATP Data Set 2019 Singles'!$K2438&gt;1,'ATP Data Set 2019 Singles'!$K2438,"")</f>
        <v>86</v>
      </c>
      <c r="K2438">
        <v>86</v>
      </c>
      <c r="R2438" s="132"/>
      <c r="AC2438"/>
    </row>
    <row r="2439" spans="1:29" x14ac:dyDescent="0.25">
      <c r="A2439" t="s">
        <v>2412</v>
      </c>
      <c r="B2439" t="str">
        <f>IF(OR(ISNUMBER(FIND("W/O",Tabelle3[[#This Row],[Score]])),ISNUMBER(FIND("RET",Tabelle3[[#This Row],[Score]])),ISNUMBER(FIND("Bye,",Tabelle3[[#This Row],[Opponent]]))),"NO","YES")</f>
        <v>YES</v>
      </c>
      <c r="C2439" t="s">
        <v>825</v>
      </c>
      <c r="D2439" s="158">
        <v>43703</v>
      </c>
      <c r="E2439" t="s">
        <v>824</v>
      </c>
      <c r="F2439">
        <v>4</v>
      </c>
      <c r="G2439" t="s">
        <v>1399</v>
      </c>
      <c r="H2439" t="s">
        <v>1440</v>
      </c>
      <c r="I2439" t="s">
        <v>1664</v>
      </c>
      <c r="J2439">
        <f>IF('ATP Data Set 2019 Singles'!$K2439&gt;1,'ATP Data Set 2019 Singles'!$K2439,"")</f>
        <v>169</v>
      </c>
      <c r="K2439">
        <v>169</v>
      </c>
      <c r="R2439" s="132"/>
      <c r="AC2439"/>
    </row>
    <row r="2440" spans="1:29" x14ac:dyDescent="0.25">
      <c r="A2440" t="s">
        <v>2412</v>
      </c>
      <c r="B2440" t="str">
        <f>IF(OR(ISNUMBER(FIND("W/O",Tabelle3[[#This Row],[Score]])),ISNUMBER(FIND("RET",Tabelle3[[#This Row],[Score]])),ISNUMBER(FIND("Bye,",Tabelle3[[#This Row],[Opponent]]))),"NO","YES")</f>
        <v>YES</v>
      </c>
      <c r="C2440" t="s">
        <v>825</v>
      </c>
      <c r="D2440" s="158">
        <v>43703</v>
      </c>
      <c r="E2440" t="s">
        <v>824</v>
      </c>
      <c r="F2440">
        <v>4</v>
      </c>
      <c r="G2440" t="s">
        <v>1451</v>
      </c>
      <c r="H2440" t="s">
        <v>1396</v>
      </c>
      <c r="I2440" t="s">
        <v>1663</v>
      </c>
      <c r="J2440">
        <f>IF('ATP Data Set 2019 Singles'!$K2440&gt;1,'ATP Data Set 2019 Singles'!$K2440,"")</f>
        <v>188</v>
      </c>
      <c r="K2440">
        <v>188</v>
      </c>
      <c r="R2440" s="132"/>
      <c r="AC2440"/>
    </row>
    <row r="2441" spans="1:29" x14ac:dyDescent="0.25">
      <c r="A2441" t="s">
        <v>2412</v>
      </c>
      <c r="B2441" t="str">
        <f>IF(OR(ISNUMBER(FIND("W/O",Tabelle3[[#This Row],[Score]])),ISNUMBER(FIND("RET",Tabelle3[[#This Row],[Score]])),ISNUMBER(FIND("Bye,",Tabelle3[[#This Row],[Opponent]]))),"NO","YES")</f>
        <v>NO</v>
      </c>
      <c r="C2441" t="s">
        <v>825</v>
      </c>
      <c r="D2441" s="158">
        <v>43703</v>
      </c>
      <c r="E2441" t="s">
        <v>824</v>
      </c>
      <c r="F2441">
        <v>4</v>
      </c>
      <c r="G2441" t="s">
        <v>1434</v>
      </c>
      <c r="H2441" t="s">
        <v>1400</v>
      </c>
      <c r="I2441" t="s">
        <v>1662</v>
      </c>
      <c r="J2441">
        <f>IF('ATP Data Set 2019 Singles'!$K2441&gt;1,'ATP Data Set 2019 Singles'!$K2441,"")</f>
        <v>106</v>
      </c>
      <c r="K2441">
        <v>106</v>
      </c>
      <c r="R2441" s="132"/>
      <c r="AC2441"/>
    </row>
    <row r="2442" spans="1:29" x14ac:dyDescent="0.25">
      <c r="A2442" t="s">
        <v>2412</v>
      </c>
      <c r="B2442" t="str">
        <f>IF(OR(ISNUMBER(FIND("W/O",Tabelle3[[#This Row],[Score]])),ISNUMBER(FIND("RET",Tabelle3[[#This Row],[Score]])),ISNUMBER(FIND("Bye,",Tabelle3[[#This Row],[Opponent]]))),"NO","YES")</f>
        <v>YES</v>
      </c>
      <c r="C2442" t="s">
        <v>825</v>
      </c>
      <c r="D2442" s="158">
        <v>43703</v>
      </c>
      <c r="E2442" t="s">
        <v>824</v>
      </c>
      <c r="F2442">
        <v>5</v>
      </c>
      <c r="G2442" t="s">
        <v>1401</v>
      </c>
      <c r="H2442" t="s">
        <v>1428</v>
      </c>
      <c r="I2442" t="s">
        <v>1661</v>
      </c>
      <c r="J2442">
        <f>IF('ATP Data Set 2019 Singles'!$K2442&gt;1,'ATP Data Set 2019 Singles'!$K2442,"")</f>
        <v>237</v>
      </c>
      <c r="K2442">
        <v>237</v>
      </c>
      <c r="R2442" s="132"/>
      <c r="AC2442"/>
    </row>
    <row r="2443" spans="1:29" x14ac:dyDescent="0.25">
      <c r="A2443" t="s">
        <v>2412</v>
      </c>
      <c r="B2443" t="str">
        <f>IF(OR(ISNUMBER(FIND("W/O",Tabelle3[[#This Row],[Score]])),ISNUMBER(FIND("RET",Tabelle3[[#This Row],[Score]])),ISNUMBER(FIND("Bye,",Tabelle3[[#This Row],[Opponent]]))),"NO","YES")</f>
        <v>YES</v>
      </c>
      <c r="C2443" t="s">
        <v>825</v>
      </c>
      <c r="D2443" s="158">
        <v>43703</v>
      </c>
      <c r="E2443" t="s">
        <v>824</v>
      </c>
      <c r="F2443">
        <v>5</v>
      </c>
      <c r="G2443" t="s">
        <v>1427</v>
      </c>
      <c r="H2443" t="s">
        <v>1395</v>
      </c>
      <c r="I2443" t="s">
        <v>1660</v>
      </c>
      <c r="J2443">
        <f>IF('ATP Data Set 2019 Singles'!$K2443&gt;1,'ATP Data Set 2019 Singles'!$K2443,"")</f>
        <v>192</v>
      </c>
      <c r="K2443">
        <v>192</v>
      </c>
      <c r="R2443" s="132"/>
      <c r="AC2443"/>
    </row>
    <row r="2444" spans="1:29" x14ac:dyDescent="0.25">
      <c r="A2444" t="s">
        <v>2412</v>
      </c>
      <c r="B2444" t="str">
        <f>IF(OR(ISNUMBER(FIND("W/O",Tabelle3[[#This Row],[Score]])),ISNUMBER(FIND("RET",Tabelle3[[#This Row],[Score]])),ISNUMBER(FIND("Bye,",Tabelle3[[#This Row],[Opponent]]))),"NO","YES")</f>
        <v>YES</v>
      </c>
      <c r="C2444" t="s">
        <v>825</v>
      </c>
      <c r="D2444" s="158">
        <v>43703</v>
      </c>
      <c r="E2444" t="s">
        <v>824</v>
      </c>
      <c r="F2444">
        <v>5</v>
      </c>
      <c r="G2444" t="s">
        <v>1397</v>
      </c>
      <c r="H2444" t="s">
        <v>1434</v>
      </c>
      <c r="I2444" t="s">
        <v>1659</v>
      </c>
      <c r="J2444">
        <f>IF('ATP Data Set 2019 Singles'!$K2444&gt;1,'ATP Data Set 2019 Singles'!$K2444,"")</f>
        <v>154</v>
      </c>
      <c r="K2444">
        <v>154</v>
      </c>
      <c r="R2444" s="132"/>
      <c r="AC2444"/>
    </row>
    <row r="2445" spans="1:29" x14ac:dyDescent="0.25">
      <c r="A2445" t="s">
        <v>2412</v>
      </c>
      <c r="B2445" t="str">
        <f>IF(OR(ISNUMBER(FIND("W/O",Tabelle3[[#This Row],[Score]])),ISNUMBER(FIND("RET",Tabelle3[[#This Row],[Score]])),ISNUMBER(FIND("Bye,",Tabelle3[[#This Row],[Opponent]]))),"NO","YES")</f>
        <v>YES</v>
      </c>
      <c r="C2445" t="s">
        <v>825</v>
      </c>
      <c r="D2445" s="158">
        <v>43703</v>
      </c>
      <c r="E2445" t="s">
        <v>824</v>
      </c>
      <c r="F2445">
        <v>5</v>
      </c>
      <c r="G2445" t="s">
        <v>1399</v>
      </c>
      <c r="H2445" t="s">
        <v>1451</v>
      </c>
      <c r="I2445" t="s">
        <v>1658</v>
      </c>
      <c r="J2445">
        <f>IF('ATP Data Set 2019 Singles'!$K2445&gt;1,'ATP Data Set 2019 Singles'!$K2445,"")</f>
        <v>167</v>
      </c>
      <c r="K2445">
        <v>167</v>
      </c>
      <c r="R2445" s="132"/>
      <c r="AC2445"/>
    </row>
    <row r="2446" spans="1:29" x14ac:dyDescent="0.25">
      <c r="A2446" t="s">
        <v>2412</v>
      </c>
      <c r="B2446" t="str">
        <f>IF(OR(ISNUMBER(FIND("W/O",Tabelle3[[#This Row],[Score]])),ISNUMBER(FIND("RET",Tabelle3[[#This Row],[Score]])),ISNUMBER(FIND("Bye,",Tabelle3[[#This Row],[Opponent]]))),"NO","YES")</f>
        <v>YES</v>
      </c>
      <c r="C2446" t="s">
        <v>825</v>
      </c>
      <c r="D2446" s="158">
        <v>43703</v>
      </c>
      <c r="E2446" t="s">
        <v>824</v>
      </c>
      <c r="F2446">
        <v>6</v>
      </c>
      <c r="G2446" t="s">
        <v>1397</v>
      </c>
      <c r="H2446" t="s">
        <v>1427</v>
      </c>
      <c r="I2446" t="s">
        <v>1036</v>
      </c>
      <c r="J2446">
        <f>IF('ATP Data Set 2019 Singles'!$K2446&gt;1,'ATP Data Set 2019 Singles'!$K2446,"")</f>
        <v>158</v>
      </c>
      <c r="K2446">
        <v>158</v>
      </c>
      <c r="R2446" s="132"/>
      <c r="AC2446"/>
    </row>
    <row r="2447" spans="1:29" x14ac:dyDescent="0.25">
      <c r="A2447" t="s">
        <v>2412</v>
      </c>
      <c r="B2447" t="str">
        <f>IF(OR(ISNUMBER(FIND("W/O",Tabelle3[[#This Row],[Score]])),ISNUMBER(FIND("RET",Tabelle3[[#This Row],[Score]])),ISNUMBER(FIND("Bye,",Tabelle3[[#This Row],[Opponent]]))),"NO","YES")</f>
        <v>YES</v>
      </c>
      <c r="C2447" t="s">
        <v>825</v>
      </c>
      <c r="D2447" s="158">
        <v>43703</v>
      </c>
      <c r="E2447" t="s">
        <v>824</v>
      </c>
      <c r="F2447">
        <v>6</v>
      </c>
      <c r="G2447" t="s">
        <v>1399</v>
      </c>
      <c r="H2447" t="s">
        <v>1401</v>
      </c>
      <c r="I2447" t="s">
        <v>1657</v>
      </c>
      <c r="J2447">
        <f>IF('ATP Data Set 2019 Singles'!$K2447&gt;1,'ATP Data Set 2019 Singles'!$K2447,"")</f>
        <v>155</v>
      </c>
      <c r="K2447">
        <v>155</v>
      </c>
      <c r="R2447" s="132"/>
      <c r="AC2447"/>
    </row>
    <row r="2448" spans="1:29" x14ac:dyDescent="0.25">
      <c r="A2448" t="s">
        <v>2412</v>
      </c>
      <c r="B2448" t="str">
        <f>IF(OR(ISNUMBER(FIND("W/O",Tabelle3[[#This Row],[Score]])),ISNUMBER(FIND("RET",Tabelle3[[#This Row],[Score]])),ISNUMBER(FIND("Bye,",Tabelle3[[#This Row],[Opponent]]))),"NO","YES")</f>
        <v>YES</v>
      </c>
      <c r="C2448" t="s">
        <v>825</v>
      </c>
      <c r="D2448" s="158">
        <v>43703</v>
      </c>
      <c r="E2448" t="s">
        <v>824</v>
      </c>
      <c r="F2448">
        <v>7</v>
      </c>
      <c r="G2448" t="s">
        <v>1399</v>
      </c>
      <c r="H2448" t="s">
        <v>1397</v>
      </c>
      <c r="I2448" t="s">
        <v>1656</v>
      </c>
      <c r="J2448">
        <f>IF('ATP Data Set 2019 Singles'!$K2448&gt;1,'ATP Data Set 2019 Singles'!$K2448,"")</f>
        <v>291</v>
      </c>
      <c r="K2448">
        <v>291</v>
      </c>
      <c r="R2448" s="132"/>
      <c r="AC2448"/>
    </row>
    <row r="2449" spans="1:29" x14ac:dyDescent="0.25">
      <c r="A2449" t="s">
        <v>2412</v>
      </c>
      <c r="B2449" t="str">
        <f>IF(OR(ISNUMBER(FIND("W/O",Tabelle3[[#This Row],[Score]])),ISNUMBER(FIND("RET",Tabelle3[[#This Row],[Score]])),ISNUMBER(FIND("Bye,",Tabelle3[[#This Row],[Opponent]]))),"NO","YES")</f>
        <v>YES</v>
      </c>
      <c r="C2449" t="s">
        <v>518</v>
      </c>
      <c r="D2449" s="158">
        <v>43724</v>
      </c>
      <c r="E2449" t="s">
        <v>822</v>
      </c>
      <c r="F2449">
        <v>-7</v>
      </c>
      <c r="G2449" t="s">
        <v>1655</v>
      </c>
      <c r="H2449" t="s">
        <v>1447</v>
      </c>
      <c r="I2449" t="s">
        <v>895</v>
      </c>
      <c r="J2449" t="str">
        <f>IF('ATP Data Set 2019 Singles'!$K2449&gt;1,'ATP Data Set 2019 Singles'!$K2449,"")</f>
        <v/>
      </c>
      <c r="K2449">
        <v>1</v>
      </c>
      <c r="R2449" s="132"/>
      <c r="AC2449"/>
    </row>
    <row r="2450" spans="1:29" x14ac:dyDescent="0.25">
      <c r="A2450" t="s">
        <v>2412</v>
      </c>
      <c r="B2450" t="str">
        <f>IF(OR(ISNUMBER(FIND("W/O",Tabelle3[[#This Row],[Score]])),ISNUMBER(FIND("RET",Tabelle3[[#This Row],[Score]])),ISNUMBER(FIND("Bye,",Tabelle3[[#This Row],[Opponent]]))),"NO","YES")</f>
        <v>YES</v>
      </c>
      <c r="C2450" t="s">
        <v>518</v>
      </c>
      <c r="D2450" s="158">
        <v>43724</v>
      </c>
      <c r="E2450" t="s">
        <v>822</v>
      </c>
      <c r="F2450">
        <v>-7</v>
      </c>
      <c r="G2450" t="s">
        <v>1393</v>
      </c>
      <c r="H2450" t="s">
        <v>1426</v>
      </c>
      <c r="I2450" t="s">
        <v>1654</v>
      </c>
      <c r="J2450" t="str">
        <f>IF('ATP Data Set 2019 Singles'!$K2450&gt;1,'ATP Data Set 2019 Singles'!$K2450,"")</f>
        <v/>
      </c>
      <c r="K2450">
        <v>1</v>
      </c>
      <c r="R2450" s="132"/>
      <c r="AC2450"/>
    </row>
    <row r="2451" spans="1:29" x14ac:dyDescent="0.25">
      <c r="A2451" t="s">
        <v>2412</v>
      </c>
      <c r="B2451" t="str">
        <f>IF(OR(ISNUMBER(FIND("W/O",Tabelle3[[#This Row],[Score]])),ISNUMBER(FIND("RET",Tabelle3[[#This Row],[Score]])),ISNUMBER(FIND("Bye,",Tabelle3[[#This Row],[Opponent]]))),"NO","YES")</f>
        <v>YES</v>
      </c>
      <c r="C2451" t="s">
        <v>518</v>
      </c>
      <c r="D2451" s="158">
        <v>43724</v>
      </c>
      <c r="E2451" t="s">
        <v>822</v>
      </c>
      <c r="F2451">
        <v>-7</v>
      </c>
      <c r="G2451" t="s">
        <v>1394</v>
      </c>
      <c r="H2451" t="s">
        <v>1441</v>
      </c>
      <c r="I2451" t="s">
        <v>1653</v>
      </c>
      <c r="J2451" t="str">
        <f>IF('ATP Data Set 2019 Singles'!$K2451&gt;1,'ATP Data Set 2019 Singles'!$K2451,"")</f>
        <v/>
      </c>
      <c r="K2451">
        <v>1</v>
      </c>
      <c r="R2451" s="132"/>
      <c r="AC2451"/>
    </row>
    <row r="2452" spans="1:29" x14ac:dyDescent="0.25">
      <c r="A2452" t="s">
        <v>2412</v>
      </c>
      <c r="B2452" t="str">
        <f>IF(OR(ISNUMBER(FIND("W/O",Tabelle3[[#This Row],[Score]])),ISNUMBER(FIND("RET",Tabelle3[[#This Row],[Score]])),ISNUMBER(FIND("Bye,",Tabelle3[[#This Row],[Opponent]]))),"NO","YES")</f>
        <v>YES</v>
      </c>
      <c r="C2452" t="s">
        <v>518</v>
      </c>
      <c r="D2452" s="158">
        <v>43724</v>
      </c>
      <c r="E2452" t="s">
        <v>822</v>
      </c>
      <c r="F2452">
        <v>-6</v>
      </c>
      <c r="G2452" t="s">
        <v>1395</v>
      </c>
      <c r="H2452" t="s">
        <v>1611</v>
      </c>
      <c r="I2452" t="s">
        <v>1652</v>
      </c>
      <c r="J2452" t="str">
        <f>IF('ATP Data Set 2019 Singles'!$K2452&gt;1,'ATP Data Set 2019 Singles'!$K2452,"")</f>
        <v/>
      </c>
      <c r="K2452">
        <v>1</v>
      </c>
      <c r="R2452" s="132"/>
      <c r="AC2452"/>
    </row>
    <row r="2453" spans="1:29" x14ac:dyDescent="0.25">
      <c r="A2453" t="s">
        <v>2412</v>
      </c>
      <c r="B2453" t="str">
        <f>IF(OR(ISNUMBER(FIND("W/O",Tabelle3[[#This Row],[Score]])),ISNUMBER(FIND("RET",Tabelle3[[#This Row],[Score]])),ISNUMBER(FIND("Bye,",Tabelle3[[#This Row],[Opponent]]))),"NO","YES")</f>
        <v>YES</v>
      </c>
      <c r="C2453" t="s">
        <v>518</v>
      </c>
      <c r="D2453" s="158">
        <v>43724</v>
      </c>
      <c r="E2453" t="s">
        <v>822</v>
      </c>
      <c r="F2453">
        <v>-6</v>
      </c>
      <c r="G2453" t="s">
        <v>1450</v>
      </c>
      <c r="H2453" t="s">
        <v>1396</v>
      </c>
      <c r="I2453" t="s">
        <v>1651</v>
      </c>
      <c r="J2453" t="str">
        <f>IF('ATP Data Set 2019 Singles'!$K2453&gt;1,'ATP Data Set 2019 Singles'!$K2453,"")</f>
        <v/>
      </c>
      <c r="K2453">
        <v>1</v>
      </c>
      <c r="R2453" s="132"/>
      <c r="AC2453"/>
    </row>
    <row r="2454" spans="1:29" x14ac:dyDescent="0.25">
      <c r="A2454" t="s">
        <v>2412</v>
      </c>
      <c r="B2454" t="str">
        <f>IF(OR(ISNUMBER(FIND("W/O",Tabelle3[[#This Row],[Score]])),ISNUMBER(FIND("RET",Tabelle3[[#This Row],[Score]])),ISNUMBER(FIND("Bye,",Tabelle3[[#This Row],[Opponent]]))),"NO","YES")</f>
        <v>YES</v>
      </c>
      <c r="C2454" t="s">
        <v>518</v>
      </c>
      <c r="D2454" s="158">
        <v>43724</v>
      </c>
      <c r="E2454" t="s">
        <v>822</v>
      </c>
      <c r="F2454">
        <v>-6</v>
      </c>
      <c r="G2454" t="s">
        <v>1399</v>
      </c>
      <c r="H2454" t="s">
        <v>1443</v>
      </c>
      <c r="I2454" t="s">
        <v>522</v>
      </c>
      <c r="J2454" t="str">
        <f>IF('ATP Data Set 2019 Singles'!$K2454&gt;1,'ATP Data Set 2019 Singles'!$K2454,"")</f>
        <v/>
      </c>
      <c r="K2454">
        <v>1</v>
      </c>
      <c r="R2454" s="132"/>
      <c r="AC2454"/>
    </row>
    <row r="2455" spans="1:29" x14ac:dyDescent="0.25">
      <c r="A2455" t="s">
        <v>2412</v>
      </c>
      <c r="B2455" t="str">
        <f>IF(OR(ISNUMBER(FIND("W/O",Tabelle3[[#This Row],[Score]])),ISNUMBER(FIND("RET",Tabelle3[[#This Row],[Score]])),ISNUMBER(FIND("Bye,",Tabelle3[[#This Row],[Opponent]]))),"NO","YES")</f>
        <v>YES</v>
      </c>
      <c r="C2455" t="s">
        <v>518</v>
      </c>
      <c r="D2455" s="158">
        <v>43724</v>
      </c>
      <c r="E2455" t="s">
        <v>822</v>
      </c>
      <c r="F2455">
        <v>-5</v>
      </c>
      <c r="G2455" t="s">
        <v>1395</v>
      </c>
      <c r="H2455" t="s">
        <v>1450</v>
      </c>
      <c r="I2455" t="s">
        <v>610</v>
      </c>
      <c r="J2455" t="str">
        <f>IF('ATP Data Set 2019 Singles'!$K2455&gt;1,'ATP Data Set 2019 Singles'!$K2455,"")</f>
        <v/>
      </c>
      <c r="K2455">
        <v>1</v>
      </c>
      <c r="R2455" s="132"/>
      <c r="AC2455"/>
    </row>
    <row r="2456" spans="1:29" x14ac:dyDescent="0.25">
      <c r="A2456" t="s">
        <v>2412</v>
      </c>
      <c r="B2456" t="str">
        <f>IF(OR(ISNUMBER(FIND("W/O",Tabelle3[[#This Row],[Score]])),ISNUMBER(FIND("RET",Tabelle3[[#This Row],[Score]])),ISNUMBER(FIND("Bye,",Tabelle3[[#This Row],[Opponent]]))),"NO","YES")</f>
        <v>YES</v>
      </c>
      <c r="C2456" t="s">
        <v>518</v>
      </c>
      <c r="D2456" s="158">
        <v>43724</v>
      </c>
      <c r="E2456" t="s">
        <v>822</v>
      </c>
      <c r="F2456">
        <v>-5</v>
      </c>
      <c r="G2456" t="s">
        <v>1441</v>
      </c>
      <c r="H2456" t="s">
        <v>1393</v>
      </c>
      <c r="I2456" t="s">
        <v>1650</v>
      </c>
      <c r="J2456" t="str">
        <f>IF('ATP Data Set 2019 Singles'!$K2456&gt;1,'ATP Data Set 2019 Singles'!$K2456,"")</f>
        <v/>
      </c>
      <c r="K2456">
        <v>1</v>
      </c>
      <c r="R2456" s="132"/>
      <c r="AC2456"/>
    </row>
    <row r="2457" spans="1:29" x14ac:dyDescent="0.25">
      <c r="A2457" t="s">
        <v>2412</v>
      </c>
      <c r="B2457" t="str">
        <f>IF(OR(ISNUMBER(FIND("W/O",Tabelle3[[#This Row],[Score]])),ISNUMBER(FIND("RET",Tabelle3[[#This Row],[Score]])),ISNUMBER(FIND("Bye,",Tabelle3[[#This Row],[Opponent]]))),"NO","YES")</f>
        <v>YES</v>
      </c>
      <c r="C2457" t="s">
        <v>518</v>
      </c>
      <c r="D2457" s="158">
        <v>43724</v>
      </c>
      <c r="E2457" t="s">
        <v>822</v>
      </c>
      <c r="F2457">
        <v>-5</v>
      </c>
      <c r="G2457" t="s">
        <v>1396</v>
      </c>
      <c r="H2457" t="s">
        <v>1443</v>
      </c>
      <c r="I2457" t="s">
        <v>1649</v>
      </c>
      <c r="J2457" t="str">
        <f>IF('ATP Data Set 2019 Singles'!$K2457&gt;1,'ATP Data Set 2019 Singles'!$K2457,"")</f>
        <v/>
      </c>
      <c r="K2457">
        <v>1</v>
      </c>
      <c r="R2457" s="132"/>
      <c r="AC2457"/>
    </row>
    <row r="2458" spans="1:29" x14ac:dyDescent="0.25">
      <c r="A2458" t="s">
        <v>2412</v>
      </c>
      <c r="B2458" t="str">
        <f>IF(OR(ISNUMBER(FIND("W/O",Tabelle3[[#This Row],[Score]])),ISNUMBER(FIND("RET",Tabelle3[[#This Row],[Score]])),ISNUMBER(FIND("Bye,",Tabelle3[[#This Row],[Opponent]]))),"NO","YES")</f>
        <v>YES</v>
      </c>
      <c r="C2458" t="s">
        <v>518</v>
      </c>
      <c r="D2458" s="158">
        <v>43724</v>
      </c>
      <c r="E2458" t="s">
        <v>806</v>
      </c>
      <c r="F2458">
        <v>3</v>
      </c>
      <c r="G2458" t="s">
        <v>1563</v>
      </c>
      <c r="H2458" t="s">
        <v>1475</v>
      </c>
      <c r="I2458" t="s">
        <v>667</v>
      </c>
      <c r="J2458">
        <f>IF('ATP Data Set 2019 Singles'!$K2458&gt;1,'ATP Data Set 2019 Singles'!$K2458,"")</f>
        <v>60</v>
      </c>
      <c r="K2458">
        <v>60</v>
      </c>
      <c r="R2458" s="132"/>
      <c r="AC2458"/>
    </row>
    <row r="2459" spans="1:29" x14ac:dyDescent="0.25">
      <c r="A2459" t="s">
        <v>2412</v>
      </c>
      <c r="B2459" t="str">
        <f>IF(OR(ISNUMBER(FIND("W/O",Tabelle3[[#This Row],[Score]])),ISNUMBER(FIND("RET",Tabelle3[[#This Row],[Score]])),ISNUMBER(FIND("Bye,",Tabelle3[[#This Row],[Opponent]]))),"NO","YES")</f>
        <v>NO</v>
      </c>
      <c r="C2459" t="s">
        <v>518</v>
      </c>
      <c r="D2459" s="158">
        <v>43724</v>
      </c>
      <c r="E2459" t="s">
        <v>806</v>
      </c>
      <c r="F2459">
        <v>3</v>
      </c>
      <c r="G2459" t="s">
        <v>1477</v>
      </c>
      <c r="H2459" t="s">
        <v>1458</v>
      </c>
      <c r="I2459" t="s">
        <v>1457</v>
      </c>
      <c r="J2459" t="str">
        <f>IF('ATP Data Set 2019 Singles'!$K2459&gt;1,'ATP Data Set 2019 Singles'!$K2459,"")</f>
        <v/>
      </c>
      <c r="K2459">
        <v>0</v>
      </c>
      <c r="R2459" s="132"/>
      <c r="AC2459"/>
    </row>
    <row r="2460" spans="1:29" x14ac:dyDescent="0.25">
      <c r="A2460" t="s">
        <v>2412</v>
      </c>
      <c r="B2460" t="str">
        <f>IF(OR(ISNUMBER(FIND("W/O",Tabelle3[[#This Row],[Score]])),ISNUMBER(FIND("RET",Tabelle3[[#This Row],[Score]])),ISNUMBER(FIND("Bye,",Tabelle3[[#This Row],[Opponent]]))),"NO","YES")</f>
        <v>YES</v>
      </c>
      <c r="C2460" t="s">
        <v>518</v>
      </c>
      <c r="D2460" s="158">
        <v>43724</v>
      </c>
      <c r="E2460" t="s">
        <v>806</v>
      </c>
      <c r="F2460">
        <v>3</v>
      </c>
      <c r="G2460" t="s">
        <v>1481</v>
      </c>
      <c r="H2460" t="s">
        <v>1648</v>
      </c>
      <c r="I2460" t="s">
        <v>550</v>
      </c>
      <c r="J2460">
        <f>IF('ATP Data Set 2019 Singles'!$K2460&gt;1,'ATP Data Set 2019 Singles'!$K2460,"")</f>
        <v>75</v>
      </c>
      <c r="K2460">
        <v>75</v>
      </c>
      <c r="R2460" s="132"/>
      <c r="AC2460"/>
    </row>
    <row r="2461" spans="1:29" x14ac:dyDescent="0.25">
      <c r="A2461" t="s">
        <v>2412</v>
      </c>
      <c r="B2461" t="str">
        <f>IF(OR(ISNUMBER(FIND("W/O",Tabelle3[[#This Row],[Score]])),ISNUMBER(FIND("RET",Tabelle3[[#This Row],[Score]])),ISNUMBER(FIND("Bye,",Tabelle3[[#This Row],[Opponent]]))),"NO","YES")</f>
        <v>YES</v>
      </c>
      <c r="C2461" t="s">
        <v>518</v>
      </c>
      <c r="D2461" s="158">
        <v>43724</v>
      </c>
      <c r="E2461" t="s">
        <v>806</v>
      </c>
      <c r="F2461">
        <v>3</v>
      </c>
      <c r="G2461" t="s">
        <v>1480</v>
      </c>
      <c r="H2461" t="s">
        <v>1647</v>
      </c>
      <c r="I2461" t="s">
        <v>785</v>
      </c>
      <c r="J2461">
        <f>IF('ATP Data Set 2019 Singles'!$K2461&gt;1,'ATP Data Set 2019 Singles'!$K2461,"")</f>
        <v>57</v>
      </c>
      <c r="K2461">
        <v>57</v>
      </c>
      <c r="R2461" s="132"/>
      <c r="AC2461"/>
    </row>
    <row r="2462" spans="1:29" x14ac:dyDescent="0.25">
      <c r="A2462" t="s">
        <v>2412</v>
      </c>
      <c r="B2462" t="str">
        <f>IF(OR(ISNUMBER(FIND("W/O",Tabelle3[[#This Row],[Score]])),ISNUMBER(FIND("RET",Tabelle3[[#This Row],[Score]])),ISNUMBER(FIND("Bye,",Tabelle3[[#This Row],[Opponent]]))),"NO","YES")</f>
        <v>YES</v>
      </c>
      <c r="C2462" t="s">
        <v>518</v>
      </c>
      <c r="D2462" s="158">
        <v>43724</v>
      </c>
      <c r="E2462" t="s">
        <v>806</v>
      </c>
      <c r="F2462">
        <v>3</v>
      </c>
      <c r="G2462" t="s">
        <v>1508</v>
      </c>
      <c r="H2462" t="s">
        <v>1646</v>
      </c>
      <c r="I2462" t="s">
        <v>1333</v>
      </c>
      <c r="J2462">
        <f>IF('ATP Data Set 2019 Singles'!$K2462&gt;1,'ATP Data Set 2019 Singles'!$K2462,"")</f>
        <v>155</v>
      </c>
      <c r="K2462">
        <v>155</v>
      </c>
      <c r="R2462" s="132"/>
      <c r="AC2462"/>
    </row>
    <row r="2463" spans="1:29" x14ac:dyDescent="0.25">
      <c r="A2463" t="s">
        <v>2412</v>
      </c>
      <c r="B2463" t="str">
        <f>IF(OR(ISNUMBER(FIND("W/O",Tabelle3[[#This Row],[Score]])),ISNUMBER(FIND("RET",Tabelle3[[#This Row],[Score]])),ISNUMBER(FIND("Bye,",Tabelle3[[#This Row],[Opponent]]))),"NO","YES")</f>
        <v>NO</v>
      </c>
      <c r="C2463" t="s">
        <v>518</v>
      </c>
      <c r="D2463" s="158">
        <v>43724</v>
      </c>
      <c r="E2463" t="s">
        <v>806</v>
      </c>
      <c r="F2463">
        <v>3</v>
      </c>
      <c r="G2463" t="s">
        <v>1453</v>
      </c>
      <c r="H2463" t="s">
        <v>1458</v>
      </c>
      <c r="I2463" t="s">
        <v>1457</v>
      </c>
      <c r="J2463" t="str">
        <f>IF('ATP Data Set 2019 Singles'!$K2463&gt;1,'ATP Data Set 2019 Singles'!$K2463,"")</f>
        <v/>
      </c>
      <c r="K2463">
        <v>0</v>
      </c>
      <c r="R2463" s="132"/>
      <c r="AC2463"/>
    </row>
    <row r="2464" spans="1:29" x14ac:dyDescent="0.25">
      <c r="A2464" t="s">
        <v>2412</v>
      </c>
      <c r="B2464" t="str">
        <f>IF(OR(ISNUMBER(FIND("W/O",Tabelle3[[#This Row],[Score]])),ISNUMBER(FIND("RET",Tabelle3[[#This Row],[Score]])),ISNUMBER(FIND("Bye,",Tabelle3[[#This Row],[Opponent]]))),"NO","YES")</f>
        <v>YES</v>
      </c>
      <c r="C2464" t="s">
        <v>518</v>
      </c>
      <c r="D2464" s="158">
        <v>43724</v>
      </c>
      <c r="E2464" t="s">
        <v>806</v>
      </c>
      <c r="F2464">
        <v>3</v>
      </c>
      <c r="G2464" t="s">
        <v>1492</v>
      </c>
      <c r="H2464" t="s">
        <v>1432</v>
      </c>
      <c r="I2464" t="s">
        <v>533</v>
      </c>
      <c r="J2464">
        <f>IF('ATP Data Set 2019 Singles'!$K2464&gt;1,'ATP Data Set 2019 Singles'!$K2464,"")</f>
        <v>92</v>
      </c>
      <c r="K2464">
        <v>92</v>
      </c>
      <c r="R2464" s="132"/>
      <c r="AC2464"/>
    </row>
    <row r="2465" spans="1:29" x14ac:dyDescent="0.25">
      <c r="A2465" t="s">
        <v>2412</v>
      </c>
      <c r="B2465" t="str">
        <f>IF(OR(ISNUMBER(FIND("W/O",Tabelle3[[#This Row],[Score]])),ISNUMBER(FIND("RET",Tabelle3[[#This Row],[Score]])),ISNUMBER(FIND("Bye,",Tabelle3[[#This Row],[Opponent]]))),"NO","YES")</f>
        <v>YES</v>
      </c>
      <c r="C2465" t="s">
        <v>518</v>
      </c>
      <c r="D2465" s="158">
        <v>43724</v>
      </c>
      <c r="E2465" t="s">
        <v>806</v>
      </c>
      <c r="F2465">
        <v>3</v>
      </c>
      <c r="G2465" t="s">
        <v>1644</v>
      </c>
      <c r="H2465" t="s">
        <v>1521</v>
      </c>
      <c r="I2465" t="s">
        <v>569</v>
      </c>
      <c r="J2465">
        <f>IF('ATP Data Set 2019 Singles'!$K2465&gt;1,'ATP Data Set 2019 Singles'!$K2465,"")</f>
        <v>71</v>
      </c>
      <c r="K2465">
        <v>71</v>
      </c>
      <c r="R2465" s="132"/>
      <c r="AC2465"/>
    </row>
    <row r="2466" spans="1:29" x14ac:dyDescent="0.25">
      <c r="A2466" t="s">
        <v>2412</v>
      </c>
      <c r="B2466" t="str">
        <f>IF(OR(ISNUMBER(FIND("W/O",Tabelle3[[#This Row],[Score]])),ISNUMBER(FIND("RET",Tabelle3[[#This Row],[Score]])),ISNUMBER(FIND("Bye,",Tabelle3[[#This Row],[Opponent]]))),"NO","YES")</f>
        <v>YES</v>
      </c>
      <c r="C2466" t="s">
        <v>518</v>
      </c>
      <c r="D2466" s="158">
        <v>43724</v>
      </c>
      <c r="E2466" t="s">
        <v>806</v>
      </c>
      <c r="F2466">
        <v>3</v>
      </c>
      <c r="G2466" t="s">
        <v>1501</v>
      </c>
      <c r="H2466" t="s">
        <v>1513</v>
      </c>
      <c r="I2466" t="s">
        <v>598</v>
      </c>
      <c r="J2466">
        <f>IF('ATP Data Set 2019 Singles'!$K2466&gt;1,'ATP Data Set 2019 Singles'!$K2466,"")</f>
        <v>84</v>
      </c>
      <c r="K2466">
        <v>84</v>
      </c>
      <c r="R2466" s="132"/>
      <c r="AC2466"/>
    </row>
    <row r="2467" spans="1:29" x14ac:dyDescent="0.25">
      <c r="A2467" t="s">
        <v>2412</v>
      </c>
      <c r="B2467" t="str">
        <f>IF(OR(ISNUMBER(FIND("W/O",Tabelle3[[#This Row],[Score]])),ISNUMBER(FIND("RET",Tabelle3[[#This Row],[Score]])),ISNUMBER(FIND("Bye,",Tabelle3[[#This Row],[Opponent]]))),"NO","YES")</f>
        <v>YES</v>
      </c>
      <c r="C2467" t="s">
        <v>518</v>
      </c>
      <c r="D2467" s="158">
        <v>43724</v>
      </c>
      <c r="E2467" t="s">
        <v>806</v>
      </c>
      <c r="F2467">
        <v>3</v>
      </c>
      <c r="G2467" t="s">
        <v>1562</v>
      </c>
      <c r="H2467" t="s">
        <v>1413</v>
      </c>
      <c r="I2467" t="s">
        <v>1619</v>
      </c>
      <c r="J2467">
        <f>IF('ATP Data Set 2019 Singles'!$K2467&gt;1,'ATP Data Set 2019 Singles'!$K2467,"")</f>
        <v>153</v>
      </c>
      <c r="K2467">
        <v>153</v>
      </c>
      <c r="R2467" s="132"/>
      <c r="AC2467"/>
    </row>
    <row r="2468" spans="1:29" x14ac:dyDescent="0.25">
      <c r="A2468" t="s">
        <v>2412</v>
      </c>
      <c r="B2468" t="str">
        <f>IF(OR(ISNUMBER(FIND("W/O",Tabelle3[[#This Row],[Score]])),ISNUMBER(FIND("RET",Tabelle3[[#This Row],[Score]])),ISNUMBER(FIND("Bye,",Tabelle3[[#This Row],[Opponent]]))),"NO","YES")</f>
        <v>NO</v>
      </c>
      <c r="C2468" t="s">
        <v>518</v>
      </c>
      <c r="D2468" s="158">
        <v>43724</v>
      </c>
      <c r="E2468" t="s">
        <v>806</v>
      </c>
      <c r="F2468">
        <v>3</v>
      </c>
      <c r="G2468" t="s">
        <v>1449</v>
      </c>
      <c r="H2468" t="s">
        <v>1458</v>
      </c>
      <c r="I2468" t="s">
        <v>1457</v>
      </c>
      <c r="J2468" t="str">
        <f>IF('ATP Data Set 2019 Singles'!$K2468&gt;1,'ATP Data Set 2019 Singles'!$K2468,"")</f>
        <v/>
      </c>
      <c r="K2468">
        <v>0</v>
      </c>
      <c r="R2468" s="132"/>
      <c r="AC2468"/>
    </row>
    <row r="2469" spans="1:29" x14ac:dyDescent="0.25">
      <c r="A2469" t="s">
        <v>2412</v>
      </c>
      <c r="B2469" t="str">
        <f>IF(OR(ISNUMBER(FIND("W/O",Tabelle3[[#This Row],[Score]])),ISNUMBER(FIND("RET",Tabelle3[[#This Row],[Score]])),ISNUMBER(FIND("Bye,",Tabelle3[[#This Row],[Opponent]]))),"NO","YES")</f>
        <v>NO</v>
      </c>
      <c r="C2469" t="s">
        <v>518</v>
      </c>
      <c r="D2469" s="158">
        <v>43724</v>
      </c>
      <c r="E2469" t="s">
        <v>806</v>
      </c>
      <c r="F2469">
        <v>3</v>
      </c>
      <c r="G2469" t="s">
        <v>1574</v>
      </c>
      <c r="H2469" t="s">
        <v>1458</v>
      </c>
      <c r="I2469" t="s">
        <v>1457</v>
      </c>
      <c r="J2469" t="str">
        <f>IF('ATP Data Set 2019 Singles'!$K2469&gt;1,'ATP Data Set 2019 Singles'!$K2469,"")</f>
        <v/>
      </c>
      <c r="K2469">
        <v>0</v>
      </c>
      <c r="R2469" s="132"/>
      <c r="AC2469"/>
    </row>
    <row r="2470" spans="1:29" x14ac:dyDescent="0.25">
      <c r="A2470" t="s">
        <v>2412</v>
      </c>
      <c r="B2470" t="str">
        <f>IF(OR(ISNUMBER(FIND("W/O",Tabelle3[[#This Row],[Score]])),ISNUMBER(FIND("RET",Tabelle3[[#This Row],[Score]])),ISNUMBER(FIND("Bye,",Tabelle3[[#This Row],[Opponent]]))),"NO","YES")</f>
        <v>YES</v>
      </c>
      <c r="C2470" t="s">
        <v>518</v>
      </c>
      <c r="D2470" s="158">
        <v>43724</v>
      </c>
      <c r="E2470" t="s">
        <v>806</v>
      </c>
      <c r="F2470">
        <v>3</v>
      </c>
      <c r="G2470" t="s">
        <v>1465</v>
      </c>
      <c r="H2470" t="s">
        <v>1516</v>
      </c>
      <c r="I2470" t="s">
        <v>512</v>
      </c>
      <c r="J2470">
        <f>IF('ATP Data Set 2019 Singles'!$K2470&gt;1,'ATP Data Set 2019 Singles'!$K2470,"")</f>
        <v>77</v>
      </c>
      <c r="K2470">
        <v>77</v>
      </c>
      <c r="R2470" s="132"/>
      <c r="AC2470"/>
    </row>
    <row r="2471" spans="1:29" x14ac:dyDescent="0.25">
      <c r="A2471" t="s">
        <v>2412</v>
      </c>
      <c r="B2471" t="str">
        <f>IF(OR(ISNUMBER(FIND("W/O",Tabelle3[[#This Row],[Score]])),ISNUMBER(FIND("RET",Tabelle3[[#This Row],[Score]])),ISNUMBER(FIND("Bye,",Tabelle3[[#This Row],[Opponent]]))),"NO","YES")</f>
        <v>YES</v>
      </c>
      <c r="C2471" t="s">
        <v>518</v>
      </c>
      <c r="D2471" s="158">
        <v>43724</v>
      </c>
      <c r="E2471" t="s">
        <v>806</v>
      </c>
      <c r="F2471">
        <v>3</v>
      </c>
      <c r="G2471" t="s">
        <v>1496</v>
      </c>
      <c r="H2471" t="s">
        <v>1531</v>
      </c>
      <c r="I2471" t="s">
        <v>854</v>
      </c>
      <c r="J2471">
        <f>IF('ATP Data Set 2019 Singles'!$K2471&gt;1,'ATP Data Set 2019 Singles'!$K2471,"")</f>
        <v>92</v>
      </c>
      <c r="K2471">
        <v>92</v>
      </c>
      <c r="R2471" s="132"/>
      <c r="AC2471"/>
    </row>
    <row r="2472" spans="1:29" x14ac:dyDescent="0.25">
      <c r="A2472" t="s">
        <v>2412</v>
      </c>
      <c r="B2472" t="str">
        <f>IF(OR(ISNUMBER(FIND("W/O",Tabelle3[[#This Row],[Score]])),ISNUMBER(FIND("RET",Tabelle3[[#This Row],[Score]])),ISNUMBER(FIND("Bye,",Tabelle3[[#This Row],[Opponent]]))),"NO","YES")</f>
        <v>YES</v>
      </c>
      <c r="C2472" t="s">
        <v>518</v>
      </c>
      <c r="D2472" s="158">
        <v>43724</v>
      </c>
      <c r="E2472" t="s">
        <v>806</v>
      </c>
      <c r="F2472">
        <v>3</v>
      </c>
      <c r="G2472" t="s">
        <v>1429</v>
      </c>
      <c r="H2472" t="s">
        <v>1515</v>
      </c>
      <c r="I2472" t="s">
        <v>1645</v>
      </c>
      <c r="J2472">
        <f>IF('ATP Data Set 2019 Singles'!$K2472&gt;1,'ATP Data Set 2019 Singles'!$K2472,"")</f>
        <v>113</v>
      </c>
      <c r="K2472">
        <v>113</v>
      </c>
      <c r="R2472" s="132"/>
      <c r="AC2472"/>
    </row>
    <row r="2473" spans="1:29" x14ac:dyDescent="0.25">
      <c r="A2473" t="s">
        <v>2412</v>
      </c>
      <c r="B2473" t="str">
        <f>IF(OR(ISNUMBER(FIND("W/O",Tabelle3[[#This Row],[Score]])),ISNUMBER(FIND("RET",Tabelle3[[#This Row],[Score]])),ISNUMBER(FIND("Bye,",Tabelle3[[#This Row],[Opponent]]))),"NO","YES")</f>
        <v>YES</v>
      </c>
      <c r="C2473" t="s">
        <v>518</v>
      </c>
      <c r="D2473" s="158">
        <v>43724</v>
      </c>
      <c r="E2473" t="s">
        <v>806</v>
      </c>
      <c r="F2473">
        <v>3</v>
      </c>
      <c r="G2473" t="s">
        <v>1439</v>
      </c>
      <c r="H2473" t="s">
        <v>1565</v>
      </c>
      <c r="I2473" t="s">
        <v>667</v>
      </c>
      <c r="J2473">
        <f>IF('ATP Data Set 2019 Singles'!$K2473&gt;1,'ATP Data Set 2019 Singles'!$K2473,"")</f>
        <v>69</v>
      </c>
      <c r="K2473">
        <v>69</v>
      </c>
      <c r="R2473" s="132"/>
      <c r="AC2473"/>
    </row>
    <row r="2474" spans="1:29" x14ac:dyDescent="0.25">
      <c r="A2474" t="s">
        <v>2412</v>
      </c>
      <c r="B2474" t="str">
        <f>IF(OR(ISNUMBER(FIND("W/O",Tabelle3[[#This Row],[Score]])),ISNUMBER(FIND("RET",Tabelle3[[#This Row],[Score]])),ISNUMBER(FIND("Bye,",Tabelle3[[#This Row],[Opponent]]))),"NO","YES")</f>
        <v>YES</v>
      </c>
      <c r="C2474" t="s">
        <v>518</v>
      </c>
      <c r="D2474" s="158">
        <v>43724</v>
      </c>
      <c r="E2474" t="s">
        <v>806</v>
      </c>
      <c r="F2474">
        <v>4</v>
      </c>
      <c r="G2474" t="s">
        <v>1563</v>
      </c>
      <c r="H2474" t="s">
        <v>1644</v>
      </c>
      <c r="I2474" t="s">
        <v>1643</v>
      </c>
      <c r="J2474">
        <f>IF('ATP Data Set 2019 Singles'!$K2474&gt;1,'ATP Data Set 2019 Singles'!$K2474,"")</f>
        <v>130</v>
      </c>
      <c r="K2474">
        <v>130</v>
      </c>
      <c r="R2474" s="132"/>
      <c r="AC2474"/>
    </row>
    <row r="2475" spans="1:29" x14ac:dyDescent="0.25">
      <c r="A2475" t="s">
        <v>2412</v>
      </c>
      <c r="B2475" t="str">
        <f>IF(OR(ISNUMBER(FIND("W/O",Tabelle3[[#This Row],[Score]])),ISNUMBER(FIND("RET",Tabelle3[[#This Row],[Score]])),ISNUMBER(FIND("Bye,",Tabelle3[[#This Row],[Opponent]]))),"NO","YES")</f>
        <v>YES</v>
      </c>
      <c r="C2475" t="s">
        <v>518</v>
      </c>
      <c r="D2475" s="158">
        <v>43724</v>
      </c>
      <c r="E2475" t="s">
        <v>806</v>
      </c>
      <c r="F2475">
        <v>4</v>
      </c>
      <c r="G2475" t="s">
        <v>1477</v>
      </c>
      <c r="H2475" t="s">
        <v>1562</v>
      </c>
      <c r="I2475" t="s">
        <v>854</v>
      </c>
      <c r="J2475">
        <f>IF('ATP Data Set 2019 Singles'!$K2475&gt;1,'ATP Data Set 2019 Singles'!$K2475,"")</f>
        <v>90</v>
      </c>
      <c r="K2475">
        <v>90</v>
      </c>
      <c r="R2475" s="132"/>
      <c r="AC2475"/>
    </row>
    <row r="2476" spans="1:29" x14ac:dyDescent="0.25">
      <c r="A2476" t="s">
        <v>2412</v>
      </c>
      <c r="B2476" t="str">
        <f>IF(OR(ISNUMBER(FIND("W/O",Tabelle3[[#This Row],[Score]])),ISNUMBER(FIND("RET",Tabelle3[[#This Row],[Score]])),ISNUMBER(FIND("Bye,",Tabelle3[[#This Row],[Opponent]]))),"NO","YES")</f>
        <v>YES</v>
      </c>
      <c r="C2476" t="s">
        <v>518</v>
      </c>
      <c r="D2476" s="158">
        <v>43724</v>
      </c>
      <c r="E2476" t="s">
        <v>806</v>
      </c>
      <c r="F2476">
        <v>4</v>
      </c>
      <c r="G2476" t="s">
        <v>1481</v>
      </c>
      <c r="H2476" t="s">
        <v>1465</v>
      </c>
      <c r="I2476" t="s">
        <v>527</v>
      </c>
      <c r="J2476">
        <f>IF('ATP Data Set 2019 Singles'!$K2476&gt;1,'ATP Data Set 2019 Singles'!$K2476,"")</f>
        <v>92</v>
      </c>
      <c r="K2476">
        <v>92</v>
      </c>
      <c r="R2476" s="132"/>
      <c r="AC2476"/>
    </row>
    <row r="2477" spans="1:29" x14ac:dyDescent="0.25">
      <c r="A2477" t="s">
        <v>2412</v>
      </c>
      <c r="B2477" t="str">
        <f>IF(OR(ISNUMBER(FIND("W/O",Tabelle3[[#This Row],[Score]])),ISNUMBER(FIND("RET",Tabelle3[[#This Row],[Score]])),ISNUMBER(FIND("Bye,",Tabelle3[[#This Row],[Opponent]]))),"NO","YES")</f>
        <v>YES</v>
      </c>
      <c r="C2477" t="s">
        <v>518</v>
      </c>
      <c r="D2477" s="158">
        <v>43724</v>
      </c>
      <c r="E2477" t="s">
        <v>806</v>
      </c>
      <c r="F2477">
        <v>4</v>
      </c>
      <c r="G2477" t="s">
        <v>1480</v>
      </c>
      <c r="H2477" t="s">
        <v>1453</v>
      </c>
      <c r="I2477" t="s">
        <v>621</v>
      </c>
      <c r="J2477">
        <f>IF('ATP Data Set 2019 Singles'!$K2477&gt;1,'ATP Data Set 2019 Singles'!$K2477,"")</f>
        <v>71</v>
      </c>
      <c r="K2477">
        <v>71</v>
      </c>
      <c r="R2477" s="132"/>
      <c r="AC2477"/>
    </row>
    <row r="2478" spans="1:29" x14ac:dyDescent="0.25">
      <c r="A2478" t="s">
        <v>2412</v>
      </c>
      <c r="B2478" t="str">
        <f>IF(OR(ISNUMBER(FIND("W/O",Tabelle3[[#This Row],[Score]])),ISNUMBER(FIND("RET",Tabelle3[[#This Row],[Score]])),ISNUMBER(FIND("Bye,",Tabelle3[[#This Row],[Opponent]]))),"NO","YES")</f>
        <v>YES</v>
      </c>
      <c r="C2478" t="s">
        <v>518</v>
      </c>
      <c r="D2478" s="158">
        <v>43724</v>
      </c>
      <c r="E2478" t="s">
        <v>806</v>
      </c>
      <c r="F2478">
        <v>4</v>
      </c>
      <c r="G2478" t="s">
        <v>1501</v>
      </c>
      <c r="H2478" t="s">
        <v>1439</v>
      </c>
      <c r="I2478" t="s">
        <v>1348</v>
      </c>
      <c r="J2478">
        <f>IF('ATP Data Set 2019 Singles'!$K2478&gt;1,'ATP Data Set 2019 Singles'!$K2478,"")</f>
        <v>111</v>
      </c>
      <c r="K2478">
        <v>111</v>
      </c>
      <c r="R2478" s="132"/>
      <c r="AC2478"/>
    </row>
    <row r="2479" spans="1:29" x14ac:dyDescent="0.25">
      <c r="A2479" t="s">
        <v>2412</v>
      </c>
      <c r="B2479" t="str">
        <f>IF(OR(ISNUMBER(FIND("W/O",Tabelle3[[#This Row],[Score]])),ISNUMBER(FIND("RET",Tabelle3[[#This Row],[Score]])),ISNUMBER(FIND("Bye,",Tabelle3[[#This Row],[Opponent]]))),"NO","YES")</f>
        <v>YES</v>
      </c>
      <c r="C2479" t="s">
        <v>518</v>
      </c>
      <c r="D2479" s="158">
        <v>43724</v>
      </c>
      <c r="E2479" t="s">
        <v>806</v>
      </c>
      <c r="F2479">
        <v>4</v>
      </c>
      <c r="G2479" t="s">
        <v>1449</v>
      </c>
      <c r="H2479" t="s">
        <v>1508</v>
      </c>
      <c r="I2479" t="s">
        <v>831</v>
      </c>
      <c r="J2479">
        <f>IF('ATP Data Set 2019 Singles'!$K2479&gt;1,'ATP Data Set 2019 Singles'!$K2479,"")</f>
        <v>97</v>
      </c>
      <c r="K2479">
        <v>97</v>
      </c>
      <c r="R2479" s="132"/>
      <c r="AC2479"/>
    </row>
    <row r="2480" spans="1:29" x14ac:dyDescent="0.25">
      <c r="A2480" t="s">
        <v>2412</v>
      </c>
      <c r="B2480" t="str">
        <f>IF(OR(ISNUMBER(FIND("W/O",Tabelle3[[#This Row],[Score]])),ISNUMBER(FIND("RET",Tabelle3[[#This Row],[Score]])),ISNUMBER(FIND("Bye,",Tabelle3[[#This Row],[Opponent]]))),"NO","YES")</f>
        <v>YES</v>
      </c>
      <c r="C2480" t="s">
        <v>518</v>
      </c>
      <c r="D2480" s="158">
        <v>43724</v>
      </c>
      <c r="E2480" t="s">
        <v>806</v>
      </c>
      <c r="F2480">
        <v>4</v>
      </c>
      <c r="G2480" t="s">
        <v>1574</v>
      </c>
      <c r="H2480" t="s">
        <v>1496</v>
      </c>
      <c r="I2480" t="s">
        <v>626</v>
      </c>
      <c r="J2480">
        <f>IF('ATP Data Set 2019 Singles'!$K2480&gt;1,'ATP Data Set 2019 Singles'!$K2480,"")</f>
        <v>68</v>
      </c>
      <c r="K2480">
        <v>68</v>
      </c>
      <c r="R2480" s="132"/>
      <c r="AC2480"/>
    </row>
    <row r="2481" spans="1:29" x14ac:dyDescent="0.25">
      <c r="A2481" t="s">
        <v>2412</v>
      </c>
      <c r="B2481" t="str">
        <f>IF(OR(ISNUMBER(FIND("W/O",Tabelle3[[#This Row],[Score]])),ISNUMBER(FIND("RET",Tabelle3[[#This Row],[Score]])),ISNUMBER(FIND("Bye,",Tabelle3[[#This Row],[Opponent]]))),"NO","YES")</f>
        <v>YES</v>
      </c>
      <c r="C2481" t="s">
        <v>518</v>
      </c>
      <c r="D2481" s="158">
        <v>43724</v>
      </c>
      <c r="E2481" t="s">
        <v>806</v>
      </c>
      <c r="F2481">
        <v>4</v>
      </c>
      <c r="G2481" t="s">
        <v>1429</v>
      </c>
      <c r="H2481" t="s">
        <v>1492</v>
      </c>
      <c r="I2481" t="s">
        <v>512</v>
      </c>
      <c r="J2481">
        <f>IF('ATP Data Set 2019 Singles'!$K2481&gt;1,'ATP Data Set 2019 Singles'!$K2481,"")</f>
        <v>88</v>
      </c>
      <c r="K2481">
        <v>88</v>
      </c>
      <c r="R2481" s="132"/>
      <c r="AC2481"/>
    </row>
    <row r="2482" spans="1:29" x14ac:dyDescent="0.25">
      <c r="A2482" t="s">
        <v>2412</v>
      </c>
      <c r="B2482" t="str">
        <f>IF(OR(ISNUMBER(FIND("W/O",Tabelle3[[#This Row],[Score]])),ISNUMBER(FIND("RET",Tabelle3[[#This Row],[Score]])),ISNUMBER(FIND("Bye,",Tabelle3[[#This Row],[Opponent]]))),"NO","YES")</f>
        <v>YES</v>
      </c>
      <c r="C2482" t="s">
        <v>518</v>
      </c>
      <c r="D2482" s="158">
        <v>43724</v>
      </c>
      <c r="E2482" t="s">
        <v>806</v>
      </c>
      <c r="F2482">
        <v>5</v>
      </c>
      <c r="G2482" t="s">
        <v>1481</v>
      </c>
      <c r="H2482" t="s">
        <v>1480</v>
      </c>
      <c r="I2482" t="s">
        <v>566</v>
      </c>
      <c r="J2482">
        <f>IF('ATP Data Set 2019 Singles'!$K2482&gt;1,'ATP Data Set 2019 Singles'!$K2482,"")</f>
        <v>84</v>
      </c>
      <c r="K2482">
        <v>84</v>
      </c>
      <c r="R2482" s="132"/>
      <c r="AC2482"/>
    </row>
    <row r="2483" spans="1:29" x14ac:dyDescent="0.25">
      <c r="A2483" t="s">
        <v>2412</v>
      </c>
      <c r="B2483" t="str">
        <f>IF(OR(ISNUMBER(FIND("W/O",Tabelle3[[#This Row],[Score]])),ISNUMBER(FIND("RET",Tabelle3[[#This Row],[Score]])),ISNUMBER(FIND("Bye,",Tabelle3[[#This Row],[Opponent]]))),"NO","YES")</f>
        <v>YES</v>
      </c>
      <c r="C2483" t="s">
        <v>518</v>
      </c>
      <c r="D2483" s="158">
        <v>43724</v>
      </c>
      <c r="E2483" t="s">
        <v>806</v>
      </c>
      <c r="F2483">
        <v>5</v>
      </c>
      <c r="G2483" t="s">
        <v>1449</v>
      </c>
      <c r="H2483" t="s">
        <v>1563</v>
      </c>
      <c r="I2483" t="s">
        <v>533</v>
      </c>
      <c r="J2483">
        <f>IF('ATP Data Set 2019 Singles'!$K2483&gt;1,'ATP Data Set 2019 Singles'!$K2483,"")</f>
        <v>79</v>
      </c>
      <c r="K2483">
        <v>79</v>
      </c>
      <c r="R2483" s="132"/>
      <c r="AC2483"/>
    </row>
    <row r="2484" spans="1:29" x14ac:dyDescent="0.25">
      <c r="A2484" t="s">
        <v>2412</v>
      </c>
      <c r="B2484" t="str">
        <f>IF(OR(ISNUMBER(FIND("W/O",Tabelle3[[#This Row],[Score]])),ISNUMBER(FIND("RET",Tabelle3[[#This Row],[Score]])),ISNUMBER(FIND("Bye,",Tabelle3[[#This Row],[Opponent]]))),"NO","YES")</f>
        <v>YES</v>
      </c>
      <c r="C2484" t="s">
        <v>518</v>
      </c>
      <c r="D2484" s="158">
        <v>43724</v>
      </c>
      <c r="E2484" t="s">
        <v>806</v>
      </c>
      <c r="F2484">
        <v>5</v>
      </c>
      <c r="G2484" t="s">
        <v>1574</v>
      </c>
      <c r="H2484" t="s">
        <v>1501</v>
      </c>
      <c r="I2484" t="s">
        <v>1462</v>
      </c>
      <c r="J2484">
        <f>IF('ATP Data Set 2019 Singles'!$K2484&gt;1,'ATP Data Set 2019 Singles'!$K2484,"")</f>
        <v>119</v>
      </c>
      <c r="K2484">
        <v>119</v>
      </c>
      <c r="R2484" s="132"/>
      <c r="AC2484"/>
    </row>
    <row r="2485" spans="1:29" x14ac:dyDescent="0.25">
      <c r="A2485" t="s">
        <v>2412</v>
      </c>
      <c r="B2485" t="str">
        <f>IF(OR(ISNUMBER(FIND("W/O",Tabelle3[[#This Row],[Score]])),ISNUMBER(FIND("RET",Tabelle3[[#This Row],[Score]])),ISNUMBER(FIND("Bye,",Tabelle3[[#This Row],[Opponent]]))),"NO","YES")</f>
        <v>NO</v>
      </c>
      <c r="C2485" t="s">
        <v>518</v>
      </c>
      <c r="D2485" s="158">
        <v>43724</v>
      </c>
      <c r="E2485" t="s">
        <v>806</v>
      </c>
      <c r="F2485">
        <v>5</v>
      </c>
      <c r="G2485" t="s">
        <v>1429</v>
      </c>
      <c r="H2485" t="s">
        <v>1477</v>
      </c>
      <c r="I2485" t="s">
        <v>1642</v>
      </c>
      <c r="J2485">
        <f>IF('ATP Data Set 2019 Singles'!$K2485&gt;1,'ATP Data Set 2019 Singles'!$K2485,"")</f>
        <v>111</v>
      </c>
      <c r="K2485">
        <v>111</v>
      </c>
      <c r="R2485" s="132"/>
      <c r="AC2485"/>
    </row>
    <row r="2486" spans="1:29" x14ac:dyDescent="0.25">
      <c r="A2486" t="s">
        <v>2412</v>
      </c>
      <c r="B2486" t="str">
        <f>IF(OR(ISNUMBER(FIND("W/O",Tabelle3[[#This Row],[Score]])),ISNUMBER(FIND("RET",Tabelle3[[#This Row],[Score]])),ISNUMBER(FIND("Bye,",Tabelle3[[#This Row],[Opponent]]))),"NO","YES")</f>
        <v>YES</v>
      </c>
      <c r="C2486" t="s">
        <v>518</v>
      </c>
      <c r="D2486" s="158">
        <v>43724</v>
      </c>
      <c r="E2486" t="s">
        <v>806</v>
      </c>
      <c r="F2486">
        <v>6</v>
      </c>
      <c r="G2486" t="s">
        <v>1481</v>
      </c>
      <c r="H2486" t="s">
        <v>1449</v>
      </c>
      <c r="I2486" t="s">
        <v>1473</v>
      </c>
      <c r="J2486">
        <f>IF('ATP Data Set 2019 Singles'!$K2486&gt;1,'ATP Data Set 2019 Singles'!$K2486,"")</f>
        <v>91</v>
      </c>
      <c r="K2486">
        <v>91</v>
      </c>
      <c r="R2486" s="132"/>
      <c r="AC2486"/>
    </row>
    <row r="2487" spans="1:29" x14ac:dyDescent="0.25">
      <c r="A2487" t="s">
        <v>2412</v>
      </c>
      <c r="B2487" t="str">
        <f>IF(OR(ISNUMBER(FIND("W/O",Tabelle3[[#This Row],[Score]])),ISNUMBER(FIND("RET",Tabelle3[[#This Row],[Score]])),ISNUMBER(FIND("Bye,",Tabelle3[[#This Row],[Opponent]]))),"NO","YES")</f>
        <v>YES</v>
      </c>
      <c r="C2487" t="s">
        <v>518</v>
      </c>
      <c r="D2487" s="158">
        <v>43724</v>
      </c>
      <c r="E2487" t="s">
        <v>806</v>
      </c>
      <c r="F2487">
        <v>6</v>
      </c>
      <c r="G2487" t="s">
        <v>1429</v>
      </c>
      <c r="H2487" t="s">
        <v>1574</v>
      </c>
      <c r="I2487" t="s">
        <v>607</v>
      </c>
      <c r="J2487">
        <f>IF('ATP Data Set 2019 Singles'!$K2487&gt;1,'ATP Data Set 2019 Singles'!$K2487,"")</f>
        <v>110</v>
      </c>
      <c r="K2487">
        <v>110</v>
      </c>
      <c r="R2487" s="132"/>
      <c r="AC2487"/>
    </row>
    <row r="2488" spans="1:29" x14ac:dyDescent="0.25">
      <c r="A2488" t="s">
        <v>2412</v>
      </c>
      <c r="B2488" t="str">
        <f>IF(OR(ISNUMBER(FIND("W/O",Tabelle3[[#This Row],[Score]])),ISNUMBER(FIND("RET",Tabelle3[[#This Row],[Score]])),ISNUMBER(FIND("Bye,",Tabelle3[[#This Row],[Opponent]]))),"NO","YES")</f>
        <v>YES</v>
      </c>
      <c r="C2488" t="s">
        <v>518</v>
      </c>
      <c r="D2488" s="158">
        <v>43724</v>
      </c>
      <c r="E2488" t="s">
        <v>806</v>
      </c>
      <c r="F2488">
        <v>7</v>
      </c>
      <c r="G2488" t="s">
        <v>1429</v>
      </c>
      <c r="H2488" t="s">
        <v>1481</v>
      </c>
      <c r="I2488" t="s">
        <v>1547</v>
      </c>
      <c r="J2488">
        <f>IF('ATP Data Set 2019 Singles'!$K2488&gt;1,'ATP Data Set 2019 Singles'!$K2488,"")</f>
        <v>167</v>
      </c>
      <c r="K2488">
        <v>167</v>
      </c>
      <c r="R2488" s="132"/>
      <c r="AC2488"/>
    </row>
    <row r="2489" spans="1:29" x14ac:dyDescent="0.25">
      <c r="A2489" t="s">
        <v>2412</v>
      </c>
      <c r="B2489" t="str">
        <f>IF(OR(ISNUMBER(FIND("W/O",Tabelle3[[#This Row],[Score]])),ISNUMBER(FIND("RET",Tabelle3[[#This Row],[Score]])),ISNUMBER(FIND("Bye,",Tabelle3[[#This Row],[Opponent]]))),"NO","YES")</f>
        <v>YES</v>
      </c>
      <c r="C2489" t="s">
        <v>518</v>
      </c>
      <c r="D2489" s="158">
        <v>43724</v>
      </c>
      <c r="E2489" t="s">
        <v>794</v>
      </c>
      <c r="F2489">
        <v>3</v>
      </c>
      <c r="G2489" t="s">
        <v>1472</v>
      </c>
      <c r="H2489" t="s">
        <v>1641</v>
      </c>
      <c r="I2489" t="s">
        <v>1640</v>
      </c>
      <c r="J2489">
        <f>IF('ATP Data Set 2019 Singles'!$K2489&gt;1,'ATP Data Set 2019 Singles'!$K2489,"")</f>
        <v>63</v>
      </c>
      <c r="K2489">
        <v>63</v>
      </c>
      <c r="R2489" s="132"/>
      <c r="AC2489"/>
    </row>
    <row r="2490" spans="1:29" x14ac:dyDescent="0.25">
      <c r="A2490" t="s">
        <v>2412</v>
      </c>
      <c r="B2490" t="str">
        <f>IF(OR(ISNUMBER(FIND("W/O",Tabelle3[[#This Row],[Score]])),ISNUMBER(FIND("RET",Tabelle3[[#This Row],[Score]])),ISNUMBER(FIND("Bye,",Tabelle3[[#This Row],[Opponent]]))),"NO","YES")</f>
        <v>NO</v>
      </c>
      <c r="C2490" t="s">
        <v>518</v>
      </c>
      <c r="D2490" s="158">
        <v>43724</v>
      </c>
      <c r="E2490" t="s">
        <v>794</v>
      </c>
      <c r="F2490">
        <v>3</v>
      </c>
      <c r="G2490" t="s">
        <v>1401</v>
      </c>
      <c r="H2490" t="s">
        <v>1458</v>
      </c>
      <c r="I2490" t="s">
        <v>1457</v>
      </c>
      <c r="J2490" t="str">
        <f>IF('ATP Data Set 2019 Singles'!$K2490&gt;1,'ATP Data Set 2019 Singles'!$K2490,"")</f>
        <v/>
      </c>
      <c r="K2490">
        <v>0</v>
      </c>
      <c r="R2490" s="132"/>
      <c r="AC2490"/>
    </row>
    <row r="2491" spans="1:29" x14ac:dyDescent="0.25">
      <c r="A2491" t="s">
        <v>2412</v>
      </c>
      <c r="B2491" t="str">
        <f>IF(OR(ISNUMBER(FIND("W/O",Tabelle3[[#This Row],[Score]])),ISNUMBER(FIND("RET",Tabelle3[[#This Row],[Score]])),ISNUMBER(FIND("Bye,",Tabelle3[[#This Row],[Opponent]]))),"NO","YES")</f>
        <v>YES</v>
      </c>
      <c r="C2491" t="s">
        <v>518</v>
      </c>
      <c r="D2491" s="158">
        <v>43724</v>
      </c>
      <c r="E2491" t="s">
        <v>794</v>
      </c>
      <c r="F2491">
        <v>3</v>
      </c>
      <c r="G2491" t="s">
        <v>1539</v>
      </c>
      <c r="H2491" t="s">
        <v>1639</v>
      </c>
      <c r="I2491" t="s">
        <v>655</v>
      </c>
      <c r="J2491">
        <f>IF('ATP Data Set 2019 Singles'!$K2491&gt;1,'ATP Data Set 2019 Singles'!$K2491,"")</f>
        <v>89</v>
      </c>
      <c r="K2491">
        <v>89</v>
      </c>
      <c r="R2491" s="132"/>
      <c r="AC2491"/>
    </row>
    <row r="2492" spans="1:29" x14ac:dyDescent="0.25">
      <c r="A2492" t="s">
        <v>2412</v>
      </c>
      <c r="B2492" t="str">
        <f>IF(OR(ISNUMBER(FIND("W/O",Tabelle3[[#This Row],[Score]])),ISNUMBER(FIND("RET",Tabelle3[[#This Row],[Score]])),ISNUMBER(FIND("Bye,",Tabelle3[[#This Row],[Opponent]]))),"NO","YES")</f>
        <v>YES</v>
      </c>
      <c r="C2492" t="s">
        <v>518</v>
      </c>
      <c r="D2492" s="158">
        <v>43724</v>
      </c>
      <c r="E2492" t="s">
        <v>794</v>
      </c>
      <c r="F2492">
        <v>3</v>
      </c>
      <c r="G2492" t="s">
        <v>1629</v>
      </c>
      <c r="H2492" t="s">
        <v>1551</v>
      </c>
      <c r="I2492" t="s">
        <v>1638</v>
      </c>
      <c r="J2492">
        <f>IF('ATP Data Set 2019 Singles'!$K2492&gt;1,'ATP Data Set 2019 Singles'!$K2492,"")</f>
        <v>117</v>
      </c>
      <c r="K2492">
        <v>117</v>
      </c>
      <c r="R2492" s="132"/>
      <c r="AC2492"/>
    </row>
    <row r="2493" spans="1:29" x14ac:dyDescent="0.25">
      <c r="A2493" t="s">
        <v>2412</v>
      </c>
      <c r="B2493" t="str">
        <f>IF(OR(ISNUMBER(FIND("W/O",Tabelle3[[#This Row],[Score]])),ISNUMBER(FIND("RET",Tabelle3[[#This Row],[Score]])),ISNUMBER(FIND("Bye,",Tabelle3[[#This Row],[Opponent]]))),"NO","YES")</f>
        <v>NO</v>
      </c>
      <c r="C2493" t="s">
        <v>518</v>
      </c>
      <c r="D2493" s="158">
        <v>43724</v>
      </c>
      <c r="E2493" t="s">
        <v>794</v>
      </c>
      <c r="F2493">
        <v>3</v>
      </c>
      <c r="G2493" t="s">
        <v>1459</v>
      </c>
      <c r="H2493" t="s">
        <v>1458</v>
      </c>
      <c r="I2493" t="s">
        <v>1457</v>
      </c>
      <c r="J2493" t="str">
        <f>IF('ATP Data Set 2019 Singles'!$K2493&gt;1,'ATP Data Set 2019 Singles'!$K2493,"")</f>
        <v/>
      </c>
      <c r="K2493">
        <v>0</v>
      </c>
      <c r="R2493" s="132"/>
      <c r="AC2493"/>
    </row>
    <row r="2494" spans="1:29" x14ac:dyDescent="0.25">
      <c r="A2494" t="s">
        <v>2412</v>
      </c>
      <c r="B2494" t="str">
        <f>IF(OR(ISNUMBER(FIND("W/O",Tabelle3[[#This Row],[Score]])),ISNUMBER(FIND("RET",Tabelle3[[#This Row],[Score]])),ISNUMBER(FIND("Bye,",Tabelle3[[#This Row],[Opponent]]))),"NO","YES")</f>
        <v>YES</v>
      </c>
      <c r="C2494" t="s">
        <v>518</v>
      </c>
      <c r="D2494" s="158">
        <v>43724</v>
      </c>
      <c r="E2494" t="s">
        <v>794</v>
      </c>
      <c r="F2494">
        <v>3</v>
      </c>
      <c r="G2494" t="s">
        <v>1548</v>
      </c>
      <c r="H2494" t="s">
        <v>1637</v>
      </c>
      <c r="I2494" t="s">
        <v>771</v>
      </c>
      <c r="J2494">
        <f>IF('ATP Data Set 2019 Singles'!$K2494&gt;1,'ATP Data Set 2019 Singles'!$K2494,"")</f>
        <v>66</v>
      </c>
      <c r="K2494">
        <v>66</v>
      </c>
      <c r="R2494" s="132"/>
      <c r="AC2494"/>
    </row>
    <row r="2495" spans="1:29" x14ac:dyDescent="0.25">
      <c r="A2495" t="s">
        <v>2412</v>
      </c>
      <c r="B2495" t="str">
        <f>IF(OR(ISNUMBER(FIND("W/O",Tabelle3[[#This Row],[Score]])),ISNUMBER(FIND("RET",Tabelle3[[#This Row],[Score]])),ISNUMBER(FIND("Bye,",Tabelle3[[#This Row],[Opponent]]))),"NO","YES")</f>
        <v>NO</v>
      </c>
      <c r="C2495" t="s">
        <v>518</v>
      </c>
      <c r="D2495" s="158">
        <v>43724</v>
      </c>
      <c r="E2495" t="s">
        <v>794</v>
      </c>
      <c r="F2495">
        <v>3</v>
      </c>
      <c r="G2495" t="s">
        <v>1467</v>
      </c>
      <c r="H2495" t="s">
        <v>1520</v>
      </c>
      <c r="I2495" t="s">
        <v>1636</v>
      </c>
      <c r="J2495">
        <f>IF('ATP Data Set 2019 Singles'!$K2495&gt;1,'ATP Data Set 2019 Singles'!$K2495,"")</f>
        <v>111</v>
      </c>
      <c r="K2495">
        <v>111</v>
      </c>
      <c r="R2495" s="132"/>
      <c r="AC2495"/>
    </row>
    <row r="2496" spans="1:29" x14ac:dyDescent="0.25">
      <c r="A2496" t="s">
        <v>2412</v>
      </c>
      <c r="B2496" t="str">
        <f>IF(OR(ISNUMBER(FIND("W/O",Tabelle3[[#This Row],[Score]])),ISNUMBER(FIND("RET",Tabelle3[[#This Row],[Score]])),ISNUMBER(FIND("Bye,",Tabelle3[[#This Row],[Opponent]]))),"NO","YES")</f>
        <v>YES</v>
      </c>
      <c r="C2496" t="s">
        <v>518</v>
      </c>
      <c r="D2496" s="158">
        <v>43724</v>
      </c>
      <c r="E2496" t="s">
        <v>794</v>
      </c>
      <c r="F2496">
        <v>3</v>
      </c>
      <c r="G2496" t="s">
        <v>1485</v>
      </c>
      <c r="H2496" t="s">
        <v>1635</v>
      </c>
      <c r="I2496" t="s">
        <v>690</v>
      </c>
      <c r="J2496">
        <f>IF('ATP Data Set 2019 Singles'!$K2496&gt;1,'ATP Data Set 2019 Singles'!$K2496,"")</f>
        <v>87</v>
      </c>
      <c r="K2496">
        <v>87</v>
      </c>
      <c r="R2496" s="132"/>
      <c r="AC2496"/>
    </row>
    <row r="2497" spans="1:29" x14ac:dyDescent="0.25">
      <c r="A2497" t="s">
        <v>2412</v>
      </c>
      <c r="B2497" t="str">
        <f>IF(OR(ISNUMBER(FIND("W/O",Tabelle3[[#This Row],[Score]])),ISNUMBER(FIND("RET",Tabelle3[[#This Row],[Score]])),ISNUMBER(FIND("Bye,",Tabelle3[[#This Row],[Opponent]]))),"NO","YES")</f>
        <v>YES</v>
      </c>
      <c r="C2497" t="s">
        <v>518</v>
      </c>
      <c r="D2497" s="158">
        <v>43724</v>
      </c>
      <c r="E2497" t="s">
        <v>794</v>
      </c>
      <c r="F2497">
        <v>3</v>
      </c>
      <c r="G2497" t="s">
        <v>1541</v>
      </c>
      <c r="H2497" t="s">
        <v>1543</v>
      </c>
      <c r="I2497" t="s">
        <v>857</v>
      </c>
      <c r="J2497">
        <f>IF('ATP Data Set 2019 Singles'!$K2497&gt;1,'ATP Data Set 2019 Singles'!$K2497,"")</f>
        <v>76</v>
      </c>
      <c r="K2497">
        <v>76</v>
      </c>
      <c r="R2497" s="132"/>
      <c r="AC2497"/>
    </row>
    <row r="2498" spans="1:29" x14ac:dyDescent="0.25">
      <c r="A2498" t="s">
        <v>2412</v>
      </c>
      <c r="B2498" t="str">
        <f>IF(OR(ISNUMBER(FIND("W/O",Tabelle3[[#This Row],[Score]])),ISNUMBER(FIND("RET",Tabelle3[[#This Row],[Score]])),ISNUMBER(FIND("Bye,",Tabelle3[[#This Row],[Opponent]]))),"NO","YES")</f>
        <v>NO</v>
      </c>
      <c r="C2498" t="s">
        <v>518</v>
      </c>
      <c r="D2498" s="158">
        <v>43724</v>
      </c>
      <c r="E2498" t="s">
        <v>794</v>
      </c>
      <c r="F2498">
        <v>3</v>
      </c>
      <c r="G2498" t="s">
        <v>1445</v>
      </c>
      <c r="H2498" t="s">
        <v>1458</v>
      </c>
      <c r="I2498" t="s">
        <v>1457</v>
      </c>
      <c r="J2498" t="str">
        <f>IF('ATP Data Set 2019 Singles'!$K2498&gt;1,'ATP Data Set 2019 Singles'!$K2498,"")</f>
        <v/>
      </c>
      <c r="K2498">
        <v>0</v>
      </c>
      <c r="R2498" s="132"/>
      <c r="AC2498"/>
    </row>
    <row r="2499" spans="1:29" x14ac:dyDescent="0.25">
      <c r="A2499" t="s">
        <v>2412</v>
      </c>
      <c r="B2499" t="str">
        <f>IF(OR(ISNUMBER(FIND("W/O",Tabelle3[[#This Row],[Score]])),ISNUMBER(FIND("RET",Tabelle3[[#This Row],[Score]])),ISNUMBER(FIND("Bye,",Tabelle3[[#This Row],[Opponent]]))),"NO","YES")</f>
        <v>YES</v>
      </c>
      <c r="C2499" t="s">
        <v>518</v>
      </c>
      <c r="D2499" s="158">
        <v>43724</v>
      </c>
      <c r="E2499" t="s">
        <v>794</v>
      </c>
      <c r="F2499">
        <v>3</v>
      </c>
      <c r="G2499" t="s">
        <v>1487</v>
      </c>
      <c r="H2499" t="s">
        <v>1404</v>
      </c>
      <c r="I2499" t="s">
        <v>522</v>
      </c>
      <c r="J2499">
        <f>IF('ATP Data Set 2019 Singles'!$K2499&gt;1,'ATP Data Set 2019 Singles'!$K2499,"")</f>
        <v>100</v>
      </c>
      <c r="K2499">
        <v>100</v>
      </c>
      <c r="R2499" s="132"/>
      <c r="AC2499"/>
    </row>
    <row r="2500" spans="1:29" x14ac:dyDescent="0.25">
      <c r="A2500" t="s">
        <v>2412</v>
      </c>
      <c r="B2500" t="str">
        <f>IF(OR(ISNUMBER(FIND("W/O",Tabelle3[[#This Row],[Score]])),ISNUMBER(FIND("RET",Tabelle3[[#This Row],[Score]])),ISNUMBER(FIND("Bye,",Tabelle3[[#This Row],[Opponent]]))),"NO","YES")</f>
        <v>YES</v>
      </c>
      <c r="C2500" t="s">
        <v>518</v>
      </c>
      <c r="D2500" s="158">
        <v>43724</v>
      </c>
      <c r="E2500" t="s">
        <v>794</v>
      </c>
      <c r="F2500">
        <v>3</v>
      </c>
      <c r="G2500" t="s">
        <v>1448</v>
      </c>
      <c r="H2500" t="s">
        <v>1523</v>
      </c>
      <c r="I2500" t="s">
        <v>857</v>
      </c>
      <c r="J2500">
        <f>IF('ATP Data Set 2019 Singles'!$K2500&gt;1,'ATP Data Set 2019 Singles'!$K2500,"")</f>
        <v>79</v>
      </c>
      <c r="K2500">
        <v>79</v>
      </c>
      <c r="R2500" s="132"/>
      <c r="AC2500"/>
    </row>
    <row r="2501" spans="1:29" x14ac:dyDescent="0.25">
      <c r="A2501" t="s">
        <v>2412</v>
      </c>
      <c r="B2501" t="str">
        <f>IF(OR(ISNUMBER(FIND("W/O",Tabelle3[[#This Row],[Score]])),ISNUMBER(FIND("RET",Tabelle3[[#This Row],[Score]])),ISNUMBER(FIND("Bye,",Tabelle3[[#This Row],[Opponent]]))),"NO","YES")</f>
        <v>NO</v>
      </c>
      <c r="C2501" t="s">
        <v>518</v>
      </c>
      <c r="D2501" s="158">
        <v>43724</v>
      </c>
      <c r="E2501" t="s">
        <v>794</v>
      </c>
      <c r="F2501">
        <v>3</v>
      </c>
      <c r="G2501" t="s">
        <v>1397</v>
      </c>
      <c r="H2501" t="s">
        <v>1458</v>
      </c>
      <c r="I2501" t="s">
        <v>1457</v>
      </c>
      <c r="J2501" t="str">
        <f>IF('ATP Data Set 2019 Singles'!$K2501&gt;1,'ATP Data Set 2019 Singles'!$K2501,"")</f>
        <v/>
      </c>
      <c r="K2501">
        <v>0</v>
      </c>
      <c r="R2501" s="132"/>
      <c r="AC2501"/>
    </row>
    <row r="2502" spans="1:29" x14ac:dyDescent="0.25">
      <c r="A2502" t="s">
        <v>2412</v>
      </c>
      <c r="B2502" t="str">
        <f>IF(OR(ISNUMBER(FIND("W/O",Tabelle3[[#This Row],[Score]])),ISNUMBER(FIND("RET",Tabelle3[[#This Row],[Score]])),ISNUMBER(FIND("Bye,",Tabelle3[[#This Row],[Opponent]]))),"NO","YES")</f>
        <v>YES</v>
      </c>
      <c r="C2502" t="s">
        <v>518</v>
      </c>
      <c r="D2502" s="158">
        <v>43724</v>
      </c>
      <c r="E2502" t="s">
        <v>794</v>
      </c>
      <c r="F2502">
        <v>3</v>
      </c>
      <c r="G2502" t="s">
        <v>1461</v>
      </c>
      <c r="H2502" t="s">
        <v>1634</v>
      </c>
      <c r="I2502" t="s">
        <v>1633</v>
      </c>
      <c r="J2502">
        <f>IF('ATP Data Set 2019 Singles'!$K2502&gt;1,'ATP Data Set 2019 Singles'!$K2502,"")</f>
        <v>107</v>
      </c>
      <c r="K2502">
        <v>107</v>
      </c>
      <c r="R2502" s="132"/>
      <c r="AC2502"/>
    </row>
    <row r="2503" spans="1:29" x14ac:dyDescent="0.25">
      <c r="A2503" t="s">
        <v>2412</v>
      </c>
      <c r="B2503" t="str">
        <f>IF(OR(ISNUMBER(FIND("W/O",Tabelle3[[#This Row],[Score]])),ISNUMBER(FIND("RET",Tabelle3[[#This Row],[Score]])),ISNUMBER(FIND("Bye,",Tabelle3[[#This Row],[Opponent]]))),"NO","YES")</f>
        <v>YES</v>
      </c>
      <c r="C2503" t="s">
        <v>518</v>
      </c>
      <c r="D2503" s="158">
        <v>43724</v>
      </c>
      <c r="E2503" t="s">
        <v>794</v>
      </c>
      <c r="F2503">
        <v>3</v>
      </c>
      <c r="G2503" t="s">
        <v>1417</v>
      </c>
      <c r="H2503" t="s">
        <v>1493</v>
      </c>
      <c r="I2503" t="s">
        <v>1632</v>
      </c>
      <c r="J2503">
        <f>IF('ATP Data Set 2019 Singles'!$K2503&gt;1,'ATP Data Set 2019 Singles'!$K2503,"")</f>
        <v>121</v>
      </c>
      <c r="K2503">
        <v>121</v>
      </c>
      <c r="R2503" s="132"/>
      <c r="AC2503"/>
    </row>
    <row r="2504" spans="1:29" x14ac:dyDescent="0.25">
      <c r="A2504" t="s">
        <v>2412</v>
      </c>
      <c r="B2504" t="str">
        <f>IF(OR(ISNUMBER(FIND("W/O",Tabelle3[[#This Row],[Score]])),ISNUMBER(FIND("RET",Tabelle3[[#This Row],[Score]])),ISNUMBER(FIND("Bye,",Tabelle3[[#This Row],[Opponent]]))),"NO","YES")</f>
        <v>YES</v>
      </c>
      <c r="C2504" t="s">
        <v>518</v>
      </c>
      <c r="D2504" s="158">
        <v>43724</v>
      </c>
      <c r="E2504" t="s">
        <v>794</v>
      </c>
      <c r="F2504">
        <v>3</v>
      </c>
      <c r="G2504" t="s">
        <v>1526</v>
      </c>
      <c r="H2504" t="s">
        <v>1569</v>
      </c>
      <c r="I2504" t="s">
        <v>569</v>
      </c>
      <c r="J2504">
        <f>IF('ATP Data Set 2019 Singles'!$K2504&gt;1,'ATP Data Set 2019 Singles'!$K2504,"")</f>
        <v>72</v>
      </c>
      <c r="K2504">
        <v>72</v>
      </c>
      <c r="R2504" s="132"/>
      <c r="AC2504"/>
    </row>
    <row r="2505" spans="1:29" x14ac:dyDescent="0.25">
      <c r="A2505" t="s">
        <v>2412</v>
      </c>
      <c r="B2505" t="str">
        <f>IF(OR(ISNUMBER(FIND("W/O",Tabelle3[[#This Row],[Score]])),ISNUMBER(FIND("RET",Tabelle3[[#This Row],[Score]])),ISNUMBER(FIND("Bye,",Tabelle3[[#This Row],[Opponent]]))),"NO","YES")</f>
        <v>YES</v>
      </c>
      <c r="C2505" t="s">
        <v>518</v>
      </c>
      <c r="D2505" s="158">
        <v>43724</v>
      </c>
      <c r="E2505" t="s">
        <v>794</v>
      </c>
      <c r="F2505">
        <v>4</v>
      </c>
      <c r="G2505" t="s">
        <v>1401</v>
      </c>
      <c r="H2505" t="s">
        <v>1539</v>
      </c>
      <c r="I2505" t="s">
        <v>671</v>
      </c>
      <c r="J2505">
        <f>IF('ATP Data Set 2019 Singles'!$K2505&gt;1,'ATP Data Set 2019 Singles'!$K2505,"")</f>
        <v>56</v>
      </c>
      <c r="K2505">
        <v>56</v>
      </c>
      <c r="R2505" s="132"/>
      <c r="AC2505"/>
    </row>
    <row r="2506" spans="1:29" x14ac:dyDescent="0.25">
      <c r="A2506" t="s">
        <v>2412</v>
      </c>
      <c r="B2506" t="str">
        <f>IF(OR(ISNUMBER(FIND("W/O",Tabelle3[[#This Row],[Score]])),ISNUMBER(FIND("RET",Tabelle3[[#This Row],[Score]])),ISNUMBER(FIND("Bye,",Tabelle3[[#This Row],[Opponent]]))),"NO","YES")</f>
        <v>NO</v>
      </c>
      <c r="C2506" t="s">
        <v>518</v>
      </c>
      <c r="D2506" s="158">
        <v>43724</v>
      </c>
      <c r="E2506" t="s">
        <v>794</v>
      </c>
      <c r="F2506">
        <v>4</v>
      </c>
      <c r="G2506" t="s">
        <v>1459</v>
      </c>
      <c r="H2506" t="s">
        <v>1485</v>
      </c>
      <c r="I2506" t="s">
        <v>1631</v>
      </c>
      <c r="J2506">
        <f>IF('ATP Data Set 2019 Singles'!$K2506&gt;1,'ATP Data Set 2019 Singles'!$K2506,"")</f>
        <v>139</v>
      </c>
      <c r="K2506">
        <v>139</v>
      </c>
      <c r="R2506" s="132"/>
      <c r="AC2506"/>
    </row>
    <row r="2507" spans="1:29" x14ac:dyDescent="0.25">
      <c r="A2507" t="s">
        <v>2412</v>
      </c>
      <c r="B2507" t="str">
        <f>IF(OR(ISNUMBER(FIND("W/O",Tabelle3[[#This Row],[Score]])),ISNUMBER(FIND("RET",Tabelle3[[#This Row],[Score]])),ISNUMBER(FIND("Bye,",Tabelle3[[#This Row],[Opponent]]))),"NO","YES")</f>
        <v>YES</v>
      </c>
      <c r="C2507" t="s">
        <v>518</v>
      </c>
      <c r="D2507" s="158">
        <v>43724</v>
      </c>
      <c r="E2507" t="s">
        <v>794</v>
      </c>
      <c r="F2507">
        <v>4</v>
      </c>
      <c r="G2507" t="s">
        <v>1541</v>
      </c>
      <c r="H2507" t="s">
        <v>1448</v>
      </c>
      <c r="I2507" t="s">
        <v>718</v>
      </c>
      <c r="J2507">
        <f>IF('ATP Data Set 2019 Singles'!$K2507&gt;1,'ATP Data Set 2019 Singles'!$K2507,"")</f>
        <v>68</v>
      </c>
      <c r="K2507">
        <v>68</v>
      </c>
      <c r="R2507" s="132"/>
      <c r="AC2507"/>
    </row>
    <row r="2508" spans="1:29" x14ac:dyDescent="0.25">
      <c r="A2508" t="s">
        <v>2412</v>
      </c>
      <c r="B2508" t="str">
        <f>IF(OR(ISNUMBER(FIND("W/O",Tabelle3[[#This Row],[Score]])),ISNUMBER(FIND("RET",Tabelle3[[#This Row],[Score]])),ISNUMBER(FIND("Bye,",Tabelle3[[#This Row],[Opponent]]))),"NO","YES")</f>
        <v>YES</v>
      </c>
      <c r="C2508" t="s">
        <v>518</v>
      </c>
      <c r="D2508" s="158">
        <v>43724</v>
      </c>
      <c r="E2508" t="s">
        <v>794</v>
      </c>
      <c r="F2508">
        <v>4</v>
      </c>
      <c r="G2508" t="s">
        <v>1487</v>
      </c>
      <c r="H2508" t="s">
        <v>1467</v>
      </c>
      <c r="I2508" t="s">
        <v>527</v>
      </c>
      <c r="J2508">
        <f>IF('ATP Data Set 2019 Singles'!$K2508&gt;1,'ATP Data Set 2019 Singles'!$K2508,"")</f>
        <v>101</v>
      </c>
      <c r="K2508">
        <v>101</v>
      </c>
      <c r="R2508" s="132"/>
      <c r="AC2508"/>
    </row>
    <row r="2509" spans="1:29" x14ac:dyDescent="0.25">
      <c r="A2509" t="s">
        <v>2412</v>
      </c>
      <c r="B2509" t="str">
        <f>IF(OR(ISNUMBER(FIND("W/O",Tabelle3[[#This Row],[Score]])),ISNUMBER(FIND("RET",Tabelle3[[#This Row],[Score]])),ISNUMBER(FIND("Bye,",Tabelle3[[#This Row],[Opponent]]))),"NO","YES")</f>
        <v>YES</v>
      </c>
      <c r="C2509" t="s">
        <v>518</v>
      </c>
      <c r="D2509" s="158">
        <v>43724</v>
      </c>
      <c r="E2509" t="s">
        <v>794</v>
      </c>
      <c r="F2509">
        <v>4</v>
      </c>
      <c r="G2509" t="s">
        <v>1397</v>
      </c>
      <c r="H2509" t="s">
        <v>1548</v>
      </c>
      <c r="I2509" t="s">
        <v>637</v>
      </c>
      <c r="J2509">
        <f>IF('ATP Data Set 2019 Singles'!$K2509&gt;1,'ATP Data Set 2019 Singles'!$K2509,"")</f>
        <v>76</v>
      </c>
      <c r="K2509">
        <v>76</v>
      </c>
      <c r="R2509" s="132"/>
      <c r="AC2509"/>
    </row>
    <row r="2510" spans="1:29" x14ac:dyDescent="0.25">
      <c r="A2510" t="s">
        <v>2412</v>
      </c>
      <c r="B2510" t="str">
        <f>IF(OR(ISNUMBER(FIND("W/O",Tabelle3[[#This Row],[Score]])),ISNUMBER(FIND("RET",Tabelle3[[#This Row],[Score]])),ISNUMBER(FIND("Bye,",Tabelle3[[#This Row],[Opponent]]))),"NO","YES")</f>
        <v>YES</v>
      </c>
      <c r="C2510" t="s">
        <v>518</v>
      </c>
      <c r="D2510" s="158">
        <v>43724</v>
      </c>
      <c r="E2510" t="s">
        <v>794</v>
      </c>
      <c r="F2510">
        <v>4</v>
      </c>
      <c r="G2510" t="s">
        <v>1461</v>
      </c>
      <c r="H2510" t="s">
        <v>1472</v>
      </c>
      <c r="I2510" t="s">
        <v>1630</v>
      </c>
      <c r="J2510">
        <f>IF('ATP Data Set 2019 Singles'!$K2510&gt;1,'ATP Data Set 2019 Singles'!$K2510,"")</f>
        <v>122</v>
      </c>
      <c r="K2510">
        <v>122</v>
      </c>
      <c r="R2510" s="132"/>
      <c r="AC2510"/>
    </row>
    <row r="2511" spans="1:29" x14ac:dyDescent="0.25">
      <c r="A2511" t="s">
        <v>2412</v>
      </c>
      <c r="B2511" t="str">
        <f>IF(OR(ISNUMBER(FIND("W/O",Tabelle3[[#This Row],[Score]])),ISNUMBER(FIND("RET",Tabelle3[[#This Row],[Score]])),ISNUMBER(FIND("Bye,",Tabelle3[[#This Row],[Opponent]]))),"NO","YES")</f>
        <v>YES</v>
      </c>
      <c r="C2511" t="s">
        <v>518</v>
      </c>
      <c r="D2511" s="158">
        <v>43724</v>
      </c>
      <c r="E2511" t="s">
        <v>794</v>
      </c>
      <c r="F2511">
        <v>4</v>
      </c>
      <c r="G2511" t="s">
        <v>1417</v>
      </c>
      <c r="H2511" t="s">
        <v>1629</v>
      </c>
      <c r="I2511" t="s">
        <v>512</v>
      </c>
      <c r="J2511">
        <f>IF('ATP Data Set 2019 Singles'!$K2511&gt;1,'ATP Data Set 2019 Singles'!$K2511,"")</f>
        <v>74</v>
      </c>
      <c r="K2511">
        <v>74</v>
      </c>
      <c r="R2511" s="132"/>
      <c r="AC2511"/>
    </row>
    <row r="2512" spans="1:29" x14ac:dyDescent="0.25">
      <c r="A2512" t="s">
        <v>2412</v>
      </c>
      <c r="B2512" t="str">
        <f>IF(OR(ISNUMBER(FIND("W/O",Tabelle3[[#This Row],[Score]])),ISNUMBER(FIND("RET",Tabelle3[[#This Row],[Score]])),ISNUMBER(FIND("Bye,",Tabelle3[[#This Row],[Opponent]]))),"NO","YES")</f>
        <v>YES</v>
      </c>
      <c r="C2512" t="s">
        <v>518</v>
      </c>
      <c r="D2512" s="158">
        <v>43724</v>
      </c>
      <c r="E2512" t="s">
        <v>794</v>
      </c>
      <c r="F2512">
        <v>4</v>
      </c>
      <c r="G2512" t="s">
        <v>1526</v>
      </c>
      <c r="H2512" t="s">
        <v>1445</v>
      </c>
      <c r="I2512" t="s">
        <v>533</v>
      </c>
      <c r="J2512">
        <f>IF('ATP Data Set 2019 Singles'!$K2512&gt;1,'ATP Data Set 2019 Singles'!$K2512,"")</f>
        <v>99</v>
      </c>
      <c r="K2512">
        <v>99</v>
      </c>
      <c r="R2512" s="132"/>
      <c r="AC2512"/>
    </row>
    <row r="2513" spans="1:29" x14ac:dyDescent="0.25">
      <c r="A2513" t="s">
        <v>2412</v>
      </c>
      <c r="B2513" t="str">
        <f>IF(OR(ISNUMBER(FIND("W/O",Tabelle3[[#This Row],[Score]])),ISNUMBER(FIND("RET",Tabelle3[[#This Row],[Score]])),ISNUMBER(FIND("Bye,",Tabelle3[[#This Row],[Opponent]]))),"NO","YES")</f>
        <v>YES</v>
      </c>
      <c r="C2513" t="s">
        <v>518</v>
      </c>
      <c r="D2513" s="158">
        <v>43724</v>
      </c>
      <c r="E2513" t="s">
        <v>794</v>
      </c>
      <c r="F2513">
        <v>5</v>
      </c>
      <c r="G2513" t="s">
        <v>1459</v>
      </c>
      <c r="H2513" t="s">
        <v>1417</v>
      </c>
      <c r="I2513" t="s">
        <v>1478</v>
      </c>
      <c r="J2513">
        <f>IF('ATP Data Set 2019 Singles'!$K2513&gt;1,'ATP Data Set 2019 Singles'!$K2513,"")</f>
        <v>124</v>
      </c>
      <c r="K2513">
        <v>124</v>
      </c>
      <c r="R2513" s="132"/>
      <c r="AC2513"/>
    </row>
    <row r="2514" spans="1:29" x14ac:dyDescent="0.25">
      <c r="A2514" t="s">
        <v>2412</v>
      </c>
      <c r="B2514" t="str">
        <f>IF(OR(ISNUMBER(FIND("W/O",Tabelle3[[#This Row],[Score]])),ISNUMBER(FIND("RET",Tabelle3[[#This Row],[Score]])),ISNUMBER(FIND("Bye,",Tabelle3[[#This Row],[Opponent]]))),"NO","YES")</f>
        <v>YES</v>
      </c>
      <c r="C2514" t="s">
        <v>518</v>
      </c>
      <c r="D2514" s="158">
        <v>43724</v>
      </c>
      <c r="E2514" t="s">
        <v>794</v>
      </c>
      <c r="F2514">
        <v>5</v>
      </c>
      <c r="G2514" t="s">
        <v>1541</v>
      </c>
      <c r="H2514" t="s">
        <v>1401</v>
      </c>
      <c r="I2514" t="s">
        <v>607</v>
      </c>
      <c r="J2514">
        <f>IF('ATP Data Set 2019 Singles'!$K2514&gt;1,'ATP Data Set 2019 Singles'!$K2514,"")</f>
        <v>115</v>
      </c>
      <c r="K2514">
        <v>115</v>
      </c>
      <c r="R2514" s="132"/>
      <c r="AC2514"/>
    </row>
    <row r="2515" spans="1:29" x14ac:dyDescent="0.25">
      <c r="A2515" t="s">
        <v>2412</v>
      </c>
      <c r="B2515" t="str">
        <f>IF(OR(ISNUMBER(FIND("W/O",Tabelle3[[#This Row],[Score]])),ISNUMBER(FIND("RET",Tabelle3[[#This Row],[Score]])),ISNUMBER(FIND("Bye,",Tabelle3[[#This Row],[Opponent]]))),"NO","YES")</f>
        <v>YES</v>
      </c>
      <c r="C2515" t="s">
        <v>518</v>
      </c>
      <c r="D2515" s="158">
        <v>43724</v>
      </c>
      <c r="E2515" t="s">
        <v>794</v>
      </c>
      <c r="F2515">
        <v>5</v>
      </c>
      <c r="G2515" t="s">
        <v>1397</v>
      </c>
      <c r="H2515" t="s">
        <v>1461</v>
      </c>
      <c r="I2515" t="s">
        <v>566</v>
      </c>
      <c r="J2515">
        <f>IF('ATP Data Set 2019 Singles'!$K2515&gt;1,'ATP Data Set 2019 Singles'!$K2515,"")</f>
        <v>101</v>
      </c>
      <c r="K2515">
        <v>101</v>
      </c>
      <c r="R2515" s="132"/>
      <c r="AC2515"/>
    </row>
    <row r="2516" spans="1:29" x14ac:dyDescent="0.25">
      <c r="A2516" t="s">
        <v>2412</v>
      </c>
      <c r="B2516" t="str">
        <f>IF(OR(ISNUMBER(FIND("W/O",Tabelle3[[#This Row],[Score]])),ISNUMBER(FIND("RET",Tabelle3[[#This Row],[Score]])),ISNUMBER(FIND("Bye,",Tabelle3[[#This Row],[Opponent]]))),"NO","YES")</f>
        <v>YES</v>
      </c>
      <c r="C2516" t="s">
        <v>518</v>
      </c>
      <c r="D2516" s="158">
        <v>43724</v>
      </c>
      <c r="E2516" t="s">
        <v>794</v>
      </c>
      <c r="F2516">
        <v>5</v>
      </c>
      <c r="G2516" t="s">
        <v>1526</v>
      </c>
      <c r="H2516" t="s">
        <v>1487</v>
      </c>
      <c r="I2516" t="s">
        <v>527</v>
      </c>
      <c r="J2516">
        <f>IF('ATP Data Set 2019 Singles'!$K2516&gt;1,'ATP Data Set 2019 Singles'!$K2516,"")</f>
        <v>108</v>
      </c>
      <c r="K2516">
        <v>108</v>
      </c>
      <c r="R2516" s="132"/>
      <c r="AC2516"/>
    </row>
    <row r="2517" spans="1:29" x14ac:dyDescent="0.25">
      <c r="A2517" t="s">
        <v>2412</v>
      </c>
      <c r="B2517" t="str">
        <f>IF(OR(ISNUMBER(FIND("W/O",Tabelle3[[#This Row],[Score]])),ISNUMBER(FIND("RET",Tabelle3[[#This Row],[Score]])),ISNUMBER(FIND("Bye,",Tabelle3[[#This Row],[Opponent]]))),"NO","YES")</f>
        <v>YES</v>
      </c>
      <c r="C2517" t="s">
        <v>518</v>
      </c>
      <c r="D2517" s="158">
        <v>43724</v>
      </c>
      <c r="E2517" t="s">
        <v>794</v>
      </c>
      <c r="F2517">
        <v>6</v>
      </c>
      <c r="G2517" t="s">
        <v>1459</v>
      </c>
      <c r="H2517" t="s">
        <v>1526</v>
      </c>
      <c r="I2517" t="s">
        <v>1628</v>
      </c>
      <c r="J2517">
        <f>IF('ATP Data Set 2019 Singles'!$K2517&gt;1,'ATP Data Set 2019 Singles'!$K2517,"")</f>
        <v>136</v>
      </c>
      <c r="K2517">
        <v>136</v>
      </c>
      <c r="R2517" s="132"/>
      <c r="AC2517"/>
    </row>
    <row r="2518" spans="1:29" x14ac:dyDescent="0.25">
      <c r="A2518" t="s">
        <v>2412</v>
      </c>
      <c r="B2518" t="str">
        <f>IF(OR(ISNUMBER(FIND("W/O",Tabelle3[[#This Row],[Score]])),ISNUMBER(FIND("RET",Tabelle3[[#This Row],[Score]])),ISNUMBER(FIND("Bye,",Tabelle3[[#This Row],[Opponent]]))),"NO","YES")</f>
        <v>YES</v>
      </c>
      <c r="C2518" t="s">
        <v>518</v>
      </c>
      <c r="D2518" s="158">
        <v>43724</v>
      </c>
      <c r="E2518" t="s">
        <v>794</v>
      </c>
      <c r="F2518">
        <v>6</v>
      </c>
      <c r="G2518" t="s">
        <v>1397</v>
      </c>
      <c r="H2518" t="s">
        <v>1541</v>
      </c>
      <c r="I2518" t="s">
        <v>753</v>
      </c>
      <c r="J2518">
        <f>IF('ATP Data Set 2019 Singles'!$K2518&gt;1,'ATP Data Set 2019 Singles'!$K2518,"")</f>
        <v>90</v>
      </c>
      <c r="K2518">
        <v>90</v>
      </c>
      <c r="R2518" s="132"/>
      <c r="AC2518"/>
    </row>
    <row r="2519" spans="1:29" x14ac:dyDescent="0.25">
      <c r="A2519" t="s">
        <v>2412</v>
      </c>
      <c r="B2519" t="str">
        <f>IF(OR(ISNUMBER(FIND("W/O",Tabelle3[[#This Row],[Score]])),ISNUMBER(FIND("RET",Tabelle3[[#This Row],[Score]])),ISNUMBER(FIND("Bye,",Tabelle3[[#This Row],[Opponent]]))),"NO","YES")</f>
        <v>YES</v>
      </c>
      <c r="C2519" t="s">
        <v>518</v>
      </c>
      <c r="D2519" s="158">
        <v>43724</v>
      </c>
      <c r="E2519" t="s">
        <v>794</v>
      </c>
      <c r="F2519">
        <v>7</v>
      </c>
      <c r="G2519" t="s">
        <v>1397</v>
      </c>
      <c r="H2519" t="s">
        <v>1459</v>
      </c>
      <c r="I2519" t="s">
        <v>718</v>
      </c>
      <c r="J2519">
        <f>IF('ATP Data Set 2019 Singles'!$K2519&gt;1,'ATP Data Set 2019 Singles'!$K2519,"")</f>
        <v>72</v>
      </c>
      <c r="K2519">
        <v>72</v>
      </c>
      <c r="R2519" s="132"/>
      <c r="AC2519"/>
    </row>
    <row r="2520" spans="1:29" x14ac:dyDescent="0.25">
      <c r="A2520" t="s">
        <v>2412</v>
      </c>
      <c r="B2520" t="str">
        <f>IF(OR(ISNUMBER(FIND("W/O",Tabelle3[[#This Row],[Score]])),ISNUMBER(FIND("RET",Tabelle3[[#This Row],[Score]])),ISNUMBER(FIND("Bye,",Tabelle3[[#This Row],[Opponent]]))),"NO","YES")</f>
        <v>NO</v>
      </c>
      <c r="C2520" t="s">
        <v>518</v>
      </c>
      <c r="D2520" s="158">
        <v>43731</v>
      </c>
      <c r="E2520" t="s">
        <v>781</v>
      </c>
      <c r="F2520">
        <v>3</v>
      </c>
      <c r="G2520" t="s">
        <v>1573</v>
      </c>
      <c r="H2520" t="s">
        <v>1458</v>
      </c>
      <c r="I2520" t="s">
        <v>1457</v>
      </c>
      <c r="J2520" t="str">
        <f>IF('ATP Data Set 2019 Singles'!$K2520&gt;1,'ATP Data Set 2019 Singles'!$K2520,"")</f>
        <v/>
      </c>
      <c r="K2520">
        <v>0</v>
      </c>
      <c r="R2520" s="132"/>
      <c r="AC2520"/>
    </row>
    <row r="2521" spans="1:29" x14ac:dyDescent="0.25">
      <c r="A2521" t="s">
        <v>2412</v>
      </c>
      <c r="B2521" t="str">
        <f>IF(OR(ISNUMBER(FIND("W/O",Tabelle3[[#This Row],[Score]])),ISNUMBER(FIND("RET",Tabelle3[[#This Row],[Score]])),ISNUMBER(FIND("Bye,",Tabelle3[[#This Row],[Opponent]]))),"NO","YES")</f>
        <v>YES</v>
      </c>
      <c r="C2521" t="s">
        <v>518</v>
      </c>
      <c r="D2521" s="158">
        <v>43731</v>
      </c>
      <c r="E2521" t="s">
        <v>781</v>
      </c>
      <c r="F2521">
        <v>3</v>
      </c>
      <c r="G2521" t="s">
        <v>1493</v>
      </c>
      <c r="H2521" t="s">
        <v>1441</v>
      </c>
      <c r="I2521" t="s">
        <v>1627</v>
      </c>
      <c r="J2521">
        <f>IF('ATP Data Set 2019 Singles'!$K2521&gt;1,'ATP Data Set 2019 Singles'!$K2521,"")</f>
        <v>106</v>
      </c>
      <c r="K2521">
        <v>106</v>
      </c>
      <c r="R2521" s="132"/>
      <c r="AC2521"/>
    </row>
    <row r="2522" spans="1:29" x14ac:dyDescent="0.25">
      <c r="A2522" t="s">
        <v>2412</v>
      </c>
      <c r="B2522" t="str">
        <f>IF(OR(ISNUMBER(FIND("W/O",Tabelle3[[#This Row],[Score]])),ISNUMBER(FIND("RET",Tabelle3[[#This Row],[Score]])),ISNUMBER(FIND("Bye,",Tabelle3[[#This Row],[Opponent]]))),"NO","YES")</f>
        <v>YES</v>
      </c>
      <c r="C2522" t="s">
        <v>518</v>
      </c>
      <c r="D2522" s="158">
        <v>43731</v>
      </c>
      <c r="E2522" t="s">
        <v>781</v>
      </c>
      <c r="F2522">
        <v>3</v>
      </c>
      <c r="G2522" t="s">
        <v>1480</v>
      </c>
      <c r="H2522" t="s">
        <v>1435</v>
      </c>
      <c r="I2522" t="s">
        <v>512</v>
      </c>
      <c r="J2522">
        <f>IF('ATP Data Set 2019 Singles'!$K2522&gt;1,'ATP Data Set 2019 Singles'!$K2522,"")</f>
        <v>80</v>
      </c>
      <c r="K2522">
        <v>80</v>
      </c>
      <c r="R2522" s="132"/>
      <c r="AC2522"/>
    </row>
    <row r="2523" spans="1:29" x14ac:dyDescent="0.25">
      <c r="A2523" t="s">
        <v>2412</v>
      </c>
      <c r="B2523" t="str">
        <f>IF(OR(ISNUMBER(FIND("W/O",Tabelle3[[#This Row],[Score]])),ISNUMBER(FIND("RET",Tabelle3[[#This Row],[Score]])),ISNUMBER(FIND("Bye,",Tabelle3[[#This Row],[Opponent]]))),"NO","YES")</f>
        <v>NO</v>
      </c>
      <c r="C2523" t="s">
        <v>518</v>
      </c>
      <c r="D2523" s="158">
        <v>43731</v>
      </c>
      <c r="E2523" t="s">
        <v>781</v>
      </c>
      <c r="F2523">
        <v>3</v>
      </c>
      <c r="G2523" t="s">
        <v>1427</v>
      </c>
      <c r="H2523" t="s">
        <v>1458</v>
      </c>
      <c r="I2523" t="s">
        <v>1457</v>
      </c>
      <c r="J2523" t="str">
        <f>IF('ATP Data Set 2019 Singles'!$K2523&gt;1,'ATP Data Set 2019 Singles'!$K2523,"")</f>
        <v/>
      </c>
      <c r="K2523">
        <v>0</v>
      </c>
      <c r="R2523" s="132"/>
      <c r="AC2523"/>
    </row>
    <row r="2524" spans="1:29" x14ac:dyDescent="0.25">
      <c r="A2524" t="s">
        <v>2412</v>
      </c>
      <c r="B2524" t="str">
        <f>IF(OR(ISNUMBER(FIND("W/O",Tabelle3[[#This Row],[Score]])),ISNUMBER(FIND("RET",Tabelle3[[#This Row],[Score]])),ISNUMBER(FIND("Bye,",Tabelle3[[#This Row],[Opponent]]))),"NO","YES")</f>
        <v>YES</v>
      </c>
      <c r="C2524" t="s">
        <v>518</v>
      </c>
      <c r="D2524" s="158">
        <v>43731</v>
      </c>
      <c r="E2524" t="s">
        <v>781</v>
      </c>
      <c r="F2524">
        <v>3</v>
      </c>
      <c r="G2524" t="s">
        <v>1510</v>
      </c>
      <c r="H2524" t="s">
        <v>1626</v>
      </c>
      <c r="I2524" t="s">
        <v>1625</v>
      </c>
      <c r="J2524">
        <f>IF('ATP Data Set 2019 Singles'!$K2524&gt;1,'ATP Data Set 2019 Singles'!$K2524,"")</f>
        <v>147</v>
      </c>
      <c r="K2524">
        <v>147</v>
      </c>
      <c r="R2524" s="132"/>
      <c r="AC2524"/>
    </row>
    <row r="2525" spans="1:29" x14ac:dyDescent="0.25">
      <c r="A2525" t="s">
        <v>2412</v>
      </c>
      <c r="B2525" t="str">
        <f>IF(OR(ISNUMBER(FIND("W/O",Tabelle3[[#This Row],[Score]])),ISNUMBER(FIND("RET",Tabelle3[[#This Row],[Score]])),ISNUMBER(FIND("Bye,",Tabelle3[[#This Row],[Opponent]]))),"NO","YES")</f>
        <v>YES</v>
      </c>
      <c r="C2525" t="s">
        <v>518</v>
      </c>
      <c r="D2525" s="158">
        <v>43731</v>
      </c>
      <c r="E2525" t="s">
        <v>781</v>
      </c>
      <c r="F2525">
        <v>3</v>
      </c>
      <c r="G2525" t="s">
        <v>1430</v>
      </c>
      <c r="H2525" t="s">
        <v>1438</v>
      </c>
      <c r="I2525" t="s">
        <v>621</v>
      </c>
      <c r="J2525">
        <f>IF('ATP Data Set 2019 Singles'!$K2525&gt;1,'ATP Data Set 2019 Singles'!$K2525,"")</f>
        <v>72</v>
      </c>
      <c r="K2525">
        <v>72</v>
      </c>
      <c r="R2525" s="132"/>
      <c r="AC2525"/>
    </row>
    <row r="2526" spans="1:29" x14ac:dyDescent="0.25">
      <c r="A2526" t="s">
        <v>2412</v>
      </c>
      <c r="B2526" t="str">
        <f>IF(OR(ISNUMBER(FIND("W/O",Tabelle3[[#This Row],[Score]])),ISNUMBER(FIND("RET",Tabelle3[[#This Row],[Score]])),ISNUMBER(FIND("Bye,",Tabelle3[[#This Row],[Opponent]]))),"NO","YES")</f>
        <v>YES</v>
      </c>
      <c r="C2526" t="s">
        <v>518</v>
      </c>
      <c r="D2526" s="158">
        <v>43731</v>
      </c>
      <c r="E2526" t="s">
        <v>781</v>
      </c>
      <c r="F2526">
        <v>3</v>
      </c>
      <c r="G2526" t="s">
        <v>1541</v>
      </c>
      <c r="H2526" t="s">
        <v>1578</v>
      </c>
      <c r="I2526" t="s">
        <v>1624</v>
      </c>
      <c r="J2526">
        <f>IF('ATP Data Set 2019 Singles'!$K2526&gt;1,'ATP Data Set 2019 Singles'!$K2526,"")</f>
        <v>117</v>
      </c>
      <c r="K2526">
        <v>117</v>
      </c>
      <c r="R2526" s="132"/>
      <c r="AC2526"/>
    </row>
    <row r="2527" spans="1:29" x14ac:dyDescent="0.25">
      <c r="A2527" t="s">
        <v>2412</v>
      </c>
      <c r="B2527" t="str">
        <f>IF(OR(ISNUMBER(FIND("W/O",Tabelle3[[#This Row],[Score]])),ISNUMBER(FIND("RET",Tabelle3[[#This Row],[Score]])),ISNUMBER(FIND("Bye,",Tabelle3[[#This Row],[Opponent]]))),"NO","YES")</f>
        <v>YES</v>
      </c>
      <c r="C2527" t="s">
        <v>518</v>
      </c>
      <c r="D2527" s="158">
        <v>43731</v>
      </c>
      <c r="E2527" t="s">
        <v>781</v>
      </c>
      <c r="F2527">
        <v>3</v>
      </c>
      <c r="G2527" t="s">
        <v>1588</v>
      </c>
      <c r="H2527" t="s">
        <v>1485</v>
      </c>
      <c r="I2527" t="s">
        <v>1350</v>
      </c>
      <c r="J2527">
        <f>IF('ATP Data Set 2019 Singles'!$K2527&gt;1,'ATP Data Set 2019 Singles'!$K2527,"")</f>
        <v>115</v>
      </c>
      <c r="K2527">
        <v>115</v>
      </c>
      <c r="R2527" s="132"/>
      <c r="AC2527"/>
    </row>
    <row r="2528" spans="1:29" x14ac:dyDescent="0.25">
      <c r="A2528" t="s">
        <v>2412</v>
      </c>
      <c r="B2528" t="str">
        <f>IF(OR(ISNUMBER(FIND("W/O",Tabelle3[[#This Row],[Score]])),ISNUMBER(FIND("RET",Tabelle3[[#This Row],[Score]])),ISNUMBER(FIND("Bye,",Tabelle3[[#This Row],[Opponent]]))),"NO","YES")</f>
        <v>NO</v>
      </c>
      <c r="C2528" t="s">
        <v>518</v>
      </c>
      <c r="D2528" s="158">
        <v>43731</v>
      </c>
      <c r="E2528" t="s">
        <v>781</v>
      </c>
      <c r="F2528">
        <v>3</v>
      </c>
      <c r="G2528" t="s">
        <v>1450</v>
      </c>
      <c r="H2528" t="s">
        <v>1458</v>
      </c>
      <c r="I2528" t="s">
        <v>1457</v>
      </c>
      <c r="J2528" t="str">
        <f>IF('ATP Data Set 2019 Singles'!$K2528&gt;1,'ATP Data Set 2019 Singles'!$K2528,"")</f>
        <v/>
      </c>
      <c r="K2528">
        <v>0</v>
      </c>
      <c r="R2528" s="132"/>
      <c r="AC2528"/>
    </row>
    <row r="2529" spans="1:29" x14ac:dyDescent="0.25">
      <c r="A2529" t="s">
        <v>2412</v>
      </c>
      <c r="B2529" t="str">
        <f>IF(OR(ISNUMBER(FIND("W/O",Tabelle3[[#This Row],[Score]])),ISNUMBER(FIND("RET",Tabelle3[[#This Row],[Score]])),ISNUMBER(FIND("Bye,",Tabelle3[[#This Row],[Opponent]]))),"NO","YES")</f>
        <v>YES</v>
      </c>
      <c r="C2529" t="s">
        <v>518</v>
      </c>
      <c r="D2529" s="158">
        <v>43731</v>
      </c>
      <c r="E2529" t="s">
        <v>781</v>
      </c>
      <c r="F2529">
        <v>3</v>
      </c>
      <c r="G2529" t="s">
        <v>1620</v>
      </c>
      <c r="H2529" t="s">
        <v>1623</v>
      </c>
      <c r="I2529" t="s">
        <v>1622</v>
      </c>
      <c r="J2529">
        <f>IF('ATP Data Set 2019 Singles'!$K2529&gt;1,'ATP Data Set 2019 Singles'!$K2529,"")</f>
        <v>133</v>
      </c>
      <c r="K2529">
        <v>133</v>
      </c>
      <c r="R2529" s="132"/>
      <c r="AC2529"/>
    </row>
    <row r="2530" spans="1:29" x14ac:dyDescent="0.25">
      <c r="A2530" t="s">
        <v>2412</v>
      </c>
      <c r="B2530" t="str">
        <f>IF(OR(ISNUMBER(FIND("W/O",Tabelle3[[#This Row],[Score]])),ISNUMBER(FIND("RET",Tabelle3[[#This Row],[Score]])),ISNUMBER(FIND("Bye,",Tabelle3[[#This Row],[Opponent]]))),"NO","YES")</f>
        <v>YES</v>
      </c>
      <c r="C2530" t="s">
        <v>518</v>
      </c>
      <c r="D2530" s="158">
        <v>43731</v>
      </c>
      <c r="E2530" t="s">
        <v>781</v>
      </c>
      <c r="F2530">
        <v>3</v>
      </c>
      <c r="G2530" t="s">
        <v>1469</v>
      </c>
      <c r="H2530" t="s">
        <v>1511</v>
      </c>
      <c r="I2530" t="s">
        <v>1604</v>
      </c>
      <c r="J2530">
        <f>IF('ATP Data Set 2019 Singles'!$K2530&gt;1,'ATP Data Set 2019 Singles'!$K2530,"")</f>
        <v>105</v>
      </c>
      <c r="K2530">
        <v>105</v>
      </c>
      <c r="R2530" s="132"/>
      <c r="AC2530"/>
    </row>
    <row r="2531" spans="1:29" x14ac:dyDescent="0.25">
      <c r="A2531" t="s">
        <v>2412</v>
      </c>
      <c r="B2531" t="str">
        <f>IF(OR(ISNUMBER(FIND("W/O",Tabelle3[[#This Row],[Score]])),ISNUMBER(FIND("RET",Tabelle3[[#This Row],[Score]])),ISNUMBER(FIND("Bye,",Tabelle3[[#This Row],[Opponent]]))),"NO","YES")</f>
        <v>NO</v>
      </c>
      <c r="C2531" t="s">
        <v>518</v>
      </c>
      <c r="D2531" s="158">
        <v>43731</v>
      </c>
      <c r="E2531" t="s">
        <v>781</v>
      </c>
      <c r="F2531">
        <v>3</v>
      </c>
      <c r="G2531" t="s">
        <v>1449</v>
      </c>
      <c r="H2531" t="s">
        <v>1458</v>
      </c>
      <c r="I2531" t="s">
        <v>1457</v>
      </c>
      <c r="J2531" t="str">
        <f>IF('ATP Data Set 2019 Singles'!$K2531&gt;1,'ATP Data Set 2019 Singles'!$K2531,"")</f>
        <v/>
      </c>
      <c r="K2531">
        <v>0</v>
      </c>
      <c r="R2531" s="132"/>
      <c r="AC2531"/>
    </row>
    <row r="2532" spans="1:29" x14ac:dyDescent="0.25">
      <c r="A2532" t="s">
        <v>2412</v>
      </c>
      <c r="B2532" t="str">
        <f>IF(OR(ISNUMBER(FIND("W/O",Tabelle3[[#This Row],[Score]])),ISNUMBER(FIND("RET",Tabelle3[[#This Row],[Score]])),ISNUMBER(FIND("Bye,",Tabelle3[[#This Row],[Opponent]]))),"NO","YES")</f>
        <v>YES</v>
      </c>
      <c r="C2532" t="s">
        <v>518</v>
      </c>
      <c r="D2532" s="158">
        <v>43731</v>
      </c>
      <c r="E2532" t="s">
        <v>781</v>
      </c>
      <c r="F2532">
        <v>3</v>
      </c>
      <c r="G2532" t="s">
        <v>1426</v>
      </c>
      <c r="H2532" t="s">
        <v>1472</v>
      </c>
      <c r="I2532" t="s">
        <v>678</v>
      </c>
      <c r="J2532">
        <f>IF('ATP Data Set 2019 Singles'!$K2532&gt;1,'ATP Data Set 2019 Singles'!$K2532,"")</f>
        <v>72</v>
      </c>
      <c r="K2532">
        <v>72</v>
      </c>
      <c r="R2532" s="132"/>
      <c r="AC2532"/>
    </row>
    <row r="2533" spans="1:29" x14ac:dyDescent="0.25">
      <c r="A2533" t="s">
        <v>2412</v>
      </c>
      <c r="B2533" t="str">
        <f>IF(OR(ISNUMBER(FIND("W/O",Tabelle3[[#This Row],[Score]])),ISNUMBER(FIND("RET",Tabelle3[[#This Row],[Score]])),ISNUMBER(FIND("Bye,",Tabelle3[[#This Row],[Opponent]]))),"NO","YES")</f>
        <v>YES</v>
      </c>
      <c r="C2533" t="s">
        <v>518</v>
      </c>
      <c r="D2533" s="158">
        <v>43731</v>
      </c>
      <c r="E2533" t="s">
        <v>781</v>
      </c>
      <c r="F2533">
        <v>3</v>
      </c>
      <c r="G2533" t="s">
        <v>1526</v>
      </c>
      <c r="H2533" t="s">
        <v>1483</v>
      </c>
      <c r="I2533" t="s">
        <v>1568</v>
      </c>
      <c r="J2533">
        <f>IF('ATP Data Set 2019 Singles'!$K2533&gt;1,'ATP Data Set 2019 Singles'!$K2533,"")</f>
        <v>115</v>
      </c>
      <c r="K2533">
        <v>115</v>
      </c>
      <c r="R2533" s="132"/>
      <c r="AC2533"/>
    </row>
    <row r="2534" spans="1:29" x14ac:dyDescent="0.25">
      <c r="A2534" t="s">
        <v>2412</v>
      </c>
      <c r="B2534" t="str">
        <f>IF(OR(ISNUMBER(FIND("W/O",Tabelle3[[#This Row],[Score]])),ISNUMBER(FIND("RET",Tabelle3[[#This Row],[Score]])),ISNUMBER(FIND("Bye,",Tabelle3[[#This Row],[Opponent]]))),"NO","YES")</f>
        <v>YES</v>
      </c>
      <c r="C2534" t="s">
        <v>518</v>
      </c>
      <c r="D2534" s="158">
        <v>43731</v>
      </c>
      <c r="E2534" t="s">
        <v>781</v>
      </c>
      <c r="F2534">
        <v>3</v>
      </c>
      <c r="G2534" t="s">
        <v>1590</v>
      </c>
      <c r="H2534" t="s">
        <v>1572</v>
      </c>
      <c r="I2534" t="s">
        <v>1503</v>
      </c>
      <c r="J2534">
        <f>IF('ATP Data Set 2019 Singles'!$K2534&gt;1,'ATP Data Set 2019 Singles'!$K2534,"")</f>
        <v>149</v>
      </c>
      <c r="K2534">
        <v>149</v>
      </c>
      <c r="R2534" s="132"/>
      <c r="AC2534"/>
    </row>
    <row r="2535" spans="1:29" x14ac:dyDescent="0.25">
      <c r="A2535" t="s">
        <v>2412</v>
      </c>
      <c r="B2535" t="str">
        <f>IF(OR(ISNUMBER(FIND("W/O",Tabelle3[[#This Row],[Score]])),ISNUMBER(FIND("RET",Tabelle3[[#This Row],[Score]])),ISNUMBER(FIND("Bye,",Tabelle3[[#This Row],[Opponent]]))),"NO","YES")</f>
        <v>YES</v>
      </c>
      <c r="C2535" t="s">
        <v>518</v>
      </c>
      <c r="D2535" s="158">
        <v>43731</v>
      </c>
      <c r="E2535" t="s">
        <v>781</v>
      </c>
      <c r="F2535">
        <v>3</v>
      </c>
      <c r="G2535" t="s">
        <v>1439</v>
      </c>
      <c r="H2535" t="s">
        <v>1512</v>
      </c>
      <c r="I2535" t="s">
        <v>655</v>
      </c>
      <c r="J2535">
        <f>IF('ATP Data Set 2019 Singles'!$K2535&gt;1,'ATP Data Set 2019 Singles'!$K2535,"")</f>
        <v>74</v>
      </c>
      <c r="K2535">
        <v>74</v>
      </c>
      <c r="R2535" s="132"/>
      <c r="AC2535"/>
    </row>
    <row r="2536" spans="1:29" x14ac:dyDescent="0.25">
      <c r="A2536" t="s">
        <v>2412</v>
      </c>
      <c r="B2536" t="str">
        <f>IF(OR(ISNUMBER(FIND("W/O",Tabelle3[[#This Row],[Score]])),ISNUMBER(FIND("RET",Tabelle3[[#This Row],[Score]])),ISNUMBER(FIND("Bye,",Tabelle3[[#This Row],[Opponent]]))),"NO","YES")</f>
        <v>YES</v>
      </c>
      <c r="C2536" t="s">
        <v>518</v>
      </c>
      <c r="D2536" s="158">
        <v>43731</v>
      </c>
      <c r="E2536" t="s">
        <v>781</v>
      </c>
      <c r="F2536">
        <v>4</v>
      </c>
      <c r="G2536" t="s">
        <v>1493</v>
      </c>
      <c r="H2536" t="s">
        <v>1590</v>
      </c>
      <c r="I2536" t="s">
        <v>566</v>
      </c>
      <c r="J2536">
        <f>IF('ATP Data Set 2019 Singles'!$K2536&gt;1,'ATP Data Set 2019 Singles'!$K2536,"")</f>
        <v>69</v>
      </c>
      <c r="K2536">
        <v>69</v>
      </c>
      <c r="R2536" s="132"/>
      <c r="AC2536"/>
    </row>
    <row r="2537" spans="1:29" x14ac:dyDescent="0.25">
      <c r="A2537" t="s">
        <v>2412</v>
      </c>
      <c r="B2537" t="str">
        <f>IF(OR(ISNUMBER(FIND("W/O",Tabelle3[[#This Row],[Score]])),ISNUMBER(FIND("RET",Tabelle3[[#This Row],[Score]])),ISNUMBER(FIND("Bye,",Tabelle3[[#This Row],[Opponent]]))),"NO","YES")</f>
        <v>YES</v>
      </c>
      <c r="C2537" t="s">
        <v>518</v>
      </c>
      <c r="D2537" s="158">
        <v>43731</v>
      </c>
      <c r="E2537" t="s">
        <v>781</v>
      </c>
      <c r="F2537">
        <v>4</v>
      </c>
      <c r="G2537" t="s">
        <v>1480</v>
      </c>
      <c r="H2537" t="s">
        <v>1449</v>
      </c>
      <c r="I2537" t="s">
        <v>1502</v>
      </c>
      <c r="J2537">
        <f>IF('ATP Data Set 2019 Singles'!$K2537&gt;1,'ATP Data Set 2019 Singles'!$K2537,"")</f>
        <v>78</v>
      </c>
      <c r="K2537">
        <v>78</v>
      </c>
      <c r="R2537" s="132"/>
      <c r="AC2537"/>
    </row>
    <row r="2538" spans="1:29" x14ac:dyDescent="0.25">
      <c r="A2538" t="s">
        <v>2412</v>
      </c>
      <c r="B2538" t="str">
        <f>IF(OR(ISNUMBER(FIND("W/O",Tabelle3[[#This Row],[Score]])),ISNUMBER(FIND("RET",Tabelle3[[#This Row],[Score]])),ISNUMBER(FIND("Bye,",Tabelle3[[#This Row],[Opponent]]))),"NO","YES")</f>
        <v>YES</v>
      </c>
      <c r="C2538" t="s">
        <v>518</v>
      </c>
      <c r="D2538" s="158">
        <v>43731</v>
      </c>
      <c r="E2538" t="s">
        <v>781</v>
      </c>
      <c r="F2538">
        <v>4</v>
      </c>
      <c r="G2538" t="s">
        <v>1427</v>
      </c>
      <c r="H2538" t="s">
        <v>1510</v>
      </c>
      <c r="I2538" t="s">
        <v>753</v>
      </c>
      <c r="J2538">
        <f>IF('ATP Data Set 2019 Singles'!$K2538&gt;1,'ATP Data Set 2019 Singles'!$K2538,"")</f>
        <v>98</v>
      </c>
      <c r="K2538">
        <v>98</v>
      </c>
      <c r="R2538" s="132"/>
      <c r="AC2538"/>
    </row>
    <row r="2539" spans="1:29" x14ac:dyDescent="0.25">
      <c r="A2539" t="s">
        <v>2412</v>
      </c>
      <c r="B2539" t="str">
        <f>IF(OR(ISNUMBER(FIND("W/O",Tabelle3[[#This Row],[Score]])),ISNUMBER(FIND("RET",Tabelle3[[#This Row],[Score]])),ISNUMBER(FIND("Bye,",Tabelle3[[#This Row],[Opponent]]))),"NO","YES")</f>
        <v>YES</v>
      </c>
      <c r="C2539" t="s">
        <v>518</v>
      </c>
      <c r="D2539" s="158">
        <v>43731</v>
      </c>
      <c r="E2539" t="s">
        <v>781</v>
      </c>
      <c r="F2539">
        <v>4</v>
      </c>
      <c r="G2539" t="s">
        <v>1430</v>
      </c>
      <c r="H2539" t="s">
        <v>1439</v>
      </c>
      <c r="I2539" t="s">
        <v>1502</v>
      </c>
      <c r="J2539">
        <f>IF('ATP Data Set 2019 Singles'!$K2539&gt;1,'ATP Data Set 2019 Singles'!$K2539,"")</f>
        <v>110</v>
      </c>
      <c r="K2539">
        <v>110</v>
      </c>
      <c r="R2539" s="132"/>
      <c r="AC2539"/>
    </row>
    <row r="2540" spans="1:29" x14ac:dyDescent="0.25">
      <c r="A2540" t="s">
        <v>2412</v>
      </c>
      <c r="B2540" t="str">
        <f>IF(OR(ISNUMBER(FIND("W/O",Tabelle3[[#This Row],[Score]])),ISNUMBER(FIND("RET",Tabelle3[[#This Row],[Score]])),ISNUMBER(FIND("Bye,",Tabelle3[[#This Row],[Opponent]]))),"NO","YES")</f>
        <v>YES</v>
      </c>
      <c r="C2540" t="s">
        <v>518</v>
      </c>
      <c r="D2540" s="158">
        <v>43731</v>
      </c>
      <c r="E2540" t="s">
        <v>781</v>
      </c>
      <c r="F2540">
        <v>4</v>
      </c>
      <c r="G2540" t="s">
        <v>1541</v>
      </c>
      <c r="H2540" t="s">
        <v>1450</v>
      </c>
      <c r="I2540" t="s">
        <v>1621</v>
      </c>
      <c r="J2540">
        <f>IF('ATP Data Set 2019 Singles'!$K2540&gt;1,'ATP Data Set 2019 Singles'!$K2540,"")</f>
        <v>152</v>
      </c>
      <c r="K2540">
        <v>152</v>
      </c>
      <c r="R2540" s="132"/>
      <c r="AC2540"/>
    </row>
    <row r="2541" spans="1:29" x14ac:dyDescent="0.25">
      <c r="A2541" t="s">
        <v>2412</v>
      </c>
      <c r="B2541" t="str">
        <f>IF(OR(ISNUMBER(FIND("W/O",Tabelle3[[#This Row],[Score]])),ISNUMBER(FIND("RET",Tabelle3[[#This Row],[Score]])),ISNUMBER(FIND("Bye,",Tabelle3[[#This Row],[Opponent]]))),"NO","YES")</f>
        <v>YES</v>
      </c>
      <c r="C2541" t="s">
        <v>518</v>
      </c>
      <c r="D2541" s="158">
        <v>43731</v>
      </c>
      <c r="E2541" t="s">
        <v>781</v>
      </c>
      <c r="F2541">
        <v>4</v>
      </c>
      <c r="G2541" t="s">
        <v>1588</v>
      </c>
      <c r="H2541" t="s">
        <v>1469</v>
      </c>
      <c r="I2541" t="s">
        <v>646</v>
      </c>
      <c r="J2541">
        <f>IF('ATP Data Set 2019 Singles'!$K2541&gt;1,'ATP Data Set 2019 Singles'!$K2541,"")</f>
        <v>63</v>
      </c>
      <c r="K2541">
        <v>63</v>
      </c>
      <c r="R2541" s="132"/>
      <c r="AC2541"/>
    </row>
    <row r="2542" spans="1:29" x14ac:dyDescent="0.25">
      <c r="A2542" t="s">
        <v>2412</v>
      </c>
      <c r="B2542" t="str">
        <f>IF(OR(ISNUMBER(FIND("W/O",Tabelle3[[#This Row],[Score]])),ISNUMBER(FIND("RET",Tabelle3[[#This Row],[Score]])),ISNUMBER(FIND("Bye,",Tabelle3[[#This Row],[Opponent]]))),"NO","YES")</f>
        <v>YES</v>
      </c>
      <c r="C2542" t="s">
        <v>518</v>
      </c>
      <c r="D2542" s="158">
        <v>43731</v>
      </c>
      <c r="E2542" t="s">
        <v>781</v>
      </c>
      <c r="F2542">
        <v>4</v>
      </c>
      <c r="G2542" t="s">
        <v>1426</v>
      </c>
      <c r="H2542" t="s">
        <v>1620</v>
      </c>
      <c r="I2542" t="s">
        <v>840</v>
      </c>
      <c r="J2542">
        <f>IF('ATP Data Set 2019 Singles'!$K2542&gt;1,'ATP Data Set 2019 Singles'!$K2542,"")</f>
        <v>122</v>
      </c>
      <c r="K2542">
        <v>122</v>
      </c>
      <c r="R2542" s="132"/>
      <c r="AC2542"/>
    </row>
    <row r="2543" spans="1:29" x14ac:dyDescent="0.25">
      <c r="A2543" t="s">
        <v>2412</v>
      </c>
      <c r="B2543" t="str">
        <f>IF(OR(ISNUMBER(FIND("W/O",Tabelle3[[#This Row],[Score]])),ISNUMBER(FIND("RET",Tabelle3[[#This Row],[Score]])),ISNUMBER(FIND("Bye,",Tabelle3[[#This Row],[Opponent]]))),"NO","YES")</f>
        <v>YES</v>
      </c>
      <c r="C2543" t="s">
        <v>518</v>
      </c>
      <c r="D2543" s="158">
        <v>43731</v>
      </c>
      <c r="E2543" t="s">
        <v>781</v>
      </c>
      <c r="F2543">
        <v>4</v>
      </c>
      <c r="G2543" t="s">
        <v>1526</v>
      </c>
      <c r="H2543" t="s">
        <v>1573</v>
      </c>
      <c r="I2543" t="s">
        <v>1619</v>
      </c>
      <c r="J2543">
        <f>IF('ATP Data Set 2019 Singles'!$K2543&gt;1,'ATP Data Set 2019 Singles'!$K2543,"")</f>
        <v>129</v>
      </c>
      <c r="K2543">
        <v>129</v>
      </c>
      <c r="R2543" s="132"/>
      <c r="AC2543"/>
    </row>
    <row r="2544" spans="1:29" x14ac:dyDescent="0.25">
      <c r="A2544" t="s">
        <v>2412</v>
      </c>
      <c r="B2544" t="str">
        <f>IF(OR(ISNUMBER(FIND("W/O",Tabelle3[[#This Row],[Score]])),ISNUMBER(FIND("RET",Tabelle3[[#This Row],[Score]])),ISNUMBER(FIND("Bye,",Tabelle3[[#This Row],[Opponent]]))),"NO","YES")</f>
        <v>YES</v>
      </c>
      <c r="C2544" t="s">
        <v>518</v>
      </c>
      <c r="D2544" s="158">
        <v>43731</v>
      </c>
      <c r="E2544" t="s">
        <v>781</v>
      </c>
      <c r="F2544">
        <v>5</v>
      </c>
      <c r="G2544" t="s">
        <v>1493</v>
      </c>
      <c r="H2544" t="s">
        <v>1427</v>
      </c>
      <c r="I2544" t="s">
        <v>1618</v>
      </c>
      <c r="J2544">
        <f>IF('ATP Data Set 2019 Singles'!$K2544&gt;1,'ATP Data Set 2019 Singles'!$K2544,"")</f>
        <v>152</v>
      </c>
      <c r="K2544">
        <v>152</v>
      </c>
      <c r="R2544" s="132"/>
      <c r="AC2544"/>
    </row>
    <row r="2545" spans="1:29" x14ac:dyDescent="0.25">
      <c r="A2545" t="s">
        <v>2412</v>
      </c>
      <c r="B2545" t="str">
        <f>IF(OR(ISNUMBER(FIND("W/O",Tabelle3[[#This Row],[Score]])),ISNUMBER(FIND("RET",Tabelle3[[#This Row],[Score]])),ISNUMBER(FIND("Bye,",Tabelle3[[#This Row],[Opponent]]))),"NO","YES")</f>
        <v>YES</v>
      </c>
      <c r="C2545" t="s">
        <v>518</v>
      </c>
      <c r="D2545" s="158">
        <v>43731</v>
      </c>
      <c r="E2545" t="s">
        <v>781</v>
      </c>
      <c r="F2545">
        <v>5</v>
      </c>
      <c r="G2545" t="s">
        <v>1480</v>
      </c>
      <c r="H2545" t="s">
        <v>1430</v>
      </c>
      <c r="I2545" t="s">
        <v>857</v>
      </c>
      <c r="J2545">
        <f>IF('ATP Data Set 2019 Singles'!$K2545&gt;1,'ATP Data Set 2019 Singles'!$K2545,"")</f>
        <v>84</v>
      </c>
      <c r="K2545">
        <v>84</v>
      </c>
      <c r="R2545" s="132"/>
      <c r="AC2545"/>
    </row>
    <row r="2546" spans="1:29" x14ac:dyDescent="0.25">
      <c r="A2546" t="s">
        <v>2412</v>
      </c>
      <c r="B2546" t="str">
        <f>IF(OR(ISNUMBER(FIND("W/O",Tabelle3[[#This Row],[Score]])),ISNUMBER(FIND("RET",Tabelle3[[#This Row],[Score]])),ISNUMBER(FIND("Bye,",Tabelle3[[#This Row],[Opponent]]))),"NO","YES")</f>
        <v>YES</v>
      </c>
      <c r="C2546" t="s">
        <v>518</v>
      </c>
      <c r="D2546" s="158">
        <v>43731</v>
      </c>
      <c r="E2546" t="s">
        <v>781</v>
      </c>
      <c r="F2546">
        <v>5</v>
      </c>
      <c r="G2546" t="s">
        <v>1588</v>
      </c>
      <c r="H2546" t="s">
        <v>1526</v>
      </c>
      <c r="I2546" t="s">
        <v>1357</v>
      </c>
      <c r="J2546">
        <f>IF('ATP Data Set 2019 Singles'!$K2546&gt;1,'ATP Data Set 2019 Singles'!$K2546,"")</f>
        <v>120</v>
      </c>
      <c r="K2546">
        <v>120</v>
      </c>
      <c r="R2546" s="132"/>
      <c r="AC2546"/>
    </row>
    <row r="2547" spans="1:29" x14ac:dyDescent="0.25">
      <c r="A2547" t="s">
        <v>2412</v>
      </c>
      <c r="B2547" t="str">
        <f>IF(OR(ISNUMBER(FIND("W/O",Tabelle3[[#This Row],[Score]])),ISNUMBER(FIND("RET",Tabelle3[[#This Row],[Score]])),ISNUMBER(FIND("Bye,",Tabelle3[[#This Row],[Opponent]]))),"NO","YES")</f>
        <v>YES</v>
      </c>
      <c r="C2547" t="s">
        <v>518</v>
      </c>
      <c r="D2547" s="158">
        <v>43731</v>
      </c>
      <c r="E2547" t="s">
        <v>781</v>
      </c>
      <c r="F2547">
        <v>5</v>
      </c>
      <c r="G2547" t="s">
        <v>1426</v>
      </c>
      <c r="H2547" t="s">
        <v>1541</v>
      </c>
      <c r="I2547" t="s">
        <v>848</v>
      </c>
      <c r="J2547">
        <f>IF('ATP Data Set 2019 Singles'!$K2547&gt;1,'ATP Data Set 2019 Singles'!$K2547,"")</f>
        <v>98</v>
      </c>
      <c r="K2547">
        <v>98</v>
      </c>
      <c r="R2547" s="132"/>
      <c r="AC2547"/>
    </row>
    <row r="2548" spans="1:29" x14ac:dyDescent="0.25">
      <c r="A2548" t="s">
        <v>2412</v>
      </c>
      <c r="B2548" t="str">
        <f>IF(OR(ISNUMBER(FIND("W/O",Tabelle3[[#This Row],[Score]])),ISNUMBER(FIND("RET",Tabelle3[[#This Row],[Score]])),ISNUMBER(FIND("Bye,",Tabelle3[[#This Row],[Opponent]]))),"NO","YES")</f>
        <v>YES</v>
      </c>
      <c r="C2548" t="s">
        <v>518</v>
      </c>
      <c r="D2548" s="158">
        <v>43731</v>
      </c>
      <c r="E2548" t="s">
        <v>781</v>
      </c>
      <c r="F2548">
        <v>6</v>
      </c>
      <c r="G2548" t="s">
        <v>1493</v>
      </c>
      <c r="H2548" t="s">
        <v>1588</v>
      </c>
      <c r="I2548" t="s">
        <v>533</v>
      </c>
      <c r="J2548">
        <f>IF('ATP Data Set 2019 Singles'!$K2548&gt;1,'ATP Data Set 2019 Singles'!$K2548,"")</f>
        <v>85</v>
      </c>
      <c r="K2548">
        <v>85</v>
      </c>
      <c r="R2548" s="132"/>
      <c r="AC2548"/>
    </row>
    <row r="2549" spans="1:29" x14ac:dyDescent="0.25">
      <c r="A2549" t="s">
        <v>2412</v>
      </c>
      <c r="B2549" t="str">
        <f>IF(OR(ISNUMBER(FIND("W/O",Tabelle3[[#This Row],[Score]])),ISNUMBER(FIND("RET",Tabelle3[[#This Row],[Score]])),ISNUMBER(FIND("Bye,",Tabelle3[[#This Row],[Opponent]]))),"NO","YES")</f>
        <v>YES</v>
      </c>
      <c r="C2549" t="s">
        <v>518</v>
      </c>
      <c r="D2549" s="158">
        <v>43731</v>
      </c>
      <c r="E2549" t="s">
        <v>781</v>
      </c>
      <c r="F2549">
        <v>6</v>
      </c>
      <c r="G2549" t="s">
        <v>1480</v>
      </c>
      <c r="H2549" t="s">
        <v>1426</v>
      </c>
      <c r="I2549" t="s">
        <v>512</v>
      </c>
      <c r="J2549">
        <f>IF('ATP Data Set 2019 Singles'!$K2549&gt;1,'ATP Data Set 2019 Singles'!$K2549,"")</f>
        <v>63</v>
      </c>
      <c r="K2549">
        <v>63</v>
      </c>
      <c r="R2549" s="132"/>
      <c r="AC2549"/>
    </row>
    <row r="2550" spans="1:29" x14ac:dyDescent="0.25">
      <c r="A2550" t="s">
        <v>2412</v>
      </c>
      <c r="B2550" t="str">
        <f>IF(OR(ISNUMBER(FIND("W/O",Tabelle3[[#This Row],[Score]])),ISNUMBER(FIND("RET",Tabelle3[[#This Row],[Score]])),ISNUMBER(FIND("Bye,",Tabelle3[[#This Row],[Opponent]]))),"NO","YES")</f>
        <v>YES</v>
      </c>
      <c r="C2550" t="s">
        <v>518</v>
      </c>
      <c r="D2550" s="158">
        <v>43731</v>
      </c>
      <c r="E2550" t="s">
        <v>781</v>
      </c>
      <c r="F2550">
        <v>7</v>
      </c>
      <c r="G2550" t="s">
        <v>1480</v>
      </c>
      <c r="H2550" t="s">
        <v>1493</v>
      </c>
      <c r="I2550" t="s">
        <v>1436</v>
      </c>
      <c r="J2550">
        <f>IF('ATP Data Set 2019 Singles'!$K2550&gt;1,'ATP Data Set 2019 Singles'!$K2550,"")</f>
        <v>125</v>
      </c>
      <c r="K2550">
        <v>125</v>
      </c>
      <c r="R2550" s="132"/>
      <c r="AC2550"/>
    </row>
    <row r="2551" spans="1:29" x14ac:dyDescent="0.25">
      <c r="A2551" t="s">
        <v>2412</v>
      </c>
      <c r="B2551" t="str">
        <f>IF(OR(ISNUMBER(FIND("W/O",Tabelle3[[#This Row],[Score]])),ISNUMBER(FIND("RET",Tabelle3[[#This Row],[Score]])),ISNUMBER(FIND("Bye,",Tabelle3[[#This Row],[Opponent]]))),"NO","YES")</f>
        <v>YES</v>
      </c>
      <c r="C2551" t="s">
        <v>518</v>
      </c>
      <c r="D2551" s="158">
        <v>43731</v>
      </c>
      <c r="E2551" t="s">
        <v>763</v>
      </c>
      <c r="F2551">
        <v>3</v>
      </c>
      <c r="G2551" t="s">
        <v>1515</v>
      </c>
      <c r="H2551" t="s">
        <v>1617</v>
      </c>
      <c r="I2551" t="s">
        <v>1616</v>
      </c>
      <c r="J2551">
        <f>IF('ATP Data Set 2019 Singles'!$K2551&gt;1,'ATP Data Set 2019 Singles'!$K2551,"")</f>
        <v>102</v>
      </c>
      <c r="K2551">
        <v>102</v>
      </c>
      <c r="R2551" s="132"/>
      <c r="AC2551"/>
    </row>
    <row r="2552" spans="1:29" x14ac:dyDescent="0.25">
      <c r="A2552" t="s">
        <v>2412</v>
      </c>
      <c r="B2552" t="str">
        <f>IF(OR(ISNUMBER(FIND("W/O",Tabelle3[[#This Row],[Score]])),ISNUMBER(FIND("RET",Tabelle3[[#This Row],[Score]])),ISNUMBER(FIND("Bye,",Tabelle3[[#This Row],[Opponent]]))),"NO","YES")</f>
        <v>NO</v>
      </c>
      <c r="C2552" t="s">
        <v>518</v>
      </c>
      <c r="D2552" s="158">
        <v>43731</v>
      </c>
      <c r="E2552" t="s">
        <v>763</v>
      </c>
      <c r="F2552">
        <v>3</v>
      </c>
      <c r="G2552" t="s">
        <v>1454</v>
      </c>
      <c r="H2552" t="s">
        <v>1458</v>
      </c>
      <c r="I2552" t="s">
        <v>1457</v>
      </c>
      <c r="J2552" t="str">
        <f>IF('ATP Data Set 2019 Singles'!$K2552&gt;1,'ATP Data Set 2019 Singles'!$K2552,"")</f>
        <v/>
      </c>
      <c r="K2552">
        <v>0</v>
      </c>
      <c r="R2552" s="132"/>
      <c r="AC2552"/>
    </row>
    <row r="2553" spans="1:29" x14ac:dyDescent="0.25">
      <c r="A2553" t="s">
        <v>2412</v>
      </c>
      <c r="B2553" t="str">
        <f>IF(OR(ISNUMBER(FIND("W/O",Tabelle3[[#This Row],[Score]])),ISNUMBER(FIND("RET",Tabelle3[[#This Row],[Score]])),ISNUMBER(FIND("Bye,",Tabelle3[[#This Row],[Opponent]]))),"NO","YES")</f>
        <v>NO</v>
      </c>
      <c r="C2553" t="s">
        <v>518</v>
      </c>
      <c r="D2553" s="158">
        <v>43731</v>
      </c>
      <c r="E2553" t="s">
        <v>763</v>
      </c>
      <c r="F2553">
        <v>3</v>
      </c>
      <c r="G2553" t="s">
        <v>1459</v>
      </c>
      <c r="H2553" t="s">
        <v>1458</v>
      </c>
      <c r="I2553" t="s">
        <v>1457</v>
      </c>
      <c r="J2553" t="str">
        <f>IF('ATP Data Set 2019 Singles'!$K2553&gt;1,'ATP Data Set 2019 Singles'!$K2553,"")</f>
        <v/>
      </c>
      <c r="K2553">
        <v>0</v>
      </c>
      <c r="R2553" s="132"/>
      <c r="AC2553"/>
    </row>
    <row r="2554" spans="1:29" x14ac:dyDescent="0.25">
      <c r="A2554" t="s">
        <v>2412</v>
      </c>
      <c r="B2554" t="str">
        <f>IF(OR(ISNUMBER(FIND("W/O",Tabelle3[[#This Row],[Score]])),ISNUMBER(FIND("RET",Tabelle3[[#This Row],[Score]])),ISNUMBER(FIND("Bye,",Tabelle3[[#This Row],[Opponent]]))),"NO","YES")</f>
        <v>YES</v>
      </c>
      <c r="C2554" t="s">
        <v>518</v>
      </c>
      <c r="D2554" s="158">
        <v>43731</v>
      </c>
      <c r="E2554" t="s">
        <v>763</v>
      </c>
      <c r="F2554">
        <v>3</v>
      </c>
      <c r="G2554" t="s">
        <v>1403</v>
      </c>
      <c r="H2554" t="s">
        <v>1535</v>
      </c>
      <c r="I2554" t="s">
        <v>557</v>
      </c>
      <c r="J2554">
        <f>IF('ATP Data Set 2019 Singles'!$K2554&gt;1,'ATP Data Set 2019 Singles'!$K2554,"")</f>
        <v>70</v>
      </c>
      <c r="K2554">
        <v>70</v>
      </c>
      <c r="R2554" s="132"/>
      <c r="AC2554"/>
    </row>
    <row r="2555" spans="1:29" x14ac:dyDescent="0.25">
      <c r="A2555" t="s">
        <v>2412</v>
      </c>
      <c r="B2555" t="str">
        <f>IF(OR(ISNUMBER(FIND("W/O",Tabelle3[[#This Row],[Score]])),ISNUMBER(FIND("RET",Tabelle3[[#This Row],[Score]])),ISNUMBER(FIND("Bye,",Tabelle3[[#This Row],[Opponent]]))),"NO","YES")</f>
        <v>YES</v>
      </c>
      <c r="C2555" t="s">
        <v>518</v>
      </c>
      <c r="D2555" s="158">
        <v>43731</v>
      </c>
      <c r="E2555" t="s">
        <v>763</v>
      </c>
      <c r="F2555">
        <v>3</v>
      </c>
      <c r="G2555" t="s">
        <v>1467</v>
      </c>
      <c r="H2555" t="s">
        <v>1579</v>
      </c>
      <c r="I2555" t="s">
        <v>1615</v>
      </c>
      <c r="J2555">
        <f>IF('ATP Data Set 2019 Singles'!$K2555&gt;1,'ATP Data Set 2019 Singles'!$K2555,"")</f>
        <v>118</v>
      </c>
      <c r="K2555">
        <v>118</v>
      </c>
      <c r="R2555" s="132"/>
      <c r="AC2555"/>
    </row>
    <row r="2556" spans="1:29" x14ac:dyDescent="0.25">
      <c r="A2556" t="s">
        <v>2412</v>
      </c>
      <c r="B2556" t="str">
        <f>IF(OR(ISNUMBER(FIND("W/O",Tabelle3[[#This Row],[Score]])),ISNUMBER(FIND("RET",Tabelle3[[#This Row],[Score]])),ISNUMBER(FIND("Bye,",Tabelle3[[#This Row],[Opponent]]))),"NO","YES")</f>
        <v>NO</v>
      </c>
      <c r="C2556" t="s">
        <v>518</v>
      </c>
      <c r="D2556" s="158">
        <v>43731</v>
      </c>
      <c r="E2556" t="s">
        <v>763</v>
      </c>
      <c r="F2556">
        <v>3</v>
      </c>
      <c r="G2556" t="s">
        <v>1407</v>
      </c>
      <c r="H2556" t="s">
        <v>1417</v>
      </c>
      <c r="I2556" t="s">
        <v>1614</v>
      </c>
      <c r="J2556">
        <f>IF('ATP Data Set 2019 Singles'!$K2556&gt;1,'ATP Data Set 2019 Singles'!$K2556,"")</f>
        <v>30</v>
      </c>
      <c r="K2556">
        <v>30</v>
      </c>
      <c r="R2556" s="132"/>
      <c r="AC2556"/>
    </row>
    <row r="2557" spans="1:29" x14ac:dyDescent="0.25">
      <c r="A2557" t="s">
        <v>2412</v>
      </c>
      <c r="B2557" t="str">
        <f>IF(OR(ISNUMBER(FIND("W/O",Tabelle3[[#This Row],[Score]])),ISNUMBER(FIND("RET",Tabelle3[[#This Row],[Score]])),ISNUMBER(FIND("Bye,",Tabelle3[[#This Row],[Opponent]]))),"NO","YES")</f>
        <v>YES</v>
      </c>
      <c r="C2557" t="s">
        <v>518</v>
      </c>
      <c r="D2557" s="158">
        <v>43731</v>
      </c>
      <c r="E2557" t="s">
        <v>763</v>
      </c>
      <c r="F2557">
        <v>3</v>
      </c>
      <c r="G2557" t="s">
        <v>1560</v>
      </c>
      <c r="H2557" t="s">
        <v>1574</v>
      </c>
      <c r="I2557" t="s">
        <v>527</v>
      </c>
      <c r="J2557">
        <f>IF('ATP Data Set 2019 Singles'!$K2557&gt;1,'ATP Data Set 2019 Singles'!$K2557,"")</f>
        <v>92</v>
      </c>
      <c r="K2557">
        <v>92</v>
      </c>
      <c r="R2557" s="132"/>
      <c r="AC2557"/>
    </row>
    <row r="2558" spans="1:29" x14ac:dyDescent="0.25">
      <c r="A2558" t="s">
        <v>2412</v>
      </c>
      <c r="B2558" t="str">
        <f>IF(OR(ISNUMBER(FIND("W/O",Tabelle3[[#This Row],[Score]])),ISNUMBER(FIND("RET",Tabelle3[[#This Row],[Score]])),ISNUMBER(FIND("Bye,",Tabelle3[[#This Row],[Opponent]]))),"NO","YES")</f>
        <v>YES</v>
      </c>
      <c r="C2558" t="s">
        <v>518</v>
      </c>
      <c r="D2558" s="158">
        <v>43731</v>
      </c>
      <c r="E2558" t="s">
        <v>763</v>
      </c>
      <c r="F2558">
        <v>3</v>
      </c>
      <c r="G2558" t="s">
        <v>1448</v>
      </c>
      <c r="H2558" t="s">
        <v>1583</v>
      </c>
      <c r="I2558" t="s">
        <v>643</v>
      </c>
      <c r="J2558">
        <f>IF('ATP Data Set 2019 Singles'!$K2558&gt;1,'ATP Data Set 2019 Singles'!$K2558,"")</f>
        <v>108</v>
      </c>
      <c r="K2558">
        <v>108</v>
      </c>
      <c r="R2558" s="132"/>
      <c r="AC2558"/>
    </row>
    <row r="2559" spans="1:29" x14ac:dyDescent="0.25">
      <c r="A2559" t="s">
        <v>2412</v>
      </c>
      <c r="B2559" t="str">
        <f>IF(OR(ISNUMBER(FIND("W/O",Tabelle3[[#This Row],[Score]])),ISNUMBER(FIND("RET",Tabelle3[[#This Row],[Score]])),ISNUMBER(FIND("Bye,",Tabelle3[[#This Row],[Opponent]]))),"NO","YES")</f>
        <v>NO</v>
      </c>
      <c r="C2559" t="s">
        <v>518</v>
      </c>
      <c r="D2559" s="158">
        <v>43731</v>
      </c>
      <c r="E2559" t="s">
        <v>763</v>
      </c>
      <c r="F2559">
        <v>3</v>
      </c>
      <c r="G2559" t="s">
        <v>1428</v>
      </c>
      <c r="H2559" t="s">
        <v>1458</v>
      </c>
      <c r="I2559" t="s">
        <v>1457</v>
      </c>
      <c r="J2559" t="str">
        <f>IF('ATP Data Set 2019 Singles'!$K2559&gt;1,'ATP Data Set 2019 Singles'!$K2559,"")</f>
        <v/>
      </c>
      <c r="K2559">
        <v>0</v>
      </c>
      <c r="R2559" s="132"/>
      <c r="AC2559"/>
    </row>
    <row r="2560" spans="1:29" x14ac:dyDescent="0.25">
      <c r="A2560" t="s">
        <v>2412</v>
      </c>
      <c r="B2560" t="str">
        <f>IF(OR(ISNUMBER(FIND("W/O",Tabelle3[[#This Row],[Score]])),ISNUMBER(FIND("RET",Tabelle3[[#This Row],[Score]])),ISNUMBER(FIND("Bye,",Tabelle3[[#This Row],[Opponent]]))),"NO","YES")</f>
        <v>YES</v>
      </c>
      <c r="C2560" t="s">
        <v>518</v>
      </c>
      <c r="D2560" s="158">
        <v>43731</v>
      </c>
      <c r="E2560" t="s">
        <v>763</v>
      </c>
      <c r="F2560">
        <v>3</v>
      </c>
      <c r="G2560" t="s">
        <v>1555</v>
      </c>
      <c r="H2560" t="s">
        <v>1613</v>
      </c>
      <c r="I2560" t="s">
        <v>1612</v>
      </c>
      <c r="J2560">
        <f>IF('ATP Data Set 2019 Singles'!$K2560&gt;1,'ATP Data Set 2019 Singles'!$K2560,"")</f>
        <v>161</v>
      </c>
      <c r="K2560">
        <v>161</v>
      </c>
      <c r="R2560" s="132"/>
      <c r="AC2560"/>
    </row>
    <row r="2561" spans="1:29" x14ac:dyDescent="0.25">
      <c r="A2561" t="s">
        <v>2412</v>
      </c>
      <c r="B2561" t="str">
        <f>IF(OR(ISNUMBER(FIND("W/O",Tabelle3[[#This Row],[Score]])),ISNUMBER(FIND("RET",Tabelle3[[#This Row],[Score]])),ISNUMBER(FIND("Bye,",Tabelle3[[#This Row],[Opponent]]))),"NO","YES")</f>
        <v>YES</v>
      </c>
      <c r="C2561" t="s">
        <v>518</v>
      </c>
      <c r="D2561" s="158">
        <v>43731</v>
      </c>
      <c r="E2561" t="s">
        <v>763</v>
      </c>
      <c r="F2561">
        <v>3</v>
      </c>
      <c r="G2561" t="s">
        <v>1466</v>
      </c>
      <c r="H2561" t="s">
        <v>1513</v>
      </c>
      <c r="I2561" t="s">
        <v>626</v>
      </c>
      <c r="J2561">
        <f>IF('ATP Data Set 2019 Singles'!$K2561&gt;1,'ATP Data Set 2019 Singles'!$K2561,"")</f>
        <v>67</v>
      </c>
      <c r="K2561">
        <v>67</v>
      </c>
      <c r="R2561" s="132"/>
      <c r="AC2561"/>
    </row>
    <row r="2562" spans="1:29" x14ac:dyDescent="0.25">
      <c r="A2562" t="s">
        <v>2412</v>
      </c>
      <c r="B2562" t="str">
        <f>IF(OR(ISNUMBER(FIND("W/O",Tabelle3[[#This Row],[Score]])),ISNUMBER(FIND("RET",Tabelle3[[#This Row],[Score]])),ISNUMBER(FIND("Bye,",Tabelle3[[#This Row],[Opponent]]))),"NO","YES")</f>
        <v>YES</v>
      </c>
      <c r="C2562" t="s">
        <v>518</v>
      </c>
      <c r="D2562" s="158">
        <v>43731</v>
      </c>
      <c r="E2562" t="s">
        <v>763</v>
      </c>
      <c r="F2562">
        <v>3</v>
      </c>
      <c r="G2562" t="s">
        <v>1509</v>
      </c>
      <c r="H2562" t="s">
        <v>1463</v>
      </c>
      <c r="I2562" t="s">
        <v>771</v>
      </c>
      <c r="J2562">
        <f>IF('ATP Data Set 2019 Singles'!$K2562&gt;1,'ATP Data Set 2019 Singles'!$K2562,"")</f>
        <v>75</v>
      </c>
      <c r="K2562">
        <v>75</v>
      </c>
      <c r="R2562" s="132"/>
      <c r="AC2562"/>
    </row>
    <row r="2563" spans="1:29" x14ac:dyDescent="0.25">
      <c r="A2563" t="s">
        <v>2412</v>
      </c>
      <c r="B2563" t="str">
        <f>IF(OR(ISNUMBER(FIND("W/O",Tabelle3[[#This Row],[Score]])),ISNUMBER(FIND("RET",Tabelle3[[#This Row],[Score]])),ISNUMBER(FIND("Bye,",Tabelle3[[#This Row],[Opponent]]))),"NO","YES")</f>
        <v>YES</v>
      </c>
      <c r="C2563" t="s">
        <v>518</v>
      </c>
      <c r="D2563" s="158">
        <v>43731</v>
      </c>
      <c r="E2563" t="s">
        <v>763</v>
      </c>
      <c r="F2563">
        <v>3</v>
      </c>
      <c r="G2563" t="s">
        <v>1456</v>
      </c>
      <c r="H2563" t="s">
        <v>1611</v>
      </c>
      <c r="I2563" t="s">
        <v>563</v>
      </c>
      <c r="J2563">
        <f>IF('ATP Data Set 2019 Singles'!$K2563&gt;1,'ATP Data Set 2019 Singles'!$K2563,"")</f>
        <v>65</v>
      </c>
      <c r="K2563">
        <v>65</v>
      </c>
      <c r="R2563" s="132"/>
      <c r="AC2563"/>
    </row>
    <row r="2564" spans="1:29" x14ac:dyDescent="0.25">
      <c r="A2564" t="s">
        <v>2412</v>
      </c>
      <c r="B2564" t="str">
        <f>IF(OR(ISNUMBER(FIND("W/O",Tabelle3[[#This Row],[Score]])),ISNUMBER(FIND("RET",Tabelle3[[#This Row],[Score]])),ISNUMBER(FIND("Bye,",Tabelle3[[#This Row],[Opponent]]))),"NO","YES")</f>
        <v>NO</v>
      </c>
      <c r="C2564" t="s">
        <v>518</v>
      </c>
      <c r="D2564" s="158">
        <v>43731</v>
      </c>
      <c r="E2564" t="s">
        <v>763</v>
      </c>
      <c r="F2564">
        <v>3</v>
      </c>
      <c r="G2564" t="s">
        <v>1394</v>
      </c>
      <c r="H2564" t="s">
        <v>1458</v>
      </c>
      <c r="I2564" t="s">
        <v>1457</v>
      </c>
      <c r="J2564" t="str">
        <f>IF('ATP Data Set 2019 Singles'!$K2564&gt;1,'ATP Data Set 2019 Singles'!$K2564,"")</f>
        <v/>
      </c>
      <c r="K2564">
        <v>0</v>
      </c>
      <c r="R2564" s="132"/>
      <c r="AC2564"/>
    </row>
    <row r="2565" spans="1:29" x14ac:dyDescent="0.25">
      <c r="A2565" t="s">
        <v>2412</v>
      </c>
      <c r="B2565" t="str">
        <f>IF(OR(ISNUMBER(FIND("W/O",Tabelle3[[#This Row],[Score]])),ISNUMBER(FIND("RET",Tabelle3[[#This Row],[Score]])),ISNUMBER(FIND("Bye,",Tabelle3[[#This Row],[Opponent]]))),"NO","YES")</f>
        <v>YES</v>
      </c>
      <c r="C2565" t="s">
        <v>518</v>
      </c>
      <c r="D2565" s="158">
        <v>43731</v>
      </c>
      <c r="E2565" t="s">
        <v>763</v>
      </c>
      <c r="F2565">
        <v>3</v>
      </c>
      <c r="G2565" t="s">
        <v>1607</v>
      </c>
      <c r="H2565" t="s">
        <v>1610</v>
      </c>
      <c r="I2565" t="s">
        <v>1609</v>
      </c>
      <c r="J2565">
        <f>IF('ATP Data Set 2019 Singles'!$K2565&gt;1,'ATP Data Set 2019 Singles'!$K2565,"")</f>
        <v>142</v>
      </c>
      <c r="K2565">
        <v>142</v>
      </c>
      <c r="R2565" s="132"/>
      <c r="AC2565"/>
    </row>
    <row r="2566" spans="1:29" x14ac:dyDescent="0.25">
      <c r="A2566" t="s">
        <v>2412</v>
      </c>
      <c r="B2566" t="str">
        <f>IF(OR(ISNUMBER(FIND("W/O",Tabelle3[[#This Row],[Score]])),ISNUMBER(FIND("RET",Tabelle3[[#This Row],[Score]])),ISNUMBER(FIND("Bye,",Tabelle3[[#This Row],[Opponent]]))),"NO","YES")</f>
        <v>YES</v>
      </c>
      <c r="C2566" t="s">
        <v>518</v>
      </c>
      <c r="D2566" s="158">
        <v>43731</v>
      </c>
      <c r="E2566" t="s">
        <v>763</v>
      </c>
      <c r="F2566">
        <v>3</v>
      </c>
      <c r="G2566" t="s">
        <v>1580</v>
      </c>
      <c r="H2566" t="s">
        <v>1608</v>
      </c>
      <c r="I2566" t="s">
        <v>857</v>
      </c>
      <c r="J2566">
        <f>IF('ATP Data Set 2019 Singles'!$K2566&gt;1,'ATP Data Set 2019 Singles'!$K2566,"")</f>
        <v>86</v>
      </c>
      <c r="K2566">
        <v>86</v>
      </c>
      <c r="R2566" s="132"/>
      <c r="AC2566"/>
    </row>
    <row r="2567" spans="1:29" x14ac:dyDescent="0.25">
      <c r="A2567" t="s">
        <v>2412</v>
      </c>
      <c r="B2567" t="str">
        <f>IF(OR(ISNUMBER(FIND("W/O",Tabelle3[[#This Row],[Score]])),ISNUMBER(FIND("RET",Tabelle3[[#This Row],[Score]])),ISNUMBER(FIND("Bye,",Tabelle3[[#This Row],[Opponent]]))),"NO","YES")</f>
        <v>YES</v>
      </c>
      <c r="C2567" t="s">
        <v>518</v>
      </c>
      <c r="D2567" s="158">
        <v>43731</v>
      </c>
      <c r="E2567" t="s">
        <v>763</v>
      </c>
      <c r="F2567">
        <v>4</v>
      </c>
      <c r="G2567" t="s">
        <v>1454</v>
      </c>
      <c r="H2567" t="s">
        <v>1515</v>
      </c>
      <c r="I2567" t="s">
        <v>753</v>
      </c>
      <c r="J2567">
        <f>IF('ATP Data Set 2019 Singles'!$K2567&gt;1,'ATP Data Set 2019 Singles'!$K2567,"")</f>
        <v>112</v>
      </c>
      <c r="K2567">
        <v>112</v>
      </c>
      <c r="R2567" s="132"/>
      <c r="AC2567"/>
    </row>
    <row r="2568" spans="1:29" x14ac:dyDescent="0.25">
      <c r="A2568" t="s">
        <v>2412</v>
      </c>
      <c r="B2568" t="str">
        <f>IF(OR(ISNUMBER(FIND("W/O",Tabelle3[[#This Row],[Score]])),ISNUMBER(FIND("RET",Tabelle3[[#This Row],[Score]])),ISNUMBER(FIND("Bye,",Tabelle3[[#This Row],[Opponent]]))),"NO","YES")</f>
        <v>YES</v>
      </c>
      <c r="C2568" t="s">
        <v>518</v>
      </c>
      <c r="D2568" s="158">
        <v>43731</v>
      </c>
      <c r="E2568" t="s">
        <v>763</v>
      </c>
      <c r="F2568">
        <v>4</v>
      </c>
      <c r="G2568" t="s">
        <v>1459</v>
      </c>
      <c r="H2568" t="s">
        <v>1607</v>
      </c>
      <c r="I2568" t="s">
        <v>646</v>
      </c>
      <c r="J2568">
        <f>IF('ATP Data Set 2019 Singles'!$K2568&gt;1,'ATP Data Set 2019 Singles'!$K2568,"")</f>
        <v>90</v>
      </c>
      <c r="K2568">
        <v>90</v>
      </c>
      <c r="R2568" s="132"/>
      <c r="AC2568"/>
    </row>
    <row r="2569" spans="1:29" x14ac:dyDescent="0.25">
      <c r="A2569" t="s">
        <v>2412</v>
      </c>
      <c r="B2569" t="str">
        <f>IF(OR(ISNUMBER(FIND("W/O",Tabelle3[[#This Row],[Score]])),ISNUMBER(FIND("RET",Tabelle3[[#This Row],[Score]])),ISNUMBER(FIND("Bye,",Tabelle3[[#This Row],[Opponent]]))),"NO","YES")</f>
        <v>YES</v>
      </c>
      <c r="C2569" t="s">
        <v>518</v>
      </c>
      <c r="D2569" s="158">
        <v>43731</v>
      </c>
      <c r="E2569" t="s">
        <v>763</v>
      </c>
      <c r="F2569">
        <v>4</v>
      </c>
      <c r="G2569" t="s">
        <v>1403</v>
      </c>
      <c r="H2569" t="s">
        <v>1555</v>
      </c>
      <c r="I2569" t="s">
        <v>1455</v>
      </c>
      <c r="J2569">
        <f>IF('ATP Data Set 2019 Singles'!$K2569&gt;1,'ATP Data Set 2019 Singles'!$K2569,"")</f>
        <v>162</v>
      </c>
      <c r="K2569">
        <v>162</v>
      </c>
      <c r="R2569" s="132"/>
      <c r="AC2569"/>
    </row>
    <row r="2570" spans="1:29" x14ac:dyDescent="0.25">
      <c r="A2570" t="s">
        <v>2412</v>
      </c>
      <c r="B2570" t="str">
        <f>IF(OR(ISNUMBER(FIND("W/O",Tabelle3[[#This Row],[Score]])),ISNUMBER(FIND("RET",Tabelle3[[#This Row],[Score]])),ISNUMBER(FIND("Bye,",Tabelle3[[#This Row],[Opponent]]))),"NO","YES")</f>
        <v>YES</v>
      </c>
      <c r="C2570" t="s">
        <v>518</v>
      </c>
      <c r="D2570" s="158">
        <v>43731</v>
      </c>
      <c r="E2570" t="s">
        <v>763</v>
      </c>
      <c r="F2570">
        <v>4</v>
      </c>
      <c r="G2570" t="s">
        <v>1467</v>
      </c>
      <c r="H2570" t="s">
        <v>1560</v>
      </c>
      <c r="I2570" t="s">
        <v>527</v>
      </c>
      <c r="J2570">
        <f>IF('ATP Data Set 2019 Singles'!$K2570&gt;1,'ATP Data Set 2019 Singles'!$K2570,"")</f>
        <v>90</v>
      </c>
      <c r="K2570">
        <v>90</v>
      </c>
      <c r="R2570" s="132"/>
      <c r="AC2570"/>
    </row>
    <row r="2571" spans="1:29" x14ac:dyDescent="0.25">
      <c r="A2571" t="s">
        <v>2412</v>
      </c>
      <c r="B2571" t="str">
        <f>IF(OR(ISNUMBER(FIND("W/O",Tabelle3[[#This Row],[Score]])),ISNUMBER(FIND("RET",Tabelle3[[#This Row],[Score]])),ISNUMBER(FIND("Bye,",Tabelle3[[#This Row],[Opponent]]))),"NO","YES")</f>
        <v>NO</v>
      </c>
      <c r="C2571" t="s">
        <v>518</v>
      </c>
      <c r="D2571" s="158">
        <v>43731</v>
      </c>
      <c r="E2571" t="s">
        <v>763</v>
      </c>
      <c r="F2571">
        <v>4</v>
      </c>
      <c r="G2571" t="s">
        <v>1448</v>
      </c>
      <c r="H2571" t="s">
        <v>1394</v>
      </c>
      <c r="I2571" t="s">
        <v>1606</v>
      </c>
      <c r="J2571">
        <f>IF('ATP Data Set 2019 Singles'!$K2571&gt;1,'ATP Data Set 2019 Singles'!$K2571,"")</f>
        <v>110</v>
      </c>
      <c r="K2571">
        <v>110</v>
      </c>
      <c r="R2571" s="132"/>
      <c r="AC2571"/>
    </row>
    <row r="2572" spans="1:29" x14ac:dyDescent="0.25">
      <c r="A2572" t="s">
        <v>2412</v>
      </c>
      <c r="B2572" t="str">
        <f>IF(OR(ISNUMBER(FIND("W/O",Tabelle3[[#This Row],[Score]])),ISNUMBER(FIND("RET",Tabelle3[[#This Row],[Score]])),ISNUMBER(FIND("Bye,",Tabelle3[[#This Row],[Opponent]]))),"NO","YES")</f>
        <v>YES</v>
      </c>
      <c r="C2572" t="s">
        <v>518</v>
      </c>
      <c r="D2572" s="158">
        <v>43731</v>
      </c>
      <c r="E2572" t="s">
        <v>763</v>
      </c>
      <c r="F2572">
        <v>4</v>
      </c>
      <c r="G2572" t="s">
        <v>1428</v>
      </c>
      <c r="H2572" t="s">
        <v>1466</v>
      </c>
      <c r="I2572" t="s">
        <v>856</v>
      </c>
      <c r="J2572">
        <f>IF('ATP Data Set 2019 Singles'!$K2572&gt;1,'ATP Data Set 2019 Singles'!$K2572,"")</f>
        <v>127</v>
      </c>
      <c r="K2572">
        <v>127</v>
      </c>
      <c r="R2572" s="132"/>
      <c r="AC2572"/>
    </row>
    <row r="2573" spans="1:29" x14ac:dyDescent="0.25">
      <c r="A2573" t="s">
        <v>2412</v>
      </c>
      <c r="B2573" t="str">
        <f>IF(OR(ISNUMBER(FIND("W/O",Tabelle3[[#This Row],[Score]])),ISNUMBER(FIND("RET",Tabelle3[[#This Row],[Score]])),ISNUMBER(FIND("Bye,",Tabelle3[[#This Row],[Opponent]]))),"NO","YES")</f>
        <v>YES</v>
      </c>
      <c r="C2573" t="s">
        <v>518</v>
      </c>
      <c r="D2573" s="158">
        <v>43731</v>
      </c>
      <c r="E2573" t="s">
        <v>763</v>
      </c>
      <c r="F2573">
        <v>4</v>
      </c>
      <c r="G2573" t="s">
        <v>1509</v>
      </c>
      <c r="H2573" t="s">
        <v>1407</v>
      </c>
      <c r="I2573" t="s">
        <v>585</v>
      </c>
      <c r="J2573">
        <f>IF('ATP Data Set 2019 Singles'!$K2573&gt;1,'ATP Data Set 2019 Singles'!$K2573,"")</f>
        <v>103</v>
      </c>
      <c r="K2573">
        <v>103</v>
      </c>
      <c r="R2573" s="132"/>
      <c r="AC2573"/>
    </row>
    <row r="2574" spans="1:29" x14ac:dyDescent="0.25">
      <c r="A2574" t="s">
        <v>2412</v>
      </c>
      <c r="B2574" t="str">
        <f>IF(OR(ISNUMBER(FIND("W/O",Tabelle3[[#This Row],[Score]])),ISNUMBER(FIND("RET",Tabelle3[[#This Row],[Score]])),ISNUMBER(FIND("Bye,",Tabelle3[[#This Row],[Opponent]]))),"NO","YES")</f>
        <v>YES</v>
      </c>
      <c r="C2574" t="s">
        <v>518</v>
      </c>
      <c r="D2574" s="158">
        <v>43731</v>
      </c>
      <c r="E2574" t="s">
        <v>763</v>
      </c>
      <c r="F2574">
        <v>4</v>
      </c>
      <c r="G2574" t="s">
        <v>1456</v>
      </c>
      <c r="H2574" t="s">
        <v>1580</v>
      </c>
      <c r="I2574" t="s">
        <v>1605</v>
      </c>
      <c r="J2574">
        <f>IF('ATP Data Set 2019 Singles'!$K2574&gt;1,'ATP Data Set 2019 Singles'!$K2574,"")</f>
        <v>164</v>
      </c>
      <c r="K2574">
        <v>164</v>
      </c>
      <c r="R2574" s="132"/>
      <c r="AC2574"/>
    </row>
    <row r="2575" spans="1:29" x14ac:dyDescent="0.25">
      <c r="A2575" t="s">
        <v>2412</v>
      </c>
      <c r="B2575" t="str">
        <f>IF(OR(ISNUMBER(FIND("W/O",Tabelle3[[#This Row],[Score]])),ISNUMBER(FIND("RET",Tabelle3[[#This Row],[Score]])),ISNUMBER(FIND("Bye,",Tabelle3[[#This Row],[Opponent]]))),"NO","YES")</f>
        <v>YES</v>
      </c>
      <c r="C2575" t="s">
        <v>518</v>
      </c>
      <c r="D2575" s="158">
        <v>43731</v>
      </c>
      <c r="E2575" t="s">
        <v>763</v>
      </c>
      <c r="F2575">
        <v>5</v>
      </c>
      <c r="G2575" t="s">
        <v>1454</v>
      </c>
      <c r="H2575" t="s">
        <v>1456</v>
      </c>
      <c r="I2575" t="s">
        <v>667</v>
      </c>
      <c r="J2575">
        <f>IF('ATP Data Set 2019 Singles'!$K2575&gt;1,'ATP Data Set 2019 Singles'!$K2575,"")</f>
        <v>79</v>
      </c>
      <c r="K2575">
        <v>79</v>
      </c>
      <c r="R2575" s="132"/>
      <c r="AC2575"/>
    </row>
    <row r="2576" spans="1:29" x14ac:dyDescent="0.25">
      <c r="A2576" t="s">
        <v>2412</v>
      </c>
      <c r="B2576" t="str">
        <f>IF(OR(ISNUMBER(FIND("W/O",Tabelle3[[#This Row],[Score]])),ISNUMBER(FIND("RET",Tabelle3[[#This Row],[Score]])),ISNUMBER(FIND("Bye,",Tabelle3[[#This Row],[Opponent]]))),"NO","YES")</f>
        <v>YES</v>
      </c>
      <c r="C2576" t="s">
        <v>518</v>
      </c>
      <c r="D2576" s="158">
        <v>43731</v>
      </c>
      <c r="E2576" t="s">
        <v>763</v>
      </c>
      <c r="F2576">
        <v>5</v>
      </c>
      <c r="G2576" t="s">
        <v>1403</v>
      </c>
      <c r="H2576" t="s">
        <v>1459</v>
      </c>
      <c r="I2576" t="s">
        <v>1604</v>
      </c>
      <c r="J2576">
        <f>IF('ATP Data Set 2019 Singles'!$K2576&gt;1,'ATP Data Set 2019 Singles'!$K2576,"")</f>
        <v>139</v>
      </c>
      <c r="K2576">
        <v>139</v>
      </c>
      <c r="R2576" s="132"/>
      <c r="AC2576"/>
    </row>
    <row r="2577" spans="1:29" x14ac:dyDescent="0.25">
      <c r="A2577" t="s">
        <v>2412</v>
      </c>
      <c r="B2577" t="str">
        <f>IF(OR(ISNUMBER(FIND("W/O",Tabelle3[[#This Row],[Score]])),ISNUMBER(FIND("RET",Tabelle3[[#This Row],[Score]])),ISNUMBER(FIND("Bye,",Tabelle3[[#This Row],[Opponent]]))),"NO","YES")</f>
        <v>YES</v>
      </c>
      <c r="C2577" t="s">
        <v>518</v>
      </c>
      <c r="D2577" s="158">
        <v>43731</v>
      </c>
      <c r="E2577" t="s">
        <v>763</v>
      </c>
      <c r="F2577">
        <v>5</v>
      </c>
      <c r="G2577" t="s">
        <v>1448</v>
      </c>
      <c r="H2577" t="s">
        <v>1467</v>
      </c>
      <c r="I2577" t="s">
        <v>626</v>
      </c>
      <c r="J2577">
        <f>IF('ATP Data Set 2019 Singles'!$K2577&gt;1,'ATP Data Set 2019 Singles'!$K2577,"")</f>
        <v>77</v>
      </c>
      <c r="K2577">
        <v>77</v>
      </c>
      <c r="R2577" s="132"/>
      <c r="AC2577"/>
    </row>
    <row r="2578" spans="1:29" x14ac:dyDescent="0.25">
      <c r="A2578" t="s">
        <v>2412</v>
      </c>
      <c r="B2578" t="str">
        <f>IF(OR(ISNUMBER(FIND("W/O",Tabelle3[[#This Row],[Score]])),ISNUMBER(FIND("RET",Tabelle3[[#This Row],[Score]])),ISNUMBER(FIND("Bye,",Tabelle3[[#This Row],[Opponent]]))),"NO","YES")</f>
        <v>YES</v>
      </c>
      <c r="C2578" t="s">
        <v>518</v>
      </c>
      <c r="D2578" s="158">
        <v>43731</v>
      </c>
      <c r="E2578" t="s">
        <v>763</v>
      </c>
      <c r="F2578">
        <v>5</v>
      </c>
      <c r="G2578" t="s">
        <v>1509</v>
      </c>
      <c r="H2578" t="s">
        <v>1428</v>
      </c>
      <c r="I2578" t="s">
        <v>598</v>
      </c>
      <c r="J2578">
        <f>IF('ATP Data Set 2019 Singles'!$K2578&gt;1,'ATP Data Set 2019 Singles'!$K2578,"")</f>
        <v>101</v>
      </c>
      <c r="K2578">
        <v>101</v>
      </c>
      <c r="R2578" s="132"/>
      <c r="AC2578"/>
    </row>
    <row r="2579" spans="1:29" x14ac:dyDescent="0.25">
      <c r="A2579" t="s">
        <v>2412</v>
      </c>
      <c r="B2579" t="str">
        <f>IF(OR(ISNUMBER(FIND("W/O",Tabelle3[[#This Row],[Score]])),ISNUMBER(FIND("RET",Tabelle3[[#This Row],[Score]])),ISNUMBER(FIND("Bye,",Tabelle3[[#This Row],[Opponent]]))),"NO","YES")</f>
        <v>YES</v>
      </c>
      <c r="C2579" t="s">
        <v>518</v>
      </c>
      <c r="D2579" s="158">
        <v>43731</v>
      </c>
      <c r="E2579" t="s">
        <v>763</v>
      </c>
      <c r="F2579">
        <v>6</v>
      </c>
      <c r="G2579" t="s">
        <v>1403</v>
      </c>
      <c r="H2579" t="s">
        <v>1454</v>
      </c>
      <c r="I2579" t="s">
        <v>667</v>
      </c>
      <c r="J2579">
        <f>IF('ATP Data Set 2019 Singles'!$K2579&gt;1,'ATP Data Set 2019 Singles'!$K2579,"")</f>
        <v>78</v>
      </c>
      <c r="K2579">
        <v>78</v>
      </c>
      <c r="R2579" s="132"/>
      <c r="AC2579"/>
    </row>
    <row r="2580" spans="1:29" x14ac:dyDescent="0.25">
      <c r="A2580" t="s">
        <v>2412</v>
      </c>
      <c r="B2580" t="str">
        <f>IF(OR(ISNUMBER(FIND("W/O",Tabelle3[[#This Row],[Score]])),ISNUMBER(FIND("RET",Tabelle3[[#This Row],[Score]])),ISNUMBER(FIND("Bye,",Tabelle3[[#This Row],[Opponent]]))),"NO","YES")</f>
        <v>YES</v>
      </c>
      <c r="C2580" t="s">
        <v>518</v>
      </c>
      <c r="D2580" s="158">
        <v>43731</v>
      </c>
      <c r="E2580" t="s">
        <v>763</v>
      </c>
      <c r="F2580">
        <v>6</v>
      </c>
      <c r="G2580" t="s">
        <v>1448</v>
      </c>
      <c r="H2580" t="s">
        <v>1509</v>
      </c>
      <c r="I2580" t="s">
        <v>1603</v>
      </c>
      <c r="J2580">
        <f>IF('ATP Data Set 2019 Singles'!$K2580&gt;1,'ATP Data Set 2019 Singles'!$K2580,"")</f>
        <v>123</v>
      </c>
      <c r="K2580">
        <v>123</v>
      </c>
      <c r="R2580" s="132"/>
      <c r="AC2580"/>
    </row>
    <row r="2581" spans="1:29" x14ac:dyDescent="0.25">
      <c r="A2581" t="s">
        <v>2412</v>
      </c>
      <c r="B2581" t="str">
        <f>IF(OR(ISNUMBER(FIND("W/O",Tabelle3[[#This Row],[Score]])),ISNUMBER(FIND("RET",Tabelle3[[#This Row],[Score]])),ISNUMBER(FIND("Bye,",Tabelle3[[#This Row],[Opponent]]))),"NO","YES")</f>
        <v>YES</v>
      </c>
      <c r="C2581" t="s">
        <v>518</v>
      </c>
      <c r="D2581" s="158">
        <v>43731</v>
      </c>
      <c r="E2581" t="s">
        <v>763</v>
      </c>
      <c r="F2581">
        <v>7</v>
      </c>
      <c r="G2581" t="s">
        <v>1403</v>
      </c>
      <c r="H2581" t="s">
        <v>1448</v>
      </c>
      <c r="I2581" t="s">
        <v>533</v>
      </c>
      <c r="J2581">
        <f>IF('ATP Data Set 2019 Singles'!$K2581&gt;1,'ATP Data Set 2019 Singles'!$K2581,"")</f>
        <v>126</v>
      </c>
      <c r="K2581">
        <v>126</v>
      </c>
      <c r="R2581" s="132"/>
      <c r="AC2581"/>
    </row>
    <row r="2582" spans="1:29" x14ac:dyDescent="0.25">
      <c r="A2582" t="s">
        <v>2412</v>
      </c>
      <c r="B2582" t="str">
        <f>IF(OR(ISNUMBER(FIND("W/O",Tabelle3[[#This Row],[Score]])),ISNUMBER(FIND("RET",Tabelle3[[#This Row],[Score]])),ISNUMBER(FIND("Bye,",Tabelle3[[#This Row],[Opponent]]))),"NO","YES")</f>
        <v>YES</v>
      </c>
      <c r="C2582" t="s">
        <v>518</v>
      </c>
      <c r="D2582" s="158">
        <v>43738</v>
      </c>
      <c r="E2582" t="s">
        <v>752</v>
      </c>
      <c r="F2582">
        <v>3</v>
      </c>
      <c r="G2582" t="s">
        <v>1573</v>
      </c>
      <c r="H2582" t="s">
        <v>1509</v>
      </c>
      <c r="I2582" t="s">
        <v>512</v>
      </c>
      <c r="J2582">
        <f>IF('ATP Data Set 2019 Singles'!$K2582&gt;1,'ATP Data Set 2019 Singles'!$K2582,"")</f>
        <v>80</v>
      </c>
      <c r="K2582">
        <v>80</v>
      </c>
      <c r="V2582" s="132"/>
      <c r="AC2582"/>
    </row>
    <row r="2583" spans="1:29" x14ac:dyDescent="0.25">
      <c r="A2583" t="s">
        <v>2412</v>
      </c>
      <c r="B2583" t="str">
        <f>IF(OR(ISNUMBER(FIND("W/O",Tabelle3[[#This Row],[Score]])),ISNUMBER(FIND("RET",Tabelle3[[#This Row],[Score]])),ISNUMBER(FIND("Bye,",Tabelle3[[#This Row],[Opponent]]))),"NO","YES")</f>
        <v>YES</v>
      </c>
      <c r="C2583" t="s">
        <v>518</v>
      </c>
      <c r="D2583" s="158">
        <v>43738</v>
      </c>
      <c r="E2583" t="s">
        <v>752</v>
      </c>
      <c r="F2583">
        <v>3</v>
      </c>
      <c r="G2583" t="s">
        <v>1477</v>
      </c>
      <c r="H2583" t="s">
        <v>1497</v>
      </c>
      <c r="I2583" t="s">
        <v>610</v>
      </c>
      <c r="J2583">
        <f>IF('ATP Data Set 2019 Singles'!$K2583&gt;1,'ATP Data Set 2019 Singles'!$K2583,"")</f>
        <v>102</v>
      </c>
      <c r="K2583">
        <v>102</v>
      </c>
      <c r="V2583" s="132"/>
      <c r="AC2583"/>
    </row>
    <row r="2584" spans="1:29" x14ac:dyDescent="0.25">
      <c r="A2584" t="s">
        <v>2412</v>
      </c>
      <c r="B2584" t="str">
        <f>IF(OR(ISNUMBER(FIND("W/O",Tabelle3[[#This Row],[Score]])),ISNUMBER(FIND("RET",Tabelle3[[#This Row],[Score]])),ISNUMBER(FIND("Bye,",Tabelle3[[#This Row],[Opponent]]))),"NO","YES")</f>
        <v>YES</v>
      </c>
      <c r="C2584" t="s">
        <v>518</v>
      </c>
      <c r="D2584" s="158">
        <v>43738</v>
      </c>
      <c r="E2584" t="s">
        <v>752</v>
      </c>
      <c r="F2584">
        <v>3</v>
      </c>
      <c r="G2584" t="s">
        <v>1437</v>
      </c>
      <c r="H2584" t="s">
        <v>1579</v>
      </c>
      <c r="I2584" t="s">
        <v>1342</v>
      </c>
      <c r="J2584">
        <f>IF('ATP Data Set 2019 Singles'!$K2584&gt;1,'ATP Data Set 2019 Singles'!$K2584,"")</f>
        <v>142</v>
      </c>
      <c r="K2584">
        <v>142</v>
      </c>
      <c r="V2584" s="132"/>
      <c r="AC2584"/>
    </row>
    <row r="2585" spans="1:29" x14ac:dyDescent="0.25">
      <c r="A2585" t="s">
        <v>2412</v>
      </c>
      <c r="B2585" t="str">
        <f>IF(OR(ISNUMBER(FIND("W/O",Tabelle3[[#This Row],[Score]])),ISNUMBER(FIND("RET",Tabelle3[[#This Row],[Score]])),ISNUMBER(FIND("Bye,",Tabelle3[[#This Row],[Opponent]]))),"NO","YES")</f>
        <v>YES</v>
      </c>
      <c r="C2585" t="s">
        <v>518</v>
      </c>
      <c r="D2585" s="158">
        <v>43738</v>
      </c>
      <c r="E2585" t="s">
        <v>752</v>
      </c>
      <c r="F2585">
        <v>3</v>
      </c>
      <c r="G2585" t="s">
        <v>1510</v>
      </c>
      <c r="H2585" t="s">
        <v>1578</v>
      </c>
      <c r="I2585" t="s">
        <v>512</v>
      </c>
      <c r="J2585">
        <f>IF('ATP Data Set 2019 Singles'!$K2585&gt;1,'ATP Data Set 2019 Singles'!$K2585,"")</f>
        <v>112</v>
      </c>
      <c r="K2585">
        <v>112</v>
      </c>
      <c r="V2585" s="132"/>
      <c r="AC2585"/>
    </row>
    <row r="2586" spans="1:29" x14ac:dyDescent="0.25">
      <c r="A2586" t="s">
        <v>2412</v>
      </c>
      <c r="B2586" t="str">
        <f>IF(OR(ISNUMBER(FIND("W/O",Tabelle3[[#This Row],[Score]])),ISNUMBER(FIND("RET",Tabelle3[[#This Row],[Score]])),ISNUMBER(FIND("Bye,",Tabelle3[[#This Row],[Opponent]]))),"NO","YES")</f>
        <v>YES</v>
      </c>
      <c r="C2586" t="s">
        <v>518</v>
      </c>
      <c r="D2586" s="158">
        <v>43738</v>
      </c>
      <c r="E2586" t="s">
        <v>752</v>
      </c>
      <c r="F2586">
        <v>3</v>
      </c>
      <c r="G2586" t="s">
        <v>1447</v>
      </c>
      <c r="H2586" t="s">
        <v>1487</v>
      </c>
      <c r="I2586" t="s">
        <v>1537</v>
      </c>
      <c r="J2586">
        <f>IF('ATP Data Set 2019 Singles'!$K2586&gt;1,'ATP Data Set 2019 Singles'!$K2586,"")</f>
        <v>149</v>
      </c>
      <c r="K2586">
        <v>149</v>
      </c>
      <c r="V2586" s="132"/>
      <c r="AC2586"/>
    </row>
    <row r="2587" spans="1:29" x14ac:dyDescent="0.25">
      <c r="A2587" t="s">
        <v>2412</v>
      </c>
      <c r="B2587" t="str">
        <f>IF(OR(ISNUMBER(FIND("W/O",Tabelle3[[#This Row],[Score]])),ISNUMBER(FIND("RET",Tabelle3[[#This Row],[Score]])),ISNUMBER(FIND("Bye,",Tabelle3[[#This Row],[Opponent]]))),"NO","YES")</f>
        <v>YES</v>
      </c>
      <c r="C2587" t="s">
        <v>518</v>
      </c>
      <c r="D2587" s="158">
        <v>43738</v>
      </c>
      <c r="E2587" t="s">
        <v>752</v>
      </c>
      <c r="F2587">
        <v>3</v>
      </c>
      <c r="G2587" t="s">
        <v>1450</v>
      </c>
      <c r="H2587" t="s">
        <v>1428</v>
      </c>
      <c r="I2587" t="s">
        <v>1354</v>
      </c>
      <c r="J2587">
        <f>IF('ATP Data Set 2019 Singles'!$K2587&gt;1,'ATP Data Set 2019 Singles'!$K2587,"")</f>
        <v>128</v>
      </c>
      <c r="K2587">
        <v>128</v>
      </c>
      <c r="V2587" s="132"/>
      <c r="AC2587"/>
    </row>
    <row r="2588" spans="1:29" x14ac:dyDescent="0.25">
      <c r="A2588" t="s">
        <v>2412</v>
      </c>
      <c r="B2588" t="str">
        <f>IF(OR(ISNUMBER(FIND("W/O",Tabelle3[[#This Row],[Score]])),ISNUMBER(FIND("RET",Tabelle3[[#This Row],[Score]])),ISNUMBER(FIND("Bye,",Tabelle3[[#This Row],[Opponent]]))),"NO","YES")</f>
        <v>YES</v>
      </c>
      <c r="C2588" t="s">
        <v>518</v>
      </c>
      <c r="D2588" s="158">
        <v>43738</v>
      </c>
      <c r="E2588" t="s">
        <v>752</v>
      </c>
      <c r="F2588">
        <v>3</v>
      </c>
      <c r="G2588" t="s">
        <v>1445</v>
      </c>
      <c r="H2588" t="s">
        <v>1470</v>
      </c>
      <c r="I2588" t="s">
        <v>854</v>
      </c>
      <c r="J2588">
        <f>IF('ATP Data Set 2019 Singles'!$K2588&gt;1,'ATP Data Set 2019 Singles'!$K2588,"")</f>
        <v>92</v>
      </c>
      <c r="K2588">
        <v>92</v>
      </c>
      <c r="V2588" s="132"/>
      <c r="AC2588"/>
    </row>
    <row r="2589" spans="1:29" x14ac:dyDescent="0.25">
      <c r="A2589" t="s">
        <v>2412</v>
      </c>
      <c r="B2589" t="str">
        <f>IF(OR(ISNUMBER(FIND("W/O",Tabelle3[[#This Row],[Score]])),ISNUMBER(FIND("RET",Tabelle3[[#This Row],[Score]])),ISNUMBER(FIND("Bye,",Tabelle3[[#This Row],[Opponent]]))),"NO","YES")</f>
        <v>YES</v>
      </c>
      <c r="C2589" t="s">
        <v>518</v>
      </c>
      <c r="D2589" s="158">
        <v>43738</v>
      </c>
      <c r="E2589" t="s">
        <v>752</v>
      </c>
      <c r="F2589">
        <v>3</v>
      </c>
      <c r="G2589" t="s">
        <v>1555</v>
      </c>
      <c r="H2589" t="s">
        <v>1401</v>
      </c>
      <c r="I2589" t="s">
        <v>607</v>
      </c>
      <c r="J2589">
        <f>IF('ATP Data Set 2019 Singles'!$K2589&gt;1,'ATP Data Set 2019 Singles'!$K2589,"")</f>
        <v>122</v>
      </c>
      <c r="K2589">
        <v>122</v>
      </c>
      <c r="V2589" s="132"/>
      <c r="AC2589"/>
    </row>
    <row r="2590" spans="1:29" x14ac:dyDescent="0.25">
      <c r="A2590" t="s">
        <v>2412</v>
      </c>
      <c r="B2590" t="str">
        <f>IF(OR(ISNUMBER(FIND("W/O",Tabelle3[[#This Row],[Score]])),ISNUMBER(FIND("RET",Tabelle3[[#This Row],[Score]])),ISNUMBER(FIND("Bye,",Tabelle3[[#This Row],[Opponent]]))),"NO","YES")</f>
        <v>NO</v>
      </c>
      <c r="C2590" t="s">
        <v>518</v>
      </c>
      <c r="D2590" s="158">
        <v>43738</v>
      </c>
      <c r="E2590" t="s">
        <v>752</v>
      </c>
      <c r="F2590">
        <v>3</v>
      </c>
      <c r="G2590" t="s">
        <v>1466</v>
      </c>
      <c r="H2590" t="s">
        <v>1430</v>
      </c>
      <c r="I2590" t="s">
        <v>1602</v>
      </c>
      <c r="J2590">
        <f>IF('ATP Data Set 2019 Singles'!$K2590&gt;1,'ATP Data Set 2019 Singles'!$K2590,"")</f>
        <v>82</v>
      </c>
      <c r="K2590">
        <v>82</v>
      </c>
      <c r="V2590" s="132"/>
      <c r="AC2590"/>
    </row>
    <row r="2591" spans="1:29" x14ac:dyDescent="0.25">
      <c r="A2591" t="s">
        <v>2412</v>
      </c>
      <c r="B2591" t="str">
        <f>IF(OR(ISNUMBER(FIND("W/O",Tabelle3[[#This Row],[Score]])),ISNUMBER(FIND("RET",Tabelle3[[#This Row],[Score]])),ISNUMBER(FIND("Bye,",Tabelle3[[#This Row],[Opponent]]))),"NO","YES")</f>
        <v>NO</v>
      </c>
      <c r="C2591" t="s">
        <v>518</v>
      </c>
      <c r="D2591" s="158">
        <v>43738</v>
      </c>
      <c r="E2591" t="s">
        <v>752</v>
      </c>
      <c r="F2591">
        <v>3</v>
      </c>
      <c r="G2591" t="s">
        <v>1476</v>
      </c>
      <c r="H2591" t="s">
        <v>1454</v>
      </c>
      <c r="I2591" t="s">
        <v>1601</v>
      </c>
      <c r="J2591">
        <f>IF('ATP Data Set 2019 Singles'!$K2591&gt;1,'ATP Data Set 2019 Singles'!$K2591,"")</f>
        <v>89</v>
      </c>
      <c r="K2591">
        <v>89</v>
      </c>
      <c r="V2591" s="132"/>
      <c r="AC2591"/>
    </row>
    <row r="2592" spans="1:29" x14ac:dyDescent="0.25">
      <c r="A2592" t="s">
        <v>2412</v>
      </c>
      <c r="B2592" t="str">
        <f>IF(OR(ISNUMBER(FIND("W/O",Tabelle3[[#This Row],[Score]])),ISNUMBER(FIND("RET",Tabelle3[[#This Row],[Score]])),ISNUMBER(FIND("Bye,",Tabelle3[[#This Row],[Opponent]]))),"NO","YES")</f>
        <v>YES</v>
      </c>
      <c r="C2592" t="s">
        <v>518</v>
      </c>
      <c r="D2592" s="158">
        <v>43738</v>
      </c>
      <c r="E2592" t="s">
        <v>752</v>
      </c>
      <c r="F2592">
        <v>3</v>
      </c>
      <c r="G2592" t="s">
        <v>1461</v>
      </c>
      <c r="H2592" t="s">
        <v>1427</v>
      </c>
      <c r="I2592" t="s">
        <v>655</v>
      </c>
      <c r="J2592">
        <f>IF('ATP Data Set 2019 Singles'!$K2592&gt;1,'ATP Data Set 2019 Singles'!$K2592,"")</f>
        <v>75</v>
      </c>
      <c r="K2592">
        <v>75</v>
      </c>
      <c r="V2592" s="132"/>
      <c r="AC2592"/>
    </row>
    <row r="2593" spans="1:29" x14ac:dyDescent="0.25">
      <c r="A2593" t="s">
        <v>2412</v>
      </c>
      <c r="B2593" t="str">
        <f>IF(OR(ISNUMBER(FIND("W/O",Tabelle3[[#This Row],[Score]])),ISNUMBER(FIND("RET",Tabelle3[[#This Row],[Score]])),ISNUMBER(FIND("Bye,",Tabelle3[[#This Row],[Opponent]]))),"NO","YES")</f>
        <v>YES</v>
      </c>
      <c r="C2593" t="s">
        <v>518</v>
      </c>
      <c r="D2593" s="158">
        <v>43738</v>
      </c>
      <c r="E2593" t="s">
        <v>752</v>
      </c>
      <c r="F2593">
        <v>3</v>
      </c>
      <c r="G2593" t="s">
        <v>1451</v>
      </c>
      <c r="H2593" t="s">
        <v>1439</v>
      </c>
      <c r="I2593" t="s">
        <v>848</v>
      </c>
      <c r="J2593">
        <f>IF('ATP Data Set 2019 Singles'!$K2593&gt;1,'ATP Data Set 2019 Singles'!$K2593,"")</f>
        <v>128</v>
      </c>
      <c r="K2593">
        <v>128</v>
      </c>
      <c r="V2593" s="132"/>
      <c r="AC2593"/>
    </row>
    <row r="2594" spans="1:29" x14ac:dyDescent="0.25">
      <c r="A2594" t="s">
        <v>2412</v>
      </c>
      <c r="B2594" t="str">
        <f>IF(OR(ISNUMBER(FIND("W/O",Tabelle3[[#This Row],[Score]])),ISNUMBER(FIND("RET",Tabelle3[[#This Row],[Score]])),ISNUMBER(FIND("Bye,",Tabelle3[[#This Row],[Opponent]]))),"NO","YES")</f>
        <v>YES</v>
      </c>
      <c r="C2594" t="s">
        <v>518</v>
      </c>
      <c r="D2594" s="158">
        <v>43738</v>
      </c>
      <c r="E2594" t="s">
        <v>752</v>
      </c>
      <c r="F2594">
        <v>3</v>
      </c>
      <c r="G2594" t="s">
        <v>1393</v>
      </c>
      <c r="H2594" t="s">
        <v>1508</v>
      </c>
      <c r="I2594" t="s">
        <v>542</v>
      </c>
      <c r="J2594">
        <f>IF('ATP Data Set 2019 Singles'!$K2594&gt;1,'ATP Data Set 2019 Singles'!$K2594,"")</f>
        <v>82</v>
      </c>
      <c r="K2594">
        <v>82</v>
      </c>
      <c r="V2594" s="132"/>
      <c r="AC2594"/>
    </row>
    <row r="2595" spans="1:29" x14ac:dyDescent="0.25">
      <c r="A2595" t="s">
        <v>2412</v>
      </c>
      <c r="B2595" t="str">
        <f>IF(OR(ISNUMBER(FIND("W/O",Tabelle3[[#This Row],[Score]])),ISNUMBER(FIND("RET",Tabelle3[[#This Row],[Score]])),ISNUMBER(FIND("Bye,",Tabelle3[[#This Row],[Opponent]]))),"NO","YES")</f>
        <v>YES</v>
      </c>
      <c r="C2595" t="s">
        <v>518</v>
      </c>
      <c r="D2595" s="158">
        <v>43738</v>
      </c>
      <c r="E2595" t="s">
        <v>752</v>
      </c>
      <c r="F2595">
        <v>3</v>
      </c>
      <c r="G2595" t="s">
        <v>1394</v>
      </c>
      <c r="H2595" t="s">
        <v>1469</v>
      </c>
      <c r="I2595" t="s">
        <v>1593</v>
      </c>
      <c r="J2595">
        <f>IF('ATP Data Set 2019 Singles'!$K2595&gt;1,'ATP Data Set 2019 Singles'!$K2595,"")</f>
        <v>120</v>
      </c>
      <c r="K2595">
        <v>120</v>
      </c>
      <c r="V2595" s="132"/>
      <c r="AC2595"/>
    </row>
    <row r="2596" spans="1:29" x14ac:dyDescent="0.25">
      <c r="A2596" t="s">
        <v>2412</v>
      </c>
      <c r="B2596" t="str">
        <f>IF(OR(ISNUMBER(FIND("W/O",Tabelle3[[#This Row],[Score]])),ISNUMBER(FIND("RET",Tabelle3[[#This Row],[Score]])),ISNUMBER(FIND("Bye,",Tabelle3[[#This Row],[Opponent]]))),"NO","YES")</f>
        <v>YES</v>
      </c>
      <c r="C2596" t="s">
        <v>518</v>
      </c>
      <c r="D2596" s="158">
        <v>43738</v>
      </c>
      <c r="E2596" t="s">
        <v>752</v>
      </c>
      <c r="F2596">
        <v>3</v>
      </c>
      <c r="G2596" t="s">
        <v>1580</v>
      </c>
      <c r="H2596" t="s">
        <v>1438</v>
      </c>
      <c r="I2596" t="s">
        <v>1600</v>
      </c>
      <c r="J2596">
        <f>IF('ATP Data Set 2019 Singles'!$K2596&gt;1,'ATP Data Set 2019 Singles'!$K2596,"")</f>
        <v>139</v>
      </c>
      <c r="K2596">
        <v>139</v>
      </c>
      <c r="V2596" s="132"/>
      <c r="AC2596"/>
    </row>
    <row r="2597" spans="1:29" x14ac:dyDescent="0.25">
      <c r="A2597" t="s">
        <v>2412</v>
      </c>
      <c r="B2597" t="str">
        <f>IF(OR(ISNUMBER(FIND("W/O",Tabelle3[[#This Row],[Score]])),ISNUMBER(FIND("RET",Tabelle3[[#This Row],[Score]])),ISNUMBER(FIND("Bye,",Tabelle3[[#This Row],[Opponent]]))),"NO","YES")</f>
        <v>YES</v>
      </c>
      <c r="C2597" t="s">
        <v>518</v>
      </c>
      <c r="D2597" s="158">
        <v>43738</v>
      </c>
      <c r="E2597" t="s">
        <v>752</v>
      </c>
      <c r="F2597">
        <v>3</v>
      </c>
      <c r="G2597" t="s">
        <v>1396</v>
      </c>
      <c r="H2597" t="s">
        <v>1409</v>
      </c>
      <c r="I2597" t="s">
        <v>621</v>
      </c>
      <c r="J2597">
        <f>IF('ATP Data Set 2019 Singles'!$K2597&gt;1,'ATP Data Set 2019 Singles'!$K2597,"")</f>
        <v>70</v>
      </c>
      <c r="K2597">
        <v>70</v>
      </c>
      <c r="V2597" s="132"/>
      <c r="AC2597"/>
    </row>
    <row r="2598" spans="1:29" x14ac:dyDescent="0.25">
      <c r="A2598" t="s">
        <v>2412</v>
      </c>
      <c r="B2598" t="str">
        <f>IF(OR(ISNUMBER(FIND("W/O",Tabelle3[[#This Row],[Score]])),ISNUMBER(FIND("RET",Tabelle3[[#This Row],[Score]])),ISNUMBER(FIND("Bye,",Tabelle3[[#This Row],[Opponent]]))),"NO","YES")</f>
        <v>YES</v>
      </c>
      <c r="C2598" t="s">
        <v>518</v>
      </c>
      <c r="D2598" s="158">
        <v>43738</v>
      </c>
      <c r="E2598" t="s">
        <v>752</v>
      </c>
      <c r="F2598">
        <v>4</v>
      </c>
      <c r="G2598" t="s">
        <v>1447</v>
      </c>
      <c r="H2598" t="s">
        <v>1461</v>
      </c>
      <c r="I2598" t="s">
        <v>512</v>
      </c>
      <c r="J2598">
        <f>IF('ATP Data Set 2019 Singles'!$K2598&gt;1,'ATP Data Set 2019 Singles'!$K2598,"")</f>
        <v>76</v>
      </c>
      <c r="K2598">
        <v>76</v>
      </c>
      <c r="V2598" s="132"/>
      <c r="AC2598"/>
    </row>
    <row r="2599" spans="1:29" x14ac:dyDescent="0.25">
      <c r="A2599" t="s">
        <v>2412</v>
      </c>
      <c r="B2599" t="str">
        <f>IF(OR(ISNUMBER(FIND("W/O",Tabelle3[[#This Row],[Score]])),ISNUMBER(FIND("RET",Tabelle3[[#This Row],[Score]])),ISNUMBER(FIND("Bye,",Tabelle3[[#This Row],[Opponent]]))),"NO","YES")</f>
        <v>YES</v>
      </c>
      <c r="C2599" t="s">
        <v>518</v>
      </c>
      <c r="D2599" s="158">
        <v>43738</v>
      </c>
      <c r="E2599" t="s">
        <v>752</v>
      </c>
      <c r="F2599">
        <v>4</v>
      </c>
      <c r="G2599" t="s">
        <v>1450</v>
      </c>
      <c r="H2599" t="s">
        <v>1510</v>
      </c>
      <c r="I2599" t="s">
        <v>643</v>
      </c>
      <c r="J2599">
        <f>IF('ATP Data Set 2019 Singles'!$K2599&gt;1,'ATP Data Set 2019 Singles'!$K2599,"")</f>
        <v>111</v>
      </c>
      <c r="K2599">
        <v>111</v>
      </c>
      <c r="V2599" s="132"/>
      <c r="AC2599"/>
    </row>
    <row r="2600" spans="1:29" x14ac:dyDescent="0.25">
      <c r="A2600" t="s">
        <v>2412</v>
      </c>
      <c r="B2600" t="str">
        <f>IF(OR(ISNUMBER(FIND("W/O",Tabelle3[[#This Row],[Score]])),ISNUMBER(FIND("RET",Tabelle3[[#This Row],[Score]])),ISNUMBER(FIND("Bye,",Tabelle3[[#This Row],[Opponent]]))),"NO","YES")</f>
        <v>YES</v>
      </c>
      <c r="C2600" t="s">
        <v>518</v>
      </c>
      <c r="D2600" s="158">
        <v>43738</v>
      </c>
      <c r="E2600" t="s">
        <v>752</v>
      </c>
      <c r="F2600">
        <v>4</v>
      </c>
      <c r="G2600" t="s">
        <v>1445</v>
      </c>
      <c r="H2600" t="s">
        <v>1437</v>
      </c>
      <c r="I2600" t="s">
        <v>607</v>
      </c>
      <c r="J2600">
        <f>IF('ATP Data Set 2019 Singles'!$K2600&gt;1,'ATP Data Set 2019 Singles'!$K2600,"")</f>
        <v>101</v>
      </c>
      <c r="K2600">
        <v>101</v>
      </c>
      <c r="V2600" s="132"/>
      <c r="AC2600"/>
    </row>
    <row r="2601" spans="1:29" x14ac:dyDescent="0.25">
      <c r="A2601" t="s">
        <v>2412</v>
      </c>
      <c r="B2601" t="str">
        <f>IF(OR(ISNUMBER(FIND("W/O",Tabelle3[[#This Row],[Score]])),ISNUMBER(FIND("RET",Tabelle3[[#This Row],[Score]])),ISNUMBER(FIND("Bye,",Tabelle3[[#This Row],[Opponent]]))),"NO","YES")</f>
        <v>YES</v>
      </c>
      <c r="C2601" t="s">
        <v>518</v>
      </c>
      <c r="D2601" s="158">
        <v>43738</v>
      </c>
      <c r="E2601" t="s">
        <v>752</v>
      </c>
      <c r="F2601">
        <v>4</v>
      </c>
      <c r="G2601" t="s">
        <v>1555</v>
      </c>
      <c r="H2601" t="s">
        <v>1466</v>
      </c>
      <c r="I2601" t="s">
        <v>1599</v>
      </c>
      <c r="J2601">
        <f>IF('ATP Data Set 2019 Singles'!$K2601&gt;1,'ATP Data Set 2019 Singles'!$K2601,"")</f>
        <v>172</v>
      </c>
      <c r="K2601">
        <v>172</v>
      </c>
      <c r="V2601" s="132"/>
      <c r="AC2601"/>
    </row>
    <row r="2602" spans="1:29" x14ac:dyDescent="0.25">
      <c r="A2602" t="s">
        <v>2412</v>
      </c>
      <c r="B2602" t="str">
        <f>IF(OR(ISNUMBER(FIND("W/O",Tabelle3[[#This Row],[Score]])),ISNUMBER(FIND("RET",Tabelle3[[#This Row],[Score]])),ISNUMBER(FIND("Bye,",Tabelle3[[#This Row],[Opponent]]))),"NO","YES")</f>
        <v>YES</v>
      </c>
      <c r="C2602" t="s">
        <v>518</v>
      </c>
      <c r="D2602" s="158">
        <v>43738</v>
      </c>
      <c r="E2602" t="s">
        <v>752</v>
      </c>
      <c r="F2602">
        <v>4</v>
      </c>
      <c r="G2602" t="s">
        <v>1476</v>
      </c>
      <c r="H2602" t="s">
        <v>1451</v>
      </c>
      <c r="I2602" t="s">
        <v>1598</v>
      </c>
      <c r="J2602">
        <f>IF('ATP Data Set 2019 Singles'!$K2602&gt;1,'ATP Data Set 2019 Singles'!$K2602,"")</f>
        <v>137</v>
      </c>
      <c r="K2602">
        <v>137</v>
      </c>
      <c r="V2602" s="132"/>
      <c r="AC2602"/>
    </row>
    <row r="2603" spans="1:29" x14ac:dyDescent="0.25">
      <c r="A2603" t="s">
        <v>2412</v>
      </c>
      <c r="B2603" t="str">
        <f>IF(OR(ISNUMBER(FIND("W/O",Tabelle3[[#This Row],[Score]])),ISNUMBER(FIND("RET",Tabelle3[[#This Row],[Score]])),ISNUMBER(FIND("Bye,",Tabelle3[[#This Row],[Opponent]]))),"NO","YES")</f>
        <v>YES</v>
      </c>
      <c r="C2603" t="s">
        <v>518</v>
      </c>
      <c r="D2603" s="158">
        <v>43738</v>
      </c>
      <c r="E2603" t="s">
        <v>752</v>
      </c>
      <c r="F2603">
        <v>4</v>
      </c>
      <c r="G2603" t="s">
        <v>1393</v>
      </c>
      <c r="H2603" t="s">
        <v>1580</v>
      </c>
      <c r="I2603" t="s">
        <v>646</v>
      </c>
      <c r="J2603">
        <f>IF('ATP Data Set 2019 Singles'!$K2603&gt;1,'ATP Data Set 2019 Singles'!$K2603,"")</f>
        <v>69</v>
      </c>
      <c r="K2603">
        <v>69</v>
      </c>
      <c r="V2603" s="132"/>
      <c r="AC2603"/>
    </row>
    <row r="2604" spans="1:29" x14ac:dyDescent="0.25">
      <c r="A2604" t="s">
        <v>2412</v>
      </c>
      <c r="B2604" t="str">
        <f>IF(OR(ISNUMBER(FIND("W/O",Tabelle3[[#This Row],[Score]])),ISNUMBER(FIND("RET",Tabelle3[[#This Row],[Score]])),ISNUMBER(FIND("Bye,",Tabelle3[[#This Row],[Opponent]]))),"NO","YES")</f>
        <v>YES</v>
      </c>
      <c r="C2604" t="s">
        <v>518</v>
      </c>
      <c r="D2604" s="158">
        <v>43738</v>
      </c>
      <c r="E2604" t="s">
        <v>752</v>
      </c>
      <c r="F2604">
        <v>4</v>
      </c>
      <c r="G2604" t="s">
        <v>1394</v>
      </c>
      <c r="H2604" t="s">
        <v>1477</v>
      </c>
      <c r="I2604" t="s">
        <v>1597</v>
      </c>
      <c r="J2604">
        <f>IF('ATP Data Set 2019 Singles'!$K2604&gt;1,'ATP Data Set 2019 Singles'!$K2604,"")</f>
        <v>128</v>
      </c>
      <c r="K2604">
        <v>128</v>
      </c>
      <c r="V2604" s="132"/>
      <c r="AC2604"/>
    </row>
    <row r="2605" spans="1:29" x14ac:dyDescent="0.25">
      <c r="A2605" t="s">
        <v>2412</v>
      </c>
      <c r="B2605" t="str">
        <f>IF(OR(ISNUMBER(FIND("W/O",Tabelle3[[#This Row],[Score]])),ISNUMBER(FIND("RET",Tabelle3[[#This Row],[Score]])),ISNUMBER(FIND("Bye,",Tabelle3[[#This Row],[Opponent]]))),"NO","YES")</f>
        <v>YES</v>
      </c>
      <c r="C2605" t="s">
        <v>518</v>
      </c>
      <c r="D2605" s="158">
        <v>43738</v>
      </c>
      <c r="E2605" t="s">
        <v>752</v>
      </c>
      <c r="F2605">
        <v>4</v>
      </c>
      <c r="G2605" t="s">
        <v>1396</v>
      </c>
      <c r="H2605" t="s">
        <v>1573</v>
      </c>
      <c r="I2605" t="s">
        <v>718</v>
      </c>
      <c r="J2605">
        <f>IF('ATP Data Set 2019 Singles'!$K2605&gt;1,'ATP Data Set 2019 Singles'!$K2605,"")</f>
        <v>63</v>
      </c>
      <c r="K2605">
        <v>63</v>
      </c>
      <c r="V2605" s="132"/>
      <c r="AC2605"/>
    </row>
    <row r="2606" spans="1:29" x14ac:dyDescent="0.25">
      <c r="A2606" t="s">
        <v>2412</v>
      </c>
      <c r="B2606" t="str">
        <f>IF(OR(ISNUMBER(FIND("W/O",Tabelle3[[#This Row],[Score]])),ISNUMBER(FIND("RET",Tabelle3[[#This Row],[Score]])),ISNUMBER(FIND("Bye,",Tabelle3[[#This Row],[Opponent]]))),"NO","YES")</f>
        <v>YES</v>
      </c>
      <c r="C2606" t="s">
        <v>518</v>
      </c>
      <c r="D2606" s="158">
        <v>43738</v>
      </c>
      <c r="E2606" t="s">
        <v>752</v>
      </c>
      <c r="F2606">
        <v>5</v>
      </c>
      <c r="G2606" t="s">
        <v>1445</v>
      </c>
      <c r="H2606" t="s">
        <v>1447</v>
      </c>
      <c r="I2606" t="s">
        <v>1596</v>
      </c>
      <c r="J2606">
        <f>IF('ATP Data Set 2019 Singles'!$K2606&gt;1,'ATP Data Set 2019 Singles'!$K2606,"")</f>
        <v>106</v>
      </c>
      <c r="K2606">
        <v>106</v>
      </c>
      <c r="V2606" s="132"/>
      <c r="AC2606"/>
    </row>
    <row r="2607" spans="1:29" x14ac:dyDescent="0.25">
      <c r="A2607" t="s">
        <v>2412</v>
      </c>
      <c r="B2607" t="str">
        <f>IF(OR(ISNUMBER(FIND("W/O",Tabelle3[[#This Row],[Score]])),ISNUMBER(FIND("RET",Tabelle3[[#This Row],[Score]])),ISNUMBER(FIND("Bye,",Tabelle3[[#This Row],[Opponent]]))),"NO","YES")</f>
        <v>YES</v>
      </c>
      <c r="C2607" t="s">
        <v>518</v>
      </c>
      <c r="D2607" s="158">
        <v>43738</v>
      </c>
      <c r="E2607" t="s">
        <v>752</v>
      </c>
      <c r="F2607">
        <v>5</v>
      </c>
      <c r="G2607" t="s">
        <v>1393</v>
      </c>
      <c r="H2607" t="s">
        <v>1555</v>
      </c>
      <c r="I2607" t="s">
        <v>854</v>
      </c>
      <c r="J2607">
        <f>IF('ATP Data Set 2019 Singles'!$K2607&gt;1,'ATP Data Set 2019 Singles'!$K2607,"")</f>
        <v>115</v>
      </c>
      <c r="K2607">
        <v>115</v>
      </c>
      <c r="V2607" s="132"/>
      <c r="AC2607"/>
    </row>
    <row r="2608" spans="1:29" x14ac:dyDescent="0.25">
      <c r="A2608" t="s">
        <v>2412</v>
      </c>
      <c r="B2608" t="str">
        <f>IF(OR(ISNUMBER(FIND("W/O",Tabelle3[[#This Row],[Score]])),ISNUMBER(FIND("RET",Tabelle3[[#This Row],[Score]])),ISNUMBER(FIND("Bye,",Tabelle3[[#This Row],[Opponent]]))),"NO","YES")</f>
        <v>YES</v>
      </c>
      <c r="C2608" t="s">
        <v>518</v>
      </c>
      <c r="D2608" s="158">
        <v>43738</v>
      </c>
      <c r="E2608" t="s">
        <v>752</v>
      </c>
      <c r="F2608">
        <v>5</v>
      </c>
      <c r="G2608" t="s">
        <v>1394</v>
      </c>
      <c r="H2608" t="s">
        <v>1450</v>
      </c>
      <c r="I2608" t="s">
        <v>585</v>
      </c>
      <c r="J2608">
        <f>IF('ATP Data Set 2019 Singles'!$K2608&gt;1,'ATP Data Set 2019 Singles'!$K2608,"")</f>
        <v>73</v>
      </c>
      <c r="K2608">
        <v>73</v>
      </c>
      <c r="V2608" s="132"/>
      <c r="AC2608"/>
    </row>
    <row r="2609" spans="1:29" x14ac:dyDescent="0.25">
      <c r="A2609" t="s">
        <v>2412</v>
      </c>
      <c r="B2609" t="str">
        <f>IF(OR(ISNUMBER(FIND("W/O",Tabelle3[[#This Row],[Score]])),ISNUMBER(FIND("RET",Tabelle3[[#This Row],[Score]])),ISNUMBER(FIND("Bye,",Tabelle3[[#This Row],[Opponent]]))),"NO","YES")</f>
        <v>YES</v>
      </c>
      <c r="C2609" t="s">
        <v>518</v>
      </c>
      <c r="D2609" s="158">
        <v>43738</v>
      </c>
      <c r="E2609" t="s">
        <v>752</v>
      </c>
      <c r="F2609">
        <v>5</v>
      </c>
      <c r="G2609" t="s">
        <v>1396</v>
      </c>
      <c r="H2609" t="s">
        <v>1476</v>
      </c>
      <c r="I2609" t="s">
        <v>527</v>
      </c>
      <c r="J2609">
        <f>IF('ATP Data Set 2019 Singles'!$K2609&gt;1,'ATP Data Set 2019 Singles'!$K2609,"")</f>
        <v>73</v>
      </c>
      <c r="K2609">
        <v>73</v>
      </c>
      <c r="V2609" s="132"/>
      <c r="AC2609"/>
    </row>
    <row r="2610" spans="1:29" x14ac:dyDescent="0.25">
      <c r="A2610" t="s">
        <v>2412</v>
      </c>
      <c r="B2610" t="str">
        <f>IF(OR(ISNUMBER(FIND("W/O",Tabelle3[[#This Row],[Score]])),ISNUMBER(FIND("RET",Tabelle3[[#This Row],[Score]])),ISNUMBER(FIND("Bye,",Tabelle3[[#This Row],[Opponent]]))),"NO","YES")</f>
        <v>YES</v>
      </c>
      <c r="C2610" t="s">
        <v>518</v>
      </c>
      <c r="D2610" s="158">
        <v>43738</v>
      </c>
      <c r="E2610" t="s">
        <v>752</v>
      </c>
      <c r="F2610">
        <v>6</v>
      </c>
      <c r="G2610" t="s">
        <v>1393</v>
      </c>
      <c r="H2610" t="s">
        <v>1445</v>
      </c>
      <c r="I2610" t="s">
        <v>1595</v>
      </c>
      <c r="J2610">
        <f>IF('ATP Data Set 2019 Singles'!$K2610&gt;1,'ATP Data Set 2019 Singles'!$K2610,"")</f>
        <v>161</v>
      </c>
      <c r="K2610">
        <v>161</v>
      </c>
      <c r="V2610" s="132"/>
      <c r="AC2610"/>
    </row>
    <row r="2611" spans="1:29" x14ac:dyDescent="0.25">
      <c r="A2611" t="s">
        <v>2412</v>
      </c>
      <c r="B2611" t="str">
        <f>IF(OR(ISNUMBER(FIND("W/O",Tabelle3[[#This Row],[Score]])),ISNUMBER(FIND("RET",Tabelle3[[#This Row],[Score]])),ISNUMBER(FIND("Bye,",Tabelle3[[#This Row],[Opponent]]))),"NO","YES")</f>
        <v>YES</v>
      </c>
      <c r="C2611" t="s">
        <v>518</v>
      </c>
      <c r="D2611" s="158">
        <v>43738</v>
      </c>
      <c r="E2611" t="s">
        <v>752</v>
      </c>
      <c r="F2611">
        <v>6</v>
      </c>
      <c r="G2611" t="s">
        <v>1394</v>
      </c>
      <c r="H2611" t="s">
        <v>1396</v>
      </c>
      <c r="I2611" t="s">
        <v>533</v>
      </c>
      <c r="J2611">
        <f>IF('ATP Data Set 2019 Singles'!$K2611&gt;1,'ATP Data Set 2019 Singles'!$K2611,"")</f>
        <v>111</v>
      </c>
      <c r="K2611">
        <v>111</v>
      </c>
      <c r="V2611" s="132"/>
      <c r="AC2611"/>
    </row>
    <row r="2612" spans="1:29" x14ac:dyDescent="0.25">
      <c r="A2612" t="s">
        <v>2412</v>
      </c>
      <c r="B2612" t="str">
        <f>IF(OR(ISNUMBER(FIND("W/O",Tabelle3[[#This Row],[Score]])),ISNUMBER(FIND("RET",Tabelle3[[#This Row],[Score]])),ISNUMBER(FIND("Bye,",Tabelle3[[#This Row],[Opponent]]))),"NO","YES")</f>
        <v>YES</v>
      </c>
      <c r="C2612" t="s">
        <v>518</v>
      </c>
      <c r="D2612" s="158">
        <v>43738</v>
      </c>
      <c r="E2612" t="s">
        <v>752</v>
      </c>
      <c r="F2612">
        <v>7</v>
      </c>
      <c r="G2612" t="s">
        <v>1393</v>
      </c>
      <c r="H2612" t="s">
        <v>1394</v>
      </c>
      <c r="I2612" t="s">
        <v>1532</v>
      </c>
      <c r="J2612">
        <f>IF('ATP Data Set 2019 Singles'!$K2612&gt;1,'ATP Data Set 2019 Singles'!$K2612,"")</f>
        <v>131</v>
      </c>
      <c r="K2612">
        <v>131</v>
      </c>
      <c r="V2612" s="132"/>
      <c r="AC2612"/>
    </row>
    <row r="2613" spans="1:29" x14ac:dyDescent="0.25">
      <c r="A2613" t="s">
        <v>2412</v>
      </c>
      <c r="B2613" t="str">
        <f>IF(OR(ISNUMBER(FIND("W/O",Tabelle3[[#This Row],[Score]])),ISNUMBER(FIND("RET",Tabelle3[[#This Row],[Score]])),ISNUMBER(FIND("Bye,",Tabelle3[[#This Row],[Opponent]]))),"NO","YES")</f>
        <v>YES</v>
      </c>
      <c r="C2613" t="s">
        <v>518</v>
      </c>
      <c r="D2613" s="158">
        <v>43738</v>
      </c>
      <c r="E2613" t="s">
        <v>744</v>
      </c>
      <c r="F2613">
        <v>3</v>
      </c>
      <c r="G2613" t="s">
        <v>1435</v>
      </c>
      <c r="H2613" t="s">
        <v>1501</v>
      </c>
      <c r="I2613" t="s">
        <v>539</v>
      </c>
      <c r="J2613">
        <f>IF('ATP Data Set 2019 Singles'!$K2613&gt;1,'ATP Data Set 2019 Singles'!$K2613,"")</f>
        <v>91</v>
      </c>
      <c r="K2613">
        <v>91</v>
      </c>
      <c r="V2613" s="132"/>
      <c r="AC2613"/>
    </row>
    <row r="2614" spans="1:29" x14ac:dyDescent="0.25">
      <c r="A2614" t="s">
        <v>2412</v>
      </c>
      <c r="B2614" t="str">
        <f>IF(OR(ISNUMBER(FIND("W/O",Tabelle3[[#This Row],[Score]])),ISNUMBER(FIND("RET",Tabelle3[[#This Row],[Score]])),ISNUMBER(FIND("Bye,",Tabelle3[[#This Row],[Opponent]]))),"NO","YES")</f>
        <v>YES</v>
      </c>
      <c r="C2614" t="s">
        <v>518</v>
      </c>
      <c r="D2614" s="158">
        <v>43738</v>
      </c>
      <c r="E2614" t="s">
        <v>744</v>
      </c>
      <c r="F2614">
        <v>3</v>
      </c>
      <c r="G2614" t="s">
        <v>1483</v>
      </c>
      <c r="H2614" t="s">
        <v>1496</v>
      </c>
      <c r="I2614" t="s">
        <v>831</v>
      </c>
      <c r="J2614">
        <f>IF('ATP Data Set 2019 Singles'!$K2614&gt;1,'ATP Data Set 2019 Singles'!$K2614,"")</f>
        <v>131</v>
      </c>
      <c r="K2614">
        <v>131</v>
      </c>
      <c r="V2614" s="132"/>
      <c r="AC2614"/>
    </row>
    <row r="2615" spans="1:29" x14ac:dyDescent="0.25">
      <c r="A2615" t="s">
        <v>2412</v>
      </c>
      <c r="B2615" t="str">
        <f>IF(OR(ISNUMBER(FIND("W/O",Tabelle3[[#This Row],[Score]])),ISNUMBER(FIND("RET",Tabelle3[[#This Row],[Score]])),ISNUMBER(FIND("Bye,",Tabelle3[[#This Row],[Opponent]]))),"NO","YES")</f>
        <v>YES</v>
      </c>
      <c r="C2615" t="s">
        <v>518</v>
      </c>
      <c r="D2615" s="158">
        <v>43738</v>
      </c>
      <c r="E2615" t="s">
        <v>744</v>
      </c>
      <c r="F2615">
        <v>3</v>
      </c>
      <c r="G2615" t="s">
        <v>1440</v>
      </c>
      <c r="H2615" t="s">
        <v>1518</v>
      </c>
      <c r="I2615" t="s">
        <v>550</v>
      </c>
      <c r="J2615">
        <f>IF('ATP Data Set 2019 Singles'!$K2615&gt;1,'ATP Data Set 2019 Singles'!$K2615,"")</f>
        <v>74</v>
      </c>
      <c r="K2615">
        <v>74</v>
      </c>
      <c r="V2615" s="132"/>
      <c r="AC2615"/>
    </row>
    <row r="2616" spans="1:29" x14ac:dyDescent="0.25">
      <c r="A2616" t="s">
        <v>2412</v>
      </c>
      <c r="B2616" t="str">
        <f>IF(OR(ISNUMBER(FIND("W/O",Tabelle3[[#This Row],[Score]])),ISNUMBER(FIND("RET",Tabelle3[[#This Row],[Score]])),ISNUMBER(FIND("Bye,",Tabelle3[[#This Row],[Opponent]]))),"NO","YES")</f>
        <v>YES</v>
      </c>
      <c r="C2616" t="s">
        <v>518</v>
      </c>
      <c r="D2616" s="158">
        <v>43738</v>
      </c>
      <c r="E2616" t="s">
        <v>744</v>
      </c>
      <c r="F2616">
        <v>3</v>
      </c>
      <c r="G2616" t="s">
        <v>1587</v>
      </c>
      <c r="H2616" t="s">
        <v>1459</v>
      </c>
      <c r="I2616" t="s">
        <v>1537</v>
      </c>
      <c r="J2616">
        <f>IF('ATP Data Set 2019 Singles'!$K2616&gt;1,'ATP Data Set 2019 Singles'!$K2616,"")</f>
        <v>159</v>
      </c>
      <c r="K2616">
        <v>159</v>
      </c>
      <c r="V2616" s="132"/>
      <c r="AC2616"/>
    </row>
    <row r="2617" spans="1:29" x14ac:dyDescent="0.25">
      <c r="A2617" t="s">
        <v>2412</v>
      </c>
      <c r="B2617" t="str">
        <f>IF(OR(ISNUMBER(FIND("W/O",Tabelle3[[#This Row],[Score]])),ISNUMBER(FIND("RET",Tabelle3[[#This Row],[Score]])),ISNUMBER(FIND("Bye,",Tabelle3[[#This Row],[Opponent]]))),"NO","YES")</f>
        <v>YES</v>
      </c>
      <c r="C2617" t="s">
        <v>518</v>
      </c>
      <c r="D2617" s="158">
        <v>43738</v>
      </c>
      <c r="E2617" t="s">
        <v>744</v>
      </c>
      <c r="F2617">
        <v>3</v>
      </c>
      <c r="G2617" t="s">
        <v>1400</v>
      </c>
      <c r="H2617" t="s">
        <v>1512</v>
      </c>
      <c r="I2617" t="s">
        <v>653</v>
      </c>
      <c r="J2617">
        <f>IF('ATP Data Set 2019 Singles'!$K2617&gt;1,'ATP Data Set 2019 Singles'!$K2617,"")</f>
        <v>89</v>
      </c>
      <c r="K2617">
        <v>89</v>
      </c>
      <c r="V2617" s="132"/>
      <c r="AC2617"/>
    </row>
    <row r="2618" spans="1:29" x14ac:dyDescent="0.25">
      <c r="A2618" t="s">
        <v>2412</v>
      </c>
      <c r="B2618" t="str">
        <f>IF(OR(ISNUMBER(FIND("W/O",Tabelle3[[#This Row],[Score]])),ISNUMBER(FIND("RET",Tabelle3[[#This Row],[Score]])),ISNUMBER(FIND("Bye,",Tabelle3[[#This Row],[Opponent]]))),"NO","YES")</f>
        <v>YES</v>
      </c>
      <c r="C2618" t="s">
        <v>518</v>
      </c>
      <c r="D2618" s="158">
        <v>43738</v>
      </c>
      <c r="E2618" t="s">
        <v>744</v>
      </c>
      <c r="F2618">
        <v>3</v>
      </c>
      <c r="G2618" t="s">
        <v>1453</v>
      </c>
      <c r="H2618" t="s">
        <v>1480</v>
      </c>
      <c r="I2618" t="s">
        <v>1594</v>
      </c>
      <c r="J2618">
        <f>IF('ATP Data Set 2019 Singles'!$K2618&gt;1,'ATP Data Set 2019 Singles'!$K2618,"")</f>
        <v>138</v>
      </c>
      <c r="K2618">
        <v>138</v>
      </c>
      <c r="V2618" s="132"/>
      <c r="AC2618"/>
    </row>
    <row r="2619" spans="1:29" x14ac:dyDescent="0.25">
      <c r="A2619" t="s">
        <v>2412</v>
      </c>
      <c r="B2619" t="str">
        <f>IF(OR(ISNUMBER(FIND("W/O",Tabelle3[[#This Row],[Score]])),ISNUMBER(FIND("RET",Tabelle3[[#This Row],[Score]])),ISNUMBER(FIND("Bye,",Tabelle3[[#This Row],[Opponent]]))),"NO","YES")</f>
        <v>YES</v>
      </c>
      <c r="C2619" t="s">
        <v>518</v>
      </c>
      <c r="D2619" s="158">
        <v>43738</v>
      </c>
      <c r="E2619" t="s">
        <v>744</v>
      </c>
      <c r="F2619">
        <v>3</v>
      </c>
      <c r="G2619" t="s">
        <v>1588</v>
      </c>
      <c r="H2619" t="s">
        <v>1403</v>
      </c>
      <c r="I2619" t="s">
        <v>871</v>
      </c>
      <c r="J2619">
        <f>IF('ATP Data Set 2019 Singles'!$K2619&gt;1,'ATP Data Set 2019 Singles'!$K2619,"")</f>
        <v>181</v>
      </c>
      <c r="K2619">
        <v>181</v>
      </c>
      <c r="V2619" s="132"/>
      <c r="AC2619"/>
    </row>
    <row r="2620" spans="1:29" x14ac:dyDescent="0.25">
      <c r="A2620" t="s">
        <v>2412</v>
      </c>
      <c r="B2620" t="str">
        <f>IF(OR(ISNUMBER(FIND("W/O",Tabelle3[[#This Row],[Score]])),ISNUMBER(FIND("RET",Tabelle3[[#This Row],[Score]])),ISNUMBER(FIND("Bye,",Tabelle3[[#This Row],[Opponent]]))),"NO","YES")</f>
        <v>YES</v>
      </c>
      <c r="C2620" t="s">
        <v>518</v>
      </c>
      <c r="D2620" s="158">
        <v>43738</v>
      </c>
      <c r="E2620" t="s">
        <v>744</v>
      </c>
      <c r="F2620">
        <v>3</v>
      </c>
      <c r="G2620" t="s">
        <v>1535</v>
      </c>
      <c r="H2620" t="s">
        <v>1448</v>
      </c>
      <c r="I2620" t="s">
        <v>1593</v>
      </c>
      <c r="J2620">
        <f>IF('ATP Data Set 2019 Singles'!$K2620&gt;1,'ATP Data Set 2019 Singles'!$K2620,"")</f>
        <v>126</v>
      </c>
      <c r="K2620">
        <v>126</v>
      </c>
      <c r="V2620" s="132"/>
      <c r="AC2620"/>
    </row>
    <row r="2621" spans="1:29" x14ac:dyDescent="0.25">
      <c r="A2621" t="s">
        <v>2412</v>
      </c>
      <c r="B2621" t="str">
        <f>IF(OR(ISNUMBER(FIND("W/O",Tabelle3[[#This Row],[Score]])),ISNUMBER(FIND("RET",Tabelle3[[#This Row],[Score]])),ISNUMBER(FIND("Bye,",Tabelle3[[#This Row],[Opponent]]))),"NO","YES")</f>
        <v>YES</v>
      </c>
      <c r="C2621" t="s">
        <v>518</v>
      </c>
      <c r="D2621" s="158">
        <v>43738</v>
      </c>
      <c r="E2621" t="s">
        <v>744</v>
      </c>
      <c r="F2621">
        <v>3</v>
      </c>
      <c r="G2621" t="s">
        <v>1463</v>
      </c>
      <c r="H2621" t="s">
        <v>1526</v>
      </c>
      <c r="I2621" t="s">
        <v>637</v>
      </c>
      <c r="J2621">
        <f>IF('ATP Data Set 2019 Singles'!$K2621&gt;1,'ATP Data Set 2019 Singles'!$K2621,"")</f>
        <v>86</v>
      </c>
      <c r="K2621">
        <v>86</v>
      </c>
      <c r="V2621" s="132"/>
      <c r="AC2621"/>
    </row>
    <row r="2622" spans="1:29" x14ac:dyDescent="0.25">
      <c r="A2622" t="s">
        <v>2412</v>
      </c>
      <c r="B2622" t="str">
        <f>IF(OR(ISNUMBER(FIND("W/O",Tabelle3[[#This Row],[Score]])),ISNUMBER(FIND("RET",Tabelle3[[#This Row],[Score]])),ISNUMBER(FIND("Bye,",Tabelle3[[#This Row],[Opponent]]))),"NO","YES")</f>
        <v>YES</v>
      </c>
      <c r="C2622" t="s">
        <v>518</v>
      </c>
      <c r="D2622" s="158">
        <v>43738</v>
      </c>
      <c r="E2622" t="s">
        <v>744</v>
      </c>
      <c r="F2622">
        <v>3</v>
      </c>
      <c r="G2622" t="s">
        <v>1499</v>
      </c>
      <c r="H2622" t="s">
        <v>1441</v>
      </c>
      <c r="I2622" t="s">
        <v>512</v>
      </c>
      <c r="J2622">
        <f>IF('ATP Data Set 2019 Singles'!$K2622&gt;1,'ATP Data Set 2019 Singles'!$K2622,"")</f>
        <v>74</v>
      </c>
      <c r="K2622">
        <v>74</v>
      </c>
      <c r="V2622" s="132"/>
      <c r="AC2622"/>
    </row>
    <row r="2623" spans="1:29" x14ac:dyDescent="0.25">
      <c r="A2623" t="s">
        <v>2412</v>
      </c>
      <c r="B2623" t="str">
        <f>IF(OR(ISNUMBER(FIND("W/O",Tabelle3[[#This Row],[Score]])),ISNUMBER(FIND("RET",Tabelle3[[#This Row],[Score]])),ISNUMBER(FIND("Bye,",Tabelle3[[#This Row],[Opponent]]))),"NO","YES")</f>
        <v>YES</v>
      </c>
      <c r="C2623" t="s">
        <v>518</v>
      </c>
      <c r="D2623" s="158">
        <v>43738</v>
      </c>
      <c r="E2623" t="s">
        <v>744</v>
      </c>
      <c r="F2623">
        <v>3</v>
      </c>
      <c r="G2623" t="s">
        <v>1574</v>
      </c>
      <c r="H2623" t="s">
        <v>1475</v>
      </c>
      <c r="I2623" t="s">
        <v>678</v>
      </c>
      <c r="J2623">
        <f>IF('ATP Data Set 2019 Singles'!$K2623&gt;1,'ATP Data Set 2019 Singles'!$K2623,"")</f>
        <v>74</v>
      </c>
      <c r="K2623">
        <v>74</v>
      </c>
      <c r="V2623" s="132"/>
      <c r="AC2623"/>
    </row>
    <row r="2624" spans="1:29" x14ac:dyDescent="0.25">
      <c r="A2624" t="s">
        <v>2412</v>
      </c>
      <c r="B2624" t="str">
        <f>IF(OR(ISNUMBER(FIND("W/O",Tabelle3[[#This Row],[Score]])),ISNUMBER(FIND("RET",Tabelle3[[#This Row],[Score]])),ISNUMBER(FIND("Bye,",Tabelle3[[#This Row],[Opponent]]))),"NO","YES")</f>
        <v>YES</v>
      </c>
      <c r="C2624" t="s">
        <v>518</v>
      </c>
      <c r="D2624" s="158">
        <v>43738</v>
      </c>
      <c r="E2624" t="s">
        <v>744</v>
      </c>
      <c r="F2624">
        <v>3</v>
      </c>
      <c r="G2624" t="s">
        <v>1426</v>
      </c>
      <c r="H2624" t="s">
        <v>1407</v>
      </c>
      <c r="I2624" t="s">
        <v>550</v>
      </c>
      <c r="J2624">
        <f>IF('ATP Data Set 2019 Singles'!$K2624&gt;1,'ATP Data Set 2019 Singles'!$K2624,"")</f>
        <v>82</v>
      </c>
      <c r="K2624">
        <v>82</v>
      </c>
      <c r="V2624" s="132"/>
      <c r="AC2624"/>
    </row>
    <row r="2625" spans="1:29" x14ac:dyDescent="0.25">
      <c r="A2625" t="s">
        <v>2412</v>
      </c>
      <c r="B2625" t="str">
        <f>IF(OR(ISNUMBER(FIND("W/O",Tabelle3[[#This Row],[Score]])),ISNUMBER(FIND("RET",Tabelle3[[#This Row],[Score]])),ISNUMBER(FIND("Bye,",Tabelle3[[#This Row],[Opponent]]))),"NO","YES")</f>
        <v>YES</v>
      </c>
      <c r="C2625" t="s">
        <v>518</v>
      </c>
      <c r="D2625" s="158">
        <v>43738</v>
      </c>
      <c r="E2625" t="s">
        <v>744</v>
      </c>
      <c r="F2625">
        <v>3</v>
      </c>
      <c r="G2625" t="s">
        <v>1465</v>
      </c>
      <c r="H2625" t="s">
        <v>1515</v>
      </c>
      <c r="I2625" t="s">
        <v>1265</v>
      </c>
      <c r="J2625">
        <f>IF('ATP Data Set 2019 Singles'!$K2625&gt;1,'ATP Data Set 2019 Singles'!$K2625,"")</f>
        <v>70</v>
      </c>
      <c r="K2625">
        <v>70</v>
      </c>
      <c r="V2625" s="132"/>
      <c r="AC2625"/>
    </row>
    <row r="2626" spans="1:29" x14ac:dyDescent="0.25">
      <c r="A2626" t="s">
        <v>2412</v>
      </c>
      <c r="B2626" t="str">
        <f>IF(OR(ISNUMBER(FIND("W/O",Tabelle3[[#This Row],[Score]])),ISNUMBER(FIND("RET",Tabelle3[[#This Row],[Score]])),ISNUMBER(FIND("Bye,",Tabelle3[[#This Row],[Opponent]]))),"NO","YES")</f>
        <v>YES</v>
      </c>
      <c r="C2626" t="s">
        <v>518</v>
      </c>
      <c r="D2626" s="158">
        <v>43738</v>
      </c>
      <c r="E2626" t="s">
        <v>744</v>
      </c>
      <c r="F2626">
        <v>3</v>
      </c>
      <c r="G2626" t="s">
        <v>1589</v>
      </c>
      <c r="H2626" t="s">
        <v>1432</v>
      </c>
      <c r="I2626" t="s">
        <v>1592</v>
      </c>
      <c r="J2626">
        <f>IF('ATP Data Set 2019 Singles'!$K2626&gt;1,'ATP Data Set 2019 Singles'!$K2626,"")</f>
        <v>135</v>
      </c>
      <c r="K2626">
        <v>135</v>
      </c>
      <c r="V2626" s="132"/>
      <c r="AC2626"/>
    </row>
    <row r="2627" spans="1:29" x14ac:dyDescent="0.25">
      <c r="A2627" t="s">
        <v>2412</v>
      </c>
      <c r="B2627" t="str">
        <f>IF(OR(ISNUMBER(FIND("W/O",Tabelle3[[#This Row],[Score]])),ISNUMBER(FIND("RET",Tabelle3[[#This Row],[Score]])),ISNUMBER(FIND("Bye,",Tabelle3[[#This Row],[Opponent]]))),"NO","YES")</f>
        <v>YES</v>
      </c>
      <c r="C2627" t="s">
        <v>518</v>
      </c>
      <c r="D2627" s="158">
        <v>43738</v>
      </c>
      <c r="E2627" t="s">
        <v>744</v>
      </c>
      <c r="F2627">
        <v>3</v>
      </c>
      <c r="G2627" t="s">
        <v>1590</v>
      </c>
      <c r="H2627" t="s">
        <v>1511</v>
      </c>
      <c r="I2627" t="s">
        <v>1502</v>
      </c>
      <c r="J2627">
        <f>IF('ATP Data Set 2019 Singles'!$K2627&gt;1,'ATP Data Set 2019 Singles'!$K2627,"")</f>
        <v>118</v>
      </c>
      <c r="K2627">
        <v>118</v>
      </c>
      <c r="V2627" s="132"/>
      <c r="AC2627"/>
    </row>
    <row r="2628" spans="1:29" x14ac:dyDescent="0.25">
      <c r="A2628" t="s">
        <v>2412</v>
      </c>
      <c r="B2628" t="str">
        <f>IF(OR(ISNUMBER(FIND("W/O",Tabelle3[[#This Row],[Score]])),ISNUMBER(FIND("RET",Tabelle3[[#This Row],[Score]])),ISNUMBER(FIND("Bye,",Tabelle3[[#This Row],[Opponent]]))),"NO","YES")</f>
        <v>YES</v>
      </c>
      <c r="C2628" t="s">
        <v>518</v>
      </c>
      <c r="D2628" s="158">
        <v>43738</v>
      </c>
      <c r="E2628" t="s">
        <v>744</v>
      </c>
      <c r="F2628">
        <v>3</v>
      </c>
      <c r="G2628" t="s">
        <v>1586</v>
      </c>
      <c r="H2628" t="s">
        <v>1449</v>
      </c>
      <c r="I2628" t="s">
        <v>667</v>
      </c>
      <c r="J2628">
        <f>IF('ATP Data Set 2019 Singles'!$K2628&gt;1,'ATP Data Set 2019 Singles'!$K2628,"")</f>
        <v>54</v>
      </c>
      <c r="K2628">
        <v>54</v>
      </c>
      <c r="V2628" s="132"/>
      <c r="AC2628"/>
    </row>
    <row r="2629" spans="1:29" x14ac:dyDescent="0.25">
      <c r="A2629" t="s">
        <v>2412</v>
      </c>
      <c r="B2629" t="str">
        <f>IF(OR(ISNUMBER(FIND("W/O",Tabelle3[[#This Row],[Score]])),ISNUMBER(FIND("RET",Tabelle3[[#This Row],[Score]])),ISNUMBER(FIND("Bye,",Tabelle3[[#This Row],[Opponent]]))),"NO","YES")</f>
        <v>YES</v>
      </c>
      <c r="C2629" t="s">
        <v>518</v>
      </c>
      <c r="D2629" s="158">
        <v>43738</v>
      </c>
      <c r="E2629" t="s">
        <v>744</v>
      </c>
      <c r="F2629">
        <v>4</v>
      </c>
      <c r="G2629" t="s">
        <v>1483</v>
      </c>
      <c r="H2629" t="s">
        <v>1440</v>
      </c>
      <c r="I2629" t="s">
        <v>1591</v>
      </c>
      <c r="J2629">
        <f>IF('ATP Data Set 2019 Singles'!$K2629&gt;1,'ATP Data Set 2019 Singles'!$K2629,"")</f>
        <v>122</v>
      </c>
      <c r="K2629">
        <v>122</v>
      </c>
      <c r="V2629" s="132"/>
      <c r="AC2629"/>
    </row>
    <row r="2630" spans="1:29" x14ac:dyDescent="0.25">
      <c r="A2630" t="s">
        <v>2412</v>
      </c>
      <c r="B2630" t="str">
        <f>IF(OR(ISNUMBER(FIND("W/O",Tabelle3[[#This Row],[Score]])),ISNUMBER(FIND("RET",Tabelle3[[#This Row],[Score]])),ISNUMBER(FIND("Bye,",Tabelle3[[#This Row],[Opponent]]))),"NO","YES")</f>
        <v>YES</v>
      </c>
      <c r="C2630" t="s">
        <v>518</v>
      </c>
      <c r="D2630" s="158">
        <v>43738</v>
      </c>
      <c r="E2630" t="s">
        <v>744</v>
      </c>
      <c r="F2630">
        <v>4</v>
      </c>
      <c r="G2630" t="s">
        <v>1587</v>
      </c>
      <c r="H2630" t="s">
        <v>1590</v>
      </c>
      <c r="I2630" t="s">
        <v>610</v>
      </c>
      <c r="J2630">
        <f>IF('ATP Data Set 2019 Singles'!$K2630&gt;1,'ATP Data Set 2019 Singles'!$K2630,"")</f>
        <v>98</v>
      </c>
      <c r="K2630">
        <v>98</v>
      </c>
      <c r="V2630" s="132"/>
      <c r="AC2630"/>
    </row>
    <row r="2631" spans="1:29" x14ac:dyDescent="0.25">
      <c r="A2631" t="s">
        <v>2412</v>
      </c>
      <c r="B2631" t="str">
        <f>IF(OR(ISNUMBER(FIND("W/O",Tabelle3[[#This Row],[Score]])),ISNUMBER(FIND("RET",Tabelle3[[#This Row],[Score]])),ISNUMBER(FIND("Bye,",Tabelle3[[#This Row],[Opponent]]))),"NO","YES")</f>
        <v>YES</v>
      </c>
      <c r="C2631" t="s">
        <v>518</v>
      </c>
      <c r="D2631" s="158">
        <v>43738</v>
      </c>
      <c r="E2631" t="s">
        <v>744</v>
      </c>
      <c r="F2631">
        <v>4</v>
      </c>
      <c r="G2631" t="s">
        <v>1400</v>
      </c>
      <c r="H2631" t="s">
        <v>1589</v>
      </c>
      <c r="I2631" t="s">
        <v>539</v>
      </c>
      <c r="J2631">
        <f>IF('ATP Data Set 2019 Singles'!$K2631&gt;1,'ATP Data Set 2019 Singles'!$K2631,"")</f>
        <v>95</v>
      </c>
      <c r="K2631">
        <v>95</v>
      </c>
      <c r="V2631" s="132"/>
      <c r="AC2631"/>
    </row>
    <row r="2632" spans="1:29" x14ac:dyDescent="0.25">
      <c r="A2632" t="s">
        <v>2412</v>
      </c>
      <c r="B2632" t="str">
        <f>IF(OR(ISNUMBER(FIND("W/O",Tabelle3[[#This Row],[Score]])),ISNUMBER(FIND("RET",Tabelle3[[#This Row],[Score]])),ISNUMBER(FIND("Bye,",Tabelle3[[#This Row],[Opponent]]))),"NO","YES")</f>
        <v>YES</v>
      </c>
      <c r="C2632" t="s">
        <v>518</v>
      </c>
      <c r="D2632" s="158">
        <v>43738</v>
      </c>
      <c r="E2632" t="s">
        <v>744</v>
      </c>
      <c r="F2632">
        <v>4</v>
      </c>
      <c r="G2632" t="s">
        <v>1453</v>
      </c>
      <c r="H2632" t="s">
        <v>1426</v>
      </c>
      <c r="I2632" t="s">
        <v>607</v>
      </c>
      <c r="J2632">
        <f>IF('ATP Data Set 2019 Singles'!$K2632&gt;1,'ATP Data Set 2019 Singles'!$K2632,"")</f>
        <v>117</v>
      </c>
      <c r="K2632">
        <v>117</v>
      </c>
      <c r="V2632" s="132"/>
      <c r="AC2632"/>
    </row>
    <row r="2633" spans="1:29" x14ac:dyDescent="0.25">
      <c r="A2633" t="s">
        <v>2412</v>
      </c>
      <c r="B2633" t="str">
        <f>IF(OR(ISNUMBER(FIND("W/O",Tabelle3[[#This Row],[Score]])),ISNUMBER(FIND("RET",Tabelle3[[#This Row],[Score]])),ISNUMBER(FIND("Bye,",Tabelle3[[#This Row],[Opponent]]))),"NO","YES")</f>
        <v>YES</v>
      </c>
      <c r="C2633" t="s">
        <v>518</v>
      </c>
      <c r="D2633" s="158">
        <v>43738</v>
      </c>
      <c r="E2633" t="s">
        <v>744</v>
      </c>
      <c r="F2633">
        <v>4</v>
      </c>
      <c r="G2633" t="s">
        <v>1535</v>
      </c>
      <c r="H2633" t="s">
        <v>1588</v>
      </c>
      <c r="I2633" t="s">
        <v>621</v>
      </c>
      <c r="J2633">
        <f>IF('ATP Data Set 2019 Singles'!$K2633&gt;1,'ATP Data Set 2019 Singles'!$K2633,"")</f>
        <v>70</v>
      </c>
      <c r="K2633">
        <v>70</v>
      </c>
      <c r="V2633" s="132"/>
      <c r="AC2633"/>
    </row>
    <row r="2634" spans="1:29" x14ac:dyDescent="0.25">
      <c r="A2634" t="s">
        <v>2412</v>
      </c>
      <c r="B2634" t="str">
        <f>IF(OR(ISNUMBER(FIND("W/O",Tabelle3[[#This Row],[Score]])),ISNUMBER(FIND("RET",Tabelle3[[#This Row],[Score]])),ISNUMBER(FIND("Bye,",Tabelle3[[#This Row],[Opponent]]))),"NO","YES")</f>
        <v>YES</v>
      </c>
      <c r="C2634" t="s">
        <v>518</v>
      </c>
      <c r="D2634" s="158">
        <v>43738</v>
      </c>
      <c r="E2634" t="s">
        <v>744</v>
      </c>
      <c r="F2634">
        <v>4</v>
      </c>
      <c r="G2634" t="s">
        <v>1499</v>
      </c>
      <c r="H2634" t="s">
        <v>1465</v>
      </c>
      <c r="I2634" t="s">
        <v>607</v>
      </c>
      <c r="J2634">
        <f>IF('ATP Data Set 2019 Singles'!$K2634&gt;1,'ATP Data Set 2019 Singles'!$K2634,"")</f>
        <v>116</v>
      </c>
      <c r="K2634">
        <v>116</v>
      </c>
      <c r="V2634" s="132"/>
      <c r="AC2634"/>
    </row>
    <row r="2635" spans="1:29" x14ac:dyDescent="0.25">
      <c r="A2635" t="s">
        <v>2412</v>
      </c>
      <c r="B2635" t="str">
        <f>IF(OR(ISNUMBER(FIND("W/O",Tabelle3[[#This Row],[Score]])),ISNUMBER(FIND("RET",Tabelle3[[#This Row],[Score]])),ISNUMBER(FIND("Bye,",Tabelle3[[#This Row],[Opponent]]))),"NO","YES")</f>
        <v>YES</v>
      </c>
      <c r="C2635" t="s">
        <v>518</v>
      </c>
      <c r="D2635" s="158">
        <v>43738</v>
      </c>
      <c r="E2635" t="s">
        <v>744</v>
      </c>
      <c r="F2635">
        <v>4</v>
      </c>
      <c r="G2635" t="s">
        <v>1574</v>
      </c>
      <c r="H2635" t="s">
        <v>1463</v>
      </c>
      <c r="I2635" t="s">
        <v>671</v>
      </c>
      <c r="J2635">
        <f>IF('ATP Data Set 2019 Singles'!$K2635&gt;1,'ATP Data Set 2019 Singles'!$K2635,"")</f>
        <v>49</v>
      </c>
      <c r="K2635">
        <v>49</v>
      </c>
      <c r="V2635" s="132"/>
      <c r="AC2635"/>
    </row>
    <row r="2636" spans="1:29" x14ac:dyDescent="0.25">
      <c r="A2636" t="s">
        <v>2412</v>
      </c>
      <c r="B2636" t="str">
        <f>IF(OR(ISNUMBER(FIND("W/O",Tabelle3[[#This Row],[Score]])),ISNUMBER(FIND("RET",Tabelle3[[#This Row],[Score]])),ISNUMBER(FIND("Bye,",Tabelle3[[#This Row],[Opponent]]))),"NO","YES")</f>
        <v>YES</v>
      </c>
      <c r="C2636" t="s">
        <v>518</v>
      </c>
      <c r="D2636" s="158">
        <v>43738</v>
      </c>
      <c r="E2636" t="s">
        <v>744</v>
      </c>
      <c r="F2636">
        <v>4</v>
      </c>
      <c r="G2636" t="s">
        <v>1586</v>
      </c>
      <c r="H2636" t="s">
        <v>1435</v>
      </c>
      <c r="I2636" t="s">
        <v>1357</v>
      </c>
      <c r="J2636">
        <f>IF('ATP Data Set 2019 Singles'!$K2636&gt;1,'ATP Data Set 2019 Singles'!$K2636,"")</f>
        <v>145</v>
      </c>
      <c r="K2636">
        <v>145</v>
      </c>
      <c r="V2636" s="132"/>
      <c r="AC2636"/>
    </row>
    <row r="2637" spans="1:29" x14ac:dyDescent="0.25">
      <c r="A2637" t="s">
        <v>2412</v>
      </c>
      <c r="B2637" t="str">
        <f>IF(OR(ISNUMBER(FIND("W/O",Tabelle3[[#This Row],[Score]])),ISNUMBER(FIND("RET",Tabelle3[[#This Row],[Score]])),ISNUMBER(FIND("Bye,",Tabelle3[[#This Row],[Opponent]]))),"NO","YES")</f>
        <v>YES</v>
      </c>
      <c r="C2637" t="s">
        <v>518</v>
      </c>
      <c r="D2637" s="158">
        <v>43738</v>
      </c>
      <c r="E2637" t="s">
        <v>744</v>
      </c>
      <c r="F2637">
        <v>5</v>
      </c>
      <c r="G2637" t="s">
        <v>1400</v>
      </c>
      <c r="H2637" t="s">
        <v>1574</v>
      </c>
      <c r="I2637" t="s">
        <v>671</v>
      </c>
      <c r="J2637">
        <f>IF('ATP Data Set 2019 Singles'!$K2637&gt;1,'ATP Data Set 2019 Singles'!$K2637,"")</f>
        <v>50</v>
      </c>
      <c r="K2637">
        <v>50</v>
      </c>
      <c r="V2637" s="132"/>
      <c r="AC2637"/>
    </row>
    <row r="2638" spans="1:29" x14ac:dyDescent="0.25">
      <c r="A2638" t="s">
        <v>2412</v>
      </c>
      <c r="B2638" t="str">
        <f>IF(OR(ISNUMBER(FIND("W/O",Tabelle3[[#This Row],[Score]])),ISNUMBER(FIND("RET",Tabelle3[[#This Row],[Score]])),ISNUMBER(FIND("Bye,",Tabelle3[[#This Row],[Opponent]]))),"NO","YES")</f>
        <v>YES</v>
      </c>
      <c r="C2638" t="s">
        <v>518</v>
      </c>
      <c r="D2638" s="158">
        <v>43738</v>
      </c>
      <c r="E2638" t="s">
        <v>744</v>
      </c>
      <c r="F2638">
        <v>5</v>
      </c>
      <c r="G2638" t="s">
        <v>1453</v>
      </c>
      <c r="H2638" t="s">
        <v>1483</v>
      </c>
      <c r="I2638" t="s">
        <v>667</v>
      </c>
      <c r="J2638">
        <f>IF('ATP Data Set 2019 Singles'!$K2638&gt;1,'ATP Data Set 2019 Singles'!$K2638,"")</f>
        <v>54</v>
      </c>
      <c r="K2638">
        <v>54</v>
      </c>
      <c r="V2638" s="132"/>
      <c r="AC2638"/>
    </row>
    <row r="2639" spans="1:29" x14ac:dyDescent="0.25">
      <c r="A2639" t="s">
        <v>2412</v>
      </c>
      <c r="B2639" t="str">
        <f>IF(OR(ISNUMBER(FIND("W/O",Tabelle3[[#This Row],[Score]])),ISNUMBER(FIND("RET",Tabelle3[[#This Row],[Score]])),ISNUMBER(FIND("Bye,",Tabelle3[[#This Row],[Opponent]]))),"NO","YES")</f>
        <v>YES</v>
      </c>
      <c r="C2639" t="s">
        <v>518</v>
      </c>
      <c r="D2639" s="158">
        <v>43738</v>
      </c>
      <c r="E2639" t="s">
        <v>744</v>
      </c>
      <c r="F2639">
        <v>5</v>
      </c>
      <c r="G2639" t="s">
        <v>1535</v>
      </c>
      <c r="H2639" t="s">
        <v>1587</v>
      </c>
      <c r="I2639" t="s">
        <v>1265</v>
      </c>
      <c r="J2639">
        <f>IF('ATP Data Set 2019 Singles'!$K2639&gt;1,'ATP Data Set 2019 Singles'!$K2639,"")</f>
        <v>79</v>
      </c>
      <c r="K2639">
        <v>79</v>
      </c>
      <c r="V2639" s="132"/>
      <c r="AC2639"/>
    </row>
    <row r="2640" spans="1:29" x14ac:dyDescent="0.25">
      <c r="A2640" t="s">
        <v>2412</v>
      </c>
      <c r="B2640" t="str">
        <f>IF(OR(ISNUMBER(FIND("W/O",Tabelle3[[#This Row],[Score]])),ISNUMBER(FIND("RET",Tabelle3[[#This Row],[Score]])),ISNUMBER(FIND("Bye,",Tabelle3[[#This Row],[Opponent]]))),"NO","YES")</f>
        <v>YES</v>
      </c>
      <c r="C2640" t="s">
        <v>518</v>
      </c>
      <c r="D2640" s="158">
        <v>43738</v>
      </c>
      <c r="E2640" t="s">
        <v>744</v>
      </c>
      <c r="F2640">
        <v>5</v>
      </c>
      <c r="G2640" t="s">
        <v>1499</v>
      </c>
      <c r="H2640" t="s">
        <v>1586</v>
      </c>
      <c r="I2640" t="s">
        <v>646</v>
      </c>
      <c r="J2640">
        <f>IF('ATP Data Set 2019 Singles'!$K2640&gt;1,'ATP Data Set 2019 Singles'!$K2640,"")</f>
        <v>78</v>
      </c>
      <c r="K2640">
        <v>78</v>
      </c>
      <c r="V2640" s="132"/>
      <c r="AC2640"/>
    </row>
    <row r="2641" spans="1:29" x14ac:dyDescent="0.25">
      <c r="A2641" t="s">
        <v>2412</v>
      </c>
      <c r="B2641" t="str">
        <f>IF(OR(ISNUMBER(FIND("W/O",Tabelle3[[#This Row],[Score]])),ISNUMBER(FIND("RET",Tabelle3[[#This Row],[Score]])),ISNUMBER(FIND("Bye,",Tabelle3[[#This Row],[Opponent]]))),"NO","YES")</f>
        <v>YES</v>
      </c>
      <c r="C2641" t="s">
        <v>518</v>
      </c>
      <c r="D2641" s="158">
        <v>43738</v>
      </c>
      <c r="E2641" t="s">
        <v>744</v>
      </c>
      <c r="F2641">
        <v>6</v>
      </c>
      <c r="G2641" t="s">
        <v>1400</v>
      </c>
      <c r="H2641" t="s">
        <v>1453</v>
      </c>
      <c r="I2641" t="s">
        <v>512</v>
      </c>
      <c r="J2641">
        <f>IF('ATP Data Set 2019 Singles'!$K2641&gt;1,'ATP Data Set 2019 Singles'!$K2641,"")</f>
        <v>89</v>
      </c>
      <c r="K2641">
        <v>89</v>
      </c>
      <c r="V2641" s="132"/>
      <c r="AC2641"/>
    </row>
    <row r="2642" spans="1:29" x14ac:dyDescent="0.25">
      <c r="A2642" t="s">
        <v>2412</v>
      </c>
      <c r="B2642" t="str">
        <f>IF(OR(ISNUMBER(FIND("W/O",Tabelle3[[#This Row],[Score]])),ISNUMBER(FIND("RET",Tabelle3[[#This Row],[Score]])),ISNUMBER(FIND("Bye,",Tabelle3[[#This Row],[Opponent]]))),"NO","YES")</f>
        <v>YES</v>
      </c>
      <c r="C2642" t="s">
        <v>518</v>
      </c>
      <c r="D2642" s="158">
        <v>43738</v>
      </c>
      <c r="E2642" t="s">
        <v>744</v>
      </c>
      <c r="F2642">
        <v>6</v>
      </c>
      <c r="G2642" t="s">
        <v>1535</v>
      </c>
      <c r="H2642" t="s">
        <v>1499</v>
      </c>
      <c r="I2642" t="s">
        <v>522</v>
      </c>
      <c r="J2642">
        <f>IF('ATP Data Set 2019 Singles'!$K2642&gt;1,'ATP Data Set 2019 Singles'!$K2642,"")</f>
        <v>89</v>
      </c>
      <c r="K2642">
        <v>89</v>
      </c>
      <c r="V2642" s="132"/>
      <c r="AC2642"/>
    </row>
    <row r="2643" spans="1:29" x14ac:dyDescent="0.25">
      <c r="A2643" t="s">
        <v>2412</v>
      </c>
      <c r="B2643" t="str">
        <f>IF(OR(ISNUMBER(FIND("W/O",Tabelle3[[#This Row],[Score]])),ISNUMBER(FIND("RET",Tabelle3[[#This Row],[Score]])),ISNUMBER(FIND("Bye,",Tabelle3[[#This Row],[Opponent]]))),"NO","YES")</f>
        <v>YES</v>
      </c>
      <c r="C2643" t="s">
        <v>518</v>
      </c>
      <c r="D2643" s="158">
        <v>43738</v>
      </c>
      <c r="E2643" t="s">
        <v>744</v>
      </c>
      <c r="F2643">
        <v>7</v>
      </c>
      <c r="G2643" t="s">
        <v>1400</v>
      </c>
      <c r="H2643" t="s">
        <v>1535</v>
      </c>
      <c r="I2643" t="s">
        <v>621</v>
      </c>
      <c r="J2643">
        <f>IF('ATP Data Set 2019 Singles'!$K2643&gt;1,'ATP Data Set 2019 Singles'!$K2643,"")</f>
        <v>69</v>
      </c>
      <c r="K2643">
        <v>69</v>
      </c>
      <c r="V2643" s="132"/>
      <c r="AC2643"/>
    </row>
    <row r="2644" spans="1:29" x14ac:dyDescent="0.25">
      <c r="A2644" t="s">
        <v>2412</v>
      </c>
      <c r="B2644" t="str">
        <f>IF(OR(ISNUMBER(FIND("W/O",Tabelle3[[#This Row],[Score]])),ISNUMBER(FIND("RET",Tabelle3[[#This Row],[Score]])),ISNUMBER(FIND("Bye,",Tabelle3[[#This Row],[Opponent]]))),"NO","YES")</f>
        <v>NO</v>
      </c>
      <c r="C2644" t="s">
        <v>518</v>
      </c>
      <c r="D2644" s="158">
        <v>43745</v>
      </c>
      <c r="E2644" t="s">
        <v>725</v>
      </c>
      <c r="F2644">
        <v>2</v>
      </c>
      <c r="G2644" t="s">
        <v>1573</v>
      </c>
      <c r="H2644" t="s">
        <v>1493</v>
      </c>
      <c r="I2644" t="s">
        <v>1585</v>
      </c>
      <c r="J2644">
        <f>IF('ATP Data Set 2019 Singles'!$K2644&gt;1,'ATP Data Set 2019 Singles'!$K2644,"")</f>
        <v>94</v>
      </c>
      <c r="K2644">
        <v>94</v>
      </c>
      <c r="V2644" s="132"/>
      <c r="AC2644"/>
    </row>
    <row r="2645" spans="1:29" x14ac:dyDescent="0.25">
      <c r="A2645" t="s">
        <v>2412</v>
      </c>
      <c r="B2645" t="str">
        <f>IF(OR(ISNUMBER(FIND("W/O",Tabelle3[[#This Row],[Score]])),ISNUMBER(FIND("RET",Tabelle3[[#This Row],[Score]])),ISNUMBER(FIND("Bye,",Tabelle3[[#This Row],[Opponent]]))),"NO","YES")</f>
        <v>YES</v>
      </c>
      <c r="C2645" t="s">
        <v>518</v>
      </c>
      <c r="D2645" s="158">
        <v>43745</v>
      </c>
      <c r="E2645" t="s">
        <v>725</v>
      </c>
      <c r="F2645">
        <v>2</v>
      </c>
      <c r="G2645" t="s">
        <v>1477</v>
      </c>
      <c r="H2645" t="s">
        <v>1435</v>
      </c>
      <c r="I2645" t="s">
        <v>1584</v>
      </c>
      <c r="J2645">
        <f>IF('ATP Data Set 2019 Singles'!$K2645&gt;1,'ATP Data Set 2019 Singles'!$K2645,"")</f>
        <v>130</v>
      </c>
      <c r="K2645">
        <v>130</v>
      </c>
      <c r="V2645" s="132"/>
      <c r="AC2645"/>
    </row>
    <row r="2646" spans="1:29" x14ac:dyDescent="0.25">
      <c r="A2646" t="s">
        <v>2412</v>
      </c>
      <c r="B2646" t="str">
        <f>IF(OR(ISNUMBER(FIND("W/O",Tabelle3[[#This Row],[Score]])),ISNUMBER(FIND("RET",Tabelle3[[#This Row],[Score]])),ISNUMBER(FIND("Bye,",Tabelle3[[#This Row],[Opponent]]))),"NO","YES")</f>
        <v>NO</v>
      </c>
      <c r="C2646" t="s">
        <v>518</v>
      </c>
      <c r="D2646" s="158">
        <v>43745</v>
      </c>
      <c r="E2646" t="s">
        <v>725</v>
      </c>
      <c r="F2646">
        <v>2</v>
      </c>
      <c r="G2646" t="s">
        <v>1454</v>
      </c>
      <c r="H2646" t="s">
        <v>1458</v>
      </c>
      <c r="I2646" t="s">
        <v>1457</v>
      </c>
      <c r="J2646" t="str">
        <f>IF('ATP Data Set 2019 Singles'!$K2646&gt;1,'ATP Data Set 2019 Singles'!$K2646,"")</f>
        <v/>
      </c>
      <c r="K2646">
        <v>0</v>
      </c>
      <c r="V2646" s="132"/>
      <c r="AC2646"/>
    </row>
    <row r="2647" spans="1:29" x14ac:dyDescent="0.25">
      <c r="A2647" t="s">
        <v>2412</v>
      </c>
      <c r="B2647" t="str">
        <f>IF(OR(ISNUMBER(FIND("W/O",Tabelle3[[#This Row],[Score]])),ISNUMBER(FIND("RET",Tabelle3[[#This Row],[Score]])),ISNUMBER(FIND("Bye,",Tabelle3[[#This Row],[Opponent]]))),"NO","YES")</f>
        <v>YES</v>
      </c>
      <c r="C2647" t="s">
        <v>518</v>
      </c>
      <c r="D2647" s="158">
        <v>43745</v>
      </c>
      <c r="E2647" t="s">
        <v>725</v>
      </c>
      <c r="F2647">
        <v>2</v>
      </c>
      <c r="G2647" t="s">
        <v>1401</v>
      </c>
      <c r="H2647" t="s">
        <v>1432</v>
      </c>
      <c r="I2647" t="s">
        <v>771</v>
      </c>
      <c r="J2647">
        <f>IF('ATP Data Set 2019 Singles'!$K2647&gt;1,'ATP Data Set 2019 Singles'!$K2647,"")</f>
        <v>62</v>
      </c>
      <c r="K2647">
        <v>62</v>
      </c>
      <c r="V2647" s="132"/>
      <c r="AC2647"/>
    </row>
    <row r="2648" spans="1:29" x14ac:dyDescent="0.25">
      <c r="A2648" t="s">
        <v>2412</v>
      </c>
      <c r="B2648" t="str">
        <f>IF(OR(ISNUMBER(FIND("W/O",Tabelle3[[#This Row],[Score]])),ISNUMBER(FIND("RET",Tabelle3[[#This Row],[Score]])),ISNUMBER(FIND("Bye,",Tabelle3[[#This Row],[Opponent]]))),"NO","YES")</f>
        <v>YES</v>
      </c>
      <c r="C2648" t="s">
        <v>518</v>
      </c>
      <c r="D2648" s="158">
        <v>43745</v>
      </c>
      <c r="E2648" t="s">
        <v>725</v>
      </c>
      <c r="F2648">
        <v>2</v>
      </c>
      <c r="G2648" t="s">
        <v>1480</v>
      </c>
      <c r="H2648" t="s">
        <v>1583</v>
      </c>
      <c r="I2648" t="s">
        <v>1582</v>
      </c>
      <c r="J2648">
        <f>IF('ATP Data Set 2019 Singles'!$K2648&gt;1,'ATP Data Set 2019 Singles'!$K2648,"")</f>
        <v>109</v>
      </c>
      <c r="K2648">
        <v>109</v>
      </c>
      <c r="V2648" s="132"/>
      <c r="AC2648"/>
    </row>
    <row r="2649" spans="1:29" x14ac:dyDescent="0.25">
      <c r="A2649" t="s">
        <v>2412</v>
      </c>
      <c r="B2649" t="str">
        <f>IF(OR(ISNUMBER(FIND("W/O",Tabelle3[[#This Row],[Score]])),ISNUMBER(FIND("RET",Tabelle3[[#This Row],[Score]])),ISNUMBER(FIND("Bye,",Tabelle3[[#This Row],[Opponent]]))),"NO","YES")</f>
        <v>YES</v>
      </c>
      <c r="C2649" t="s">
        <v>518</v>
      </c>
      <c r="D2649" s="158">
        <v>43745</v>
      </c>
      <c r="E2649" t="s">
        <v>725</v>
      </c>
      <c r="F2649">
        <v>2</v>
      </c>
      <c r="G2649" t="s">
        <v>1437</v>
      </c>
      <c r="H2649" t="s">
        <v>1438</v>
      </c>
      <c r="I2649" t="s">
        <v>610</v>
      </c>
      <c r="J2649">
        <f>IF('ATP Data Set 2019 Singles'!$K2649&gt;1,'ATP Data Set 2019 Singles'!$K2649,"")</f>
        <v>99</v>
      </c>
      <c r="K2649">
        <v>99</v>
      </c>
      <c r="V2649" s="132"/>
      <c r="AC2649"/>
    </row>
    <row r="2650" spans="1:29" x14ac:dyDescent="0.25">
      <c r="A2650" t="s">
        <v>2412</v>
      </c>
      <c r="B2650" t="str">
        <f>IF(OR(ISNUMBER(FIND("W/O",Tabelle3[[#This Row],[Score]])),ISNUMBER(FIND("RET",Tabelle3[[#This Row],[Score]])),ISNUMBER(FIND("Bye,",Tabelle3[[#This Row],[Opponent]]))),"NO","YES")</f>
        <v>NO</v>
      </c>
      <c r="C2650" t="s">
        <v>518</v>
      </c>
      <c r="D2650" s="158">
        <v>43745</v>
      </c>
      <c r="E2650" t="s">
        <v>725</v>
      </c>
      <c r="F2650">
        <v>2</v>
      </c>
      <c r="G2650" t="s">
        <v>1400</v>
      </c>
      <c r="H2650" t="s">
        <v>1458</v>
      </c>
      <c r="I2650" t="s">
        <v>1457</v>
      </c>
      <c r="J2650" t="str">
        <f>IF('ATP Data Set 2019 Singles'!$K2650&gt;1,'ATP Data Set 2019 Singles'!$K2650,"")</f>
        <v/>
      </c>
      <c r="K2650">
        <v>0</v>
      </c>
      <c r="V2650" s="132"/>
      <c r="AC2650"/>
    </row>
    <row r="2651" spans="1:29" x14ac:dyDescent="0.25">
      <c r="A2651" t="s">
        <v>2412</v>
      </c>
      <c r="B2651" t="str">
        <f>IF(OR(ISNUMBER(FIND("W/O",Tabelle3[[#This Row],[Score]])),ISNUMBER(FIND("RET",Tabelle3[[#This Row],[Score]])),ISNUMBER(FIND("Bye,",Tabelle3[[#This Row],[Opponent]]))),"NO","YES")</f>
        <v>NO</v>
      </c>
      <c r="C2651" t="s">
        <v>518</v>
      </c>
      <c r="D2651" s="158">
        <v>43745</v>
      </c>
      <c r="E2651" t="s">
        <v>725</v>
      </c>
      <c r="F2651">
        <v>2</v>
      </c>
      <c r="G2651" t="s">
        <v>1395</v>
      </c>
      <c r="H2651" t="s">
        <v>1458</v>
      </c>
      <c r="I2651" t="s">
        <v>1457</v>
      </c>
      <c r="J2651" t="str">
        <f>IF('ATP Data Set 2019 Singles'!$K2651&gt;1,'ATP Data Set 2019 Singles'!$K2651,"")</f>
        <v/>
      </c>
      <c r="K2651">
        <v>0</v>
      </c>
      <c r="V2651" s="132"/>
      <c r="AC2651"/>
    </row>
    <row r="2652" spans="1:29" x14ac:dyDescent="0.25">
      <c r="A2652" t="s">
        <v>2412</v>
      </c>
      <c r="B2652" t="str">
        <f>IF(OR(ISNUMBER(FIND("W/O",Tabelle3[[#This Row],[Score]])),ISNUMBER(FIND("RET",Tabelle3[[#This Row],[Score]])),ISNUMBER(FIND("Bye,",Tabelle3[[#This Row],[Opponent]]))),"NO","YES")</f>
        <v>YES</v>
      </c>
      <c r="C2652" t="s">
        <v>518</v>
      </c>
      <c r="D2652" s="158">
        <v>43745</v>
      </c>
      <c r="E2652" t="s">
        <v>725</v>
      </c>
      <c r="F2652">
        <v>2</v>
      </c>
      <c r="G2652" t="s">
        <v>1447</v>
      </c>
      <c r="H2652" t="s">
        <v>1476</v>
      </c>
      <c r="I2652" t="s">
        <v>653</v>
      </c>
      <c r="J2652">
        <f>IF('ATP Data Set 2019 Singles'!$K2652&gt;1,'ATP Data Set 2019 Singles'!$K2652,"")</f>
        <v>64</v>
      </c>
      <c r="K2652">
        <v>64</v>
      </c>
      <c r="V2652" s="132"/>
      <c r="AC2652"/>
    </row>
    <row r="2653" spans="1:29" x14ac:dyDescent="0.25">
      <c r="A2653" t="s">
        <v>2412</v>
      </c>
      <c r="B2653" t="str">
        <f>IF(OR(ISNUMBER(FIND("W/O",Tabelle3[[#This Row],[Score]])),ISNUMBER(FIND("RET",Tabelle3[[#This Row],[Score]])),ISNUMBER(FIND("Bye,",Tabelle3[[#This Row],[Opponent]]))),"NO","YES")</f>
        <v>YES</v>
      </c>
      <c r="C2653" t="s">
        <v>518</v>
      </c>
      <c r="D2653" s="158">
        <v>43745</v>
      </c>
      <c r="E2653" t="s">
        <v>725</v>
      </c>
      <c r="F2653">
        <v>2</v>
      </c>
      <c r="G2653" t="s">
        <v>1441</v>
      </c>
      <c r="H2653" t="s">
        <v>1439</v>
      </c>
      <c r="I2653" t="s">
        <v>1581</v>
      </c>
      <c r="J2653">
        <f>IF('ATP Data Set 2019 Singles'!$K2653&gt;1,'ATP Data Set 2019 Singles'!$K2653,"")</f>
        <v>160</v>
      </c>
      <c r="K2653">
        <v>160</v>
      </c>
      <c r="V2653" s="132"/>
      <c r="AC2653"/>
    </row>
    <row r="2654" spans="1:29" x14ac:dyDescent="0.25">
      <c r="A2654" t="s">
        <v>2412</v>
      </c>
      <c r="B2654" t="str">
        <f>IF(OR(ISNUMBER(FIND("W/O",Tabelle3[[#This Row],[Score]])),ISNUMBER(FIND("RET",Tabelle3[[#This Row],[Score]])),ISNUMBER(FIND("Bye,",Tabelle3[[#This Row],[Opponent]]))),"NO","YES")</f>
        <v>YES</v>
      </c>
      <c r="C2654" t="s">
        <v>518</v>
      </c>
      <c r="D2654" s="158">
        <v>43745</v>
      </c>
      <c r="E2654" t="s">
        <v>725</v>
      </c>
      <c r="F2654">
        <v>2</v>
      </c>
      <c r="G2654" t="s">
        <v>1430</v>
      </c>
      <c r="H2654" t="s">
        <v>1470</v>
      </c>
      <c r="I2654" t="s">
        <v>626</v>
      </c>
      <c r="J2654">
        <f>IF('ATP Data Set 2019 Singles'!$K2654&gt;1,'ATP Data Set 2019 Singles'!$K2654,"")</f>
        <v>67</v>
      </c>
      <c r="K2654">
        <v>67</v>
      </c>
      <c r="V2654" s="132"/>
      <c r="AC2654"/>
    </row>
    <row r="2655" spans="1:29" x14ac:dyDescent="0.25">
      <c r="A2655" t="s">
        <v>2412</v>
      </c>
      <c r="B2655" t="str">
        <f>IF(OR(ISNUMBER(FIND("W/O",Tabelle3[[#This Row],[Score]])),ISNUMBER(FIND("RET",Tabelle3[[#This Row],[Score]])),ISNUMBER(FIND("Bye,",Tabelle3[[#This Row],[Opponent]]))),"NO","YES")</f>
        <v>YES</v>
      </c>
      <c r="C2655" t="s">
        <v>518</v>
      </c>
      <c r="D2655" s="158">
        <v>43745</v>
      </c>
      <c r="E2655" t="s">
        <v>725</v>
      </c>
      <c r="F2655">
        <v>2</v>
      </c>
      <c r="G2655" t="s">
        <v>1453</v>
      </c>
      <c r="H2655" t="s">
        <v>1508</v>
      </c>
      <c r="I2655" t="s">
        <v>569</v>
      </c>
      <c r="J2655">
        <f>IF('ATP Data Set 2019 Singles'!$K2655&gt;1,'ATP Data Set 2019 Singles'!$K2655,"")</f>
        <v>57</v>
      </c>
      <c r="K2655">
        <v>57</v>
      </c>
      <c r="V2655" s="132"/>
      <c r="AC2655"/>
    </row>
    <row r="2656" spans="1:29" x14ac:dyDescent="0.25">
      <c r="A2656" t="s">
        <v>2412</v>
      </c>
      <c r="B2656" t="str">
        <f>IF(OR(ISNUMBER(FIND("W/O",Tabelle3[[#This Row],[Score]])),ISNUMBER(FIND("RET",Tabelle3[[#This Row],[Score]])),ISNUMBER(FIND("Bye,",Tabelle3[[#This Row],[Opponent]]))),"NO","YES")</f>
        <v>YES</v>
      </c>
      <c r="C2656" t="s">
        <v>518</v>
      </c>
      <c r="D2656" s="158">
        <v>43745</v>
      </c>
      <c r="E2656" t="s">
        <v>725</v>
      </c>
      <c r="F2656">
        <v>2</v>
      </c>
      <c r="G2656" t="s">
        <v>1475</v>
      </c>
      <c r="H2656" t="s">
        <v>1580</v>
      </c>
      <c r="I2656" t="s">
        <v>533</v>
      </c>
      <c r="J2656">
        <f>IF('ATP Data Set 2019 Singles'!$K2656&gt;1,'ATP Data Set 2019 Singles'!$K2656,"")</f>
        <v>81</v>
      </c>
      <c r="K2656">
        <v>81</v>
      </c>
      <c r="V2656" s="132"/>
      <c r="AC2656"/>
    </row>
    <row r="2657" spans="1:29" x14ac:dyDescent="0.25">
      <c r="A2657" t="s">
        <v>2412</v>
      </c>
      <c r="B2657" t="str">
        <f>IF(OR(ISNUMBER(FIND("W/O",Tabelle3[[#This Row],[Score]])),ISNUMBER(FIND("RET",Tabelle3[[#This Row],[Score]])),ISNUMBER(FIND("Bye,",Tabelle3[[#This Row],[Opponent]]))),"NO","YES")</f>
        <v>YES</v>
      </c>
      <c r="C2657" t="s">
        <v>518</v>
      </c>
      <c r="D2657" s="158">
        <v>43745</v>
      </c>
      <c r="E2657" t="s">
        <v>725</v>
      </c>
      <c r="F2657">
        <v>2</v>
      </c>
      <c r="G2657" t="s">
        <v>1450</v>
      </c>
      <c r="H2657" t="s">
        <v>1403</v>
      </c>
      <c r="I2657" t="s">
        <v>533</v>
      </c>
      <c r="J2657">
        <f>IF('ATP Data Set 2019 Singles'!$K2657&gt;1,'ATP Data Set 2019 Singles'!$K2657,"")</f>
        <v>81</v>
      </c>
      <c r="K2657">
        <v>81</v>
      </c>
      <c r="V2657" s="132"/>
      <c r="AC2657"/>
    </row>
    <row r="2658" spans="1:29" x14ac:dyDescent="0.25">
      <c r="A2658" t="s">
        <v>2412</v>
      </c>
      <c r="B2658" t="str">
        <f>IF(OR(ISNUMBER(FIND("W/O",Tabelle3[[#This Row],[Score]])),ISNUMBER(FIND("RET",Tabelle3[[#This Row],[Score]])),ISNUMBER(FIND("Bye,",Tabelle3[[#This Row],[Opponent]]))),"NO","YES")</f>
        <v>NO</v>
      </c>
      <c r="C2658" t="s">
        <v>518</v>
      </c>
      <c r="D2658" s="158">
        <v>43745</v>
      </c>
      <c r="E2658" t="s">
        <v>725</v>
      </c>
      <c r="F2658">
        <v>2</v>
      </c>
      <c r="G2658" t="s">
        <v>1445</v>
      </c>
      <c r="H2658" t="s">
        <v>1458</v>
      </c>
      <c r="I2658" t="s">
        <v>1457</v>
      </c>
      <c r="J2658" t="str">
        <f>IF('ATP Data Set 2019 Singles'!$K2658&gt;1,'ATP Data Set 2019 Singles'!$K2658,"")</f>
        <v/>
      </c>
      <c r="K2658">
        <v>0</v>
      </c>
      <c r="V2658" s="132"/>
      <c r="AC2658"/>
    </row>
    <row r="2659" spans="1:29" x14ac:dyDescent="0.25">
      <c r="A2659" t="s">
        <v>2412</v>
      </c>
      <c r="B2659" t="str">
        <f>IF(OR(ISNUMBER(FIND("W/O",Tabelle3[[#This Row],[Score]])),ISNUMBER(FIND("RET",Tabelle3[[#This Row],[Score]])),ISNUMBER(FIND("Bye,",Tabelle3[[#This Row],[Opponent]]))),"NO","YES")</f>
        <v>YES</v>
      </c>
      <c r="C2659" t="s">
        <v>518</v>
      </c>
      <c r="D2659" s="158">
        <v>43745</v>
      </c>
      <c r="E2659" t="s">
        <v>725</v>
      </c>
      <c r="F2659">
        <v>2</v>
      </c>
      <c r="G2659" t="s">
        <v>1487</v>
      </c>
      <c r="H2659" t="s">
        <v>1407</v>
      </c>
      <c r="I2659" t="s">
        <v>533</v>
      </c>
      <c r="J2659">
        <f>IF('ATP Data Set 2019 Singles'!$K2659&gt;1,'ATP Data Set 2019 Singles'!$K2659,"")</f>
        <v>101</v>
      </c>
      <c r="K2659">
        <v>101</v>
      </c>
      <c r="V2659" s="132"/>
      <c r="AC2659"/>
    </row>
    <row r="2660" spans="1:29" x14ac:dyDescent="0.25">
      <c r="A2660" t="s">
        <v>2412</v>
      </c>
      <c r="B2660" t="str">
        <f>IF(OR(ISNUMBER(FIND("W/O",Tabelle3[[#This Row],[Score]])),ISNUMBER(FIND("RET",Tabelle3[[#This Row],[Score]])),ISNUMBER(FIND("Bye,",Tabelle3[[#This Row],[Opponent]]))),"NO","YES")</f>
        <v>NO</v>
      </c>
      <c r="C2660" t="s">
        <v>518</v>
      </c>
      <c r="D2660" s="158">
        <v>43745</v>
      </c>
      <c r="E2660" t="s">
        <v>725</v>
      </c>
      <c r="F2660">
        <v>2</v>
      </c>
      <c r="G2660" t="s">
        <v>1397</v>
      </c>
      <c r="H2660" t="s">
        <v>1458</v>
      </c>
      <c r="I2660" t="s">
        <v>1457</v>
      </c>
      <c r="J2660" t="str">
        <f>IF('ATP Data Set 2019 Singles'!$K2660&gt;1,'ATP Data Set 2019 Singles'!$K2660,"")</f>
        <v/>
      </c>
      <c r="K2660">
        <v>0</v>
      </c>
      <c r="V2660" s="132"/>
      <c r="AC2660"/>
    </row>
    <row r="2661" spans="1:29" x14ac:dyDescent="0.25">
      <c r="A2661" t="s">
        <v>2412</v>
      </c>
      <c r="B2661" t="str">
        <f>IF(OR(ISNUMBER(FIND("W/O",Tabelle3[[#This Row],[Score]])),ISNUMBER(FIND("RET",Tabelle3[[#This Row],[Score]])),ISNUMBER(FIND("Bye,",Tabelle3[[#This Row],[Opponent]]))),"NO","YES")</f>
        <v>YES</v>
      </c>
      <c r="C2661" t="s">
        <v>518</v>
      </c>
      <c r="D2661" s="158">
        <v>43745</v>
      </c>
      <c r="E2661" t="s">
        <v>725</v>
      </c>
      <c r="F2661">
        <v>2</v>
      </c>
      <c r="G2661" t="s">
        <v>1535</v>
      </c>
      <c r="H2661" t="s">
        <v>1497</v>
      </c>
      <c r="I2661" t="s">
        <v>539</v>
      </c>
      <c r="J2661">
        <f>IF('ATP Data Set 2019 Singles'!$K2661&gt;1,'ATP Data Set 2019 Singles'!$K2661,"")</f>
        <v>112</v>
      </c>
      <c r="K2661">
        <v>112</v>
      </c>
      <c r="V2661" s="132"/>
      <c r="AC2661"/>
    </row>
    <row r="2662" spans="1:29" x14ac:dyDescent="0.25">
      <c r="A2662" t="s">
        <v>2412</v>
      </c>
      <c r="B2662" t="str">
        <f>IF(OR(ISNUMBER(FIND("W/O",Tabelle3[[#This Row],[Score]])),ISNUMBER(FIND("RET",Tabelle3[[#This Row],[Score]])),ISNUMBER(FIND("Bye,",Tabelle3[[#This Row],[Opponent]]))),"NO","YES")</f>
        <v>YES</v>
      </c>
      <c r="C2662" t="s">
        <v>518</v>
      </c>
      <c r="D2662" s="158">
        <v>43745</v>
      </c>
      <c r="E2662" t="s">
        <v>725</v>
      </c>
      <c r="F2662">
        <v>2</v>
      </c>
      <c r="G2662" t="s">
        <v>1428</v>
      </c>
      <c r="H2662" t="s">
        <v>1496</v>
      </c>
      <c r="I2662" t="s">
        <v>1351</v>
      </c>
      <c r="J2662">
        <f>IF('ATP Data Set 2019 Singles'!$K2662&gt;1,'ATP Data Set 2019 Singles'!$K2662,"")</f>
        <v>153</v>
      </c>
      <c r="K2662">
        <v>153</v>
      </c>
      <c r="V2662" s="132"/>
      <c r="AC2662"/>
    </row>
    <row r="2663" spans="1:29" x14ac:dyDescent="0.25">
      <c r="A2663" t="s">
        <v>2412</v>
      </c>
      <c r="B2663" t="str">
        <f>IF(OR(ISNUMBER(FIND("W/O",Tabelle3[[#This Row],[Score]])),ISNUMBER(FIND("RET",Tabelle3[[#This Row],[Score]])),ISNUMBER(FIND("Bye,",Tabelle3[[#This Row],[Opponent]]))),"NO","YES")</f>
        <v>YES</v>
      </c>
      <c r="C2663" t="s">
        <v>518</v>
      </c>
      <c r="D2663" s="158">
        <v>43745</v>
      </c>
      <c r="E2663" t="s">
        <v>725</v>
      </c>
      <c r="F2663">
        <v>2</v>
      </c>
      <c r="G2663" t="s">
        <v>1555</v>
      </c>
      <c r="H2663" t="s">
        <v>1511</v>
      </c>
      <c r="I2663" t="s">
        <v>1120</v>
      </c>
      <c r="J2663">
        <f>IF('ATP Data Set 2019 Singles'!$K2663&gt;1,'ATP Data Set 2019 Singles'!$K2663,"")</f>
        <v>137</v>
      </c>
      <c r="K2663">
        <v>137</v>
      </c>
      <c r="V2663" s="132"/>
      <c r="AC2663"/>
    </row>
    <row r="2664" spans="1:29" x14ac:dyDescent="0.25">
      <c r="A2664" t="s">
        <v>2412</v>
      </c>
      <c r="B2664" t="str">
        <f>IF(OR(ISNUMBER(FIND("W/O",Tabelle3[[#This Row],[Score]])),ISNUMBER(FIND("RET",Tabelle3[[#This Row],[Score]])),ISNUMBER(FIND("Bye,",Tabelle3[[#This Row],[Opponent]]))),"NO","YES")</f>
        <v>YES</v>
      </c>
      <c r="C2664" t="s">
        <v>518</v>
      </c>
      <c r="D2664" s="158">
        <v>43745</v>
      </c>
      <c r="E2664" t="s">
        <v>725</v>
      </c>
      <c r="F2664">
        <v>2</v>
      </c>
      <c r="G2664" t="s">
        <v>1466</v>
      </c>
      <c r="H2664" t="s">
        <v>1465</v>
      </c>
      <c r="I2664" t="s">
        <v>857</v>
      </c>
      <c r="J2664">
        <f>IF('ATP Data Set 2019 Singles'!$K2664&gt;1,'ATP Data Set 2019 Singles'!$K2664,"")</f>
        <v>96</v>
      </c>
      <c r="K2664">
        <v>96</v>
      </c>
      <c r="V2664" s="132"/>
      <c r="AC2664"/>
    </row>
    <row r="2665" spans="1:29" x14ac:dyDescent="0.25">
      <c r="A2665" t="s">
        <v>2412</v>
      </c>
      <c r="B2665" t="str">
        <f>IF(OR(ISNUMBER(FIND("W/O",Tabelle3[[#This Row],[Score]])),ISNUMBER(FIND("RET",Tabelle3[[#This Row],[Score]])),ISNUMBER(FIND("Bye,",Tabelle3[[#This Row],[Opponent]]))),"NO","YES")</f>
        <v>YES</v>
      </c>
      <c r="C2665" t="s">
        <v>518</v>
      </c>
      <c r="D2665" s="158">
        <v>43745</v>
      </c>
      <c r="E2665" t="s">
        <v>725</v>
      </c>
      <c r="F2665">
        <v>2</v>
      </c>
      <c r="G2665" t="s">
        <v>1499</v>
      </c>
      <c r="H2665" t="s">
        <v>1469</v>
      </c>
      <c r="I2665" t="s">
        <v>512</v>
      </c>
      <c r="J2665">
        <f>IF('ATP Data Set 2019 Singles'!$K2665&gt;1,'ATP Data Set 2019 Singles'!$K2665,"")</f>
        <v>65</v>
      </c>
      <c r="K2665">
        <v>65</v>
      </c>
      <c r="V2665" s="132"/>
      <c r="AC2665"/>
    </row>
    <row r="2666" spans="1:29" x14ac:dyDescent="0.25">
      <c r="A2666" t="s">
        <v>2412</v>
      </c>
      <c r="B2666" t="str">
        <f>IF(OR(ISNUMBER(FIND("W/O",Tabelle3[[#This Row],[Score]])),ISNUMBER(FIND("RET",Tabelle3[[#This Row],[Score]])),ISNUMBER(FIND("Bye,",Tabelle3[[#This Row],[Opponent]]))),"NO","YES")</f>
        <v>YES</v>
      </c>
      <c r="C2666" t="s">
        <v>518</v>
      </c>
      <c r="D2666" s="158">
        <v>43745</v>
      </c>
      <c r="E2666" t="s">
        <v>725</v>
      </c>
      <c r="F2666">
        <v>2</v>
      </c>
      <c r="G2666" t="s">
        <v>1449</v>
      </c>
      <c r="H2666" t="s">
        <v>1579</v>
      </c>
      <c r="I2666" t="s">
        <v>655</v>
      </c>
      <c r="J2666">
        <f>IF('ATP Data Set 2019 Singles'!$K2666&gt;1,'ATP Data Set 2019 Singles'!$K2666,"")</f>
        <v>71</v>
      </c>
      <c r="K2666">
        <v>71</v>
      </c>
      <c r="V2666" s="132"/>
      <c r="AC2666"/>
    </row>
    <row r="2667" spans="1:29" x14ac:dyDescent="0.25">
      <c r="A2667" t="s">
        <v>2412</v>
      </c>
      <c r="B2667" t="str">
        <f>IF(OR(ISNUMBER(FIND("W/O",Tabelle3[[#This Row],[Score]])),ISNUMBER(FIND("RET",Tabelle3[[#This Row],[Score]])),ISNUMBER(FIND("Bye,",Tabelle3[[#This Row],[Opponent]]))),"NO","YES")</f>
        <v>YES</v>
      </c>
      <c r="C2667" t="s">
        <v>518</v>
      </c>
      <c r="D2667" s="158">
        <v>43745</v>
      </c>
      <c r="E2667" t="s">
        <v>725</v>
      </c>
      <c r="F2667">
        <v>2</v>
      </c>
      <c r="G2667" t="s">
        <v>1572</v>
      </c>
      <c r="H2667" t="s">
        <v>1451</v>
      </c>
      <c r="I2667" t="s">
        <v>527</v>
      </c>
      <c r="J2667">
        <f>IF('ATP Data Set 2019 Singles'!$K2667&gt;1,'ATP Data Set 2019 Singles'!$K2667,"")</f>
        <v>85</v>
      </c>
      <c r="K2667">
        <v>85</v>
      </c>
      <c r="V2667" s="132"/>
      <c r="AC2667"/>
    </row>
    <row r="2668" spans="1:29" x14ac:dyDescent="0.25">
      <c r="A2668" t="s">
        <v>2412</v>
      </c>
      <c r="B2668" t="str">
        <f>IF(OR(ISNUMBER(FIND("W/O",Tabelle3[[#This Row],[Score]])),ISNUMBER(FIND("RET",Tabelle3[[#This Row],[Score]])),ISNUMBER(FIND("Bye,",Tabelle3[[#This Row],[Opponent]]))),"NO","YES")</f>
        <v>YES</v>
      </c>
      <c r="C2668" t="s">
        <v>518</v>
      </c>
      <c r="D2668" s="158">
        <v>43745</v>
      </c>
      <c r="E2668" t="s">
        <v>725</v>
      </c>
      <c r="F2668">
        <v>2</v>
      </c>
      <c r="G2668" t="s">
        <v>1574</v>
      </c>
      <c r="H2668" t="s">
        <v>1578</v>
      </c>
      <c r="I2668" t="s">
        <v>855</v>
      </c>
      <c r="J2668">
        <f>IF('ATP Data Set 2019 Singles'!$K2668&gt;1,'ATP Data Set 2019 Singles'!$K2668,"")</f>
        <v>132</v>
      </c>
      <c r="K2668">
        <v>132</v>
      </c>
      <c r="V2668" s="132"/>
      <c r="AC2668"/>
    </row>
    <row r="2669" spans="1:29" x14ac:dyDescent="0.25">
      <c r="A2669" t="s">
        <v>2412</v>
      </c>
      <c r="B2669" t="str">
        <f>IF(OR(ISNUMBER(FIND("W/O",Tabelle3[[#This Row],[Score]])),ISNUMBER(FIND("RET",Tabelle3[[#This Row],[Score]])),ISNUMBER(FIND("Bye,",Tabelle3[[#This Row],[Opponent]]))),"NO","YES")</f>
        <v>YES</v>
      </c>
      <c r="C2669" t="s">
        <v>518</v>
      </c>
      <c r="D2669" s="158">
        <v>43745</v>
      </c>
      <c r="E2669" t="s">
        <v>725</v>
      </c>
      <c r="F2669">
        <v>2</v>
      </c>
      <c r="G2669" t="s">
        <v>1509</v>
      </c>
      <c r="H2669" t="s">
        <v>1440</v>
      </c>
      <c r="I2669" t="s">
        <v>550</v>
      </c>
      <c r="J2669">
        <f>IF('ATP Data Set 2019 Singles'!$K2669&gt;1,'ATP Data Set 2019 Singles'!$K2669,"")</f>
        <v>83</v>
      </c>
      <c r="K2669">
        <v>83</v>
      </c>
      <c r="V2669" s="132"/>
      <c r="AC2669"/>
    </row>
    <row r="2670" spans="1:29" x14ac:dyDescent="0.25">
      <c r="A2670" t="s">
        <v>2412</v>
      </c>
      <c r="B2670" t="str">
        <f>IF(OR(ISNUMBER(FIND("W/O",Tabelle3[[#This Row],[Score]])),ISNUMBER(FIND("RET",Tabelle3[[#This Row],[Score]])),ISNUMBER(FIND("Bye,",Tabelle3[[#This Row],[Opponent]]))),"NO","YES")</f>
        <v>YES</v>
      </c>
      <c r="C2670" t="s">
        <v>518</v>
      </c>
      <c r="D2670" s="158">
        <v>43745</v>
      </c>
      <c r="E2670" t="s">
        <v>725</v>
      </c>
      <c r="F2670">
        <v>2</v>
      </c>
      <c r="G2670" t="s">
        <v>1461</v>
      </c>
      <c r="H2670" t="s">
        <v>1459</v>
      </c>
      <c r="I2670" t="s">
        <v>610</v>
      </c>
      <c r="J2670">
        <f>IF('ATP Data Set 2019 Singles'!$K2670&gt;1,'ATP Data Set 2019 Singles'!$K2670,"")</f>
        <v>96</v>
      </c>
      <c r="K2670">
        <v>96</v>
      </c>
      <c r="V2670" s="132"/>
      <c r="AC2670"/>
    </row>
    <row r="2671" spans="1:29" x14ac:dyDescent="0.25">
      <c r="A2671" t="s">
        <v>2412</v>
      </c>
      <c r="B2671" t="str">
        <f>IF(OR(ISNUMBER(FIND("W/O",Tabelle3[[#This Row],[Score]])),ISNUMBER(FIND("RET",Tabelle3[[#This Row],[Score]])),ISNUMBER(FIND("Bye,",Tabelle3[[#This Row],[Opponent]]))),"NO","YES")</f>
        <v>YES</v>
      </c>
      <c r="C2671" t="s">
        <v>518</v>
      </c>
      <c r="D2671" s="158">
        <v>43745</v>
      </c>
      <c r="E2671" t="s">
        <v>725</v>
      </c>
      <c r="F2671">
        <v>2</v>
      </c>
      <c r="G2671" t="s">
        <v>1426</v>
      </c>
      <c r="H2671" t="s">
        <v>1409</v>
      </c>
      <c r="I2671" t="s">
        <v>653</v>
      </c>
      <c r="J2671">
        <f>IF('ATP Data Set 2019 Singles'!$K2671&gt;1,'ATP Data Set 2019 Singles'!$K2671,"")</f>
        <v>77</v>
      </c>
      <c r="K2671">
        <v>77</v>
      </c>
      <c r="V2671" s="132"/>
      <c r="AC2671"/>
    </row>
    <row r="2672" spans="1:29" x14ac:dyDescent="0.25">
      <c r="A2672" t="s">
        <v>2412</v>
      </c>
      <c r="B2672" t="str">
        <f>IF(OR(ISNUMBER(FIND("W/O",Tabelle3[[#This Row],[Score]])),ISNUMBER(FIND("RET",Tabelle3[[#This Row],[Score]])),ISNUMBER(FIND("Bye,",Tabelle3[[#This Row],[Opponent]]))),"NO","YES")</f>
        <v>YES</v>
      </c>
      <c r="C2672" t="s">
        <v>518</v>
      </c>
      <c r="D2672" s="158">
        <v>43745</v>
      </c>
      <c r="E2672" t="s">
        <v>725</v>
      </c>
      <c r="F2672">
        <v>2</v>
      </c>
      <c r="G2672" t="s">
        <v>1526</v>
      </c>
      <c r="H2672" t="s">
        <v>1501</v>
      </c>
      <c r="I2672" t="s">
        <v>1431</v>
      </c>
      <c r="J2672">
        <f>IF('ATP Data Set 2019 Singles'!$K2672&gt;1,'ATP Data Set 2019 Singles'!$K2672,"")</f>
        <v>138</v>
      </c>
      <c r="K2672">
        <v>138</v>
      </c>
      <c r="V2672" s="132"/>
      <c r="AC2672"/>
    </row>
    <row r="2673" spans="1:29" x14ac:dyDescent="0.25">
      <c r="A2673" t="s">
        <v>2412</v>
      </c>
      <c r="B2673" t="str">
        <f>IF(OR(ISNUMBER(FIND("W/O",Tabelle3[[#This Row],[Score]])),ISNUMBER(FIND("RET",Tabelle3[[#This Row],[Score]])),ISNUMBER(FIND("Bye,",Tabelle3[[#This Row],[Opponent]]))),"NO","YES")</f>
        <v>NO</v>
      </c>
      <c r="C2673" t="s">
        <v>518</v>
      </c>
      <c r="D2673" s="158">
        <v>43745</v>
      </c>
      <c r="E2673" t="s">
        <v>725</v>
      </c>
      <c r="F2673">
        <v>2</v>
      </c>
      <c r="G2673" t="s">
        <v>1393</v>
      </c>
      <c r="H2673" t="s">
        <v>1458</v>
      </c>
      <c r="I2673" t="s">
        <v>1457</v>
      </c>
      <c r="J2673" t="str">
        <f>IF('ATP Data Set 2019 Singles'!$K2673&gt;1,'ATP Data Set 2019 Singles'!$K2673,"")</f>
        <v/>
      </c>
      <c r="K2673">
        <v>0</v>
      </c>
      <c r="V2673" s="132"/>
      <c r="AC2673"/>
    </row>
    <row r="2674" spans="1:29" x14ac:dyDescent="0.25">
      <c r="A2674" t="s">
        <v>2412</v>
      </c>
      <c r="B2674" t="str">
        <f>IF(OR(ISNUMBER(FIND("W/O",Tabelle3[[#This Row],[Score]])),ISNUMBER(FIND("RET",Tabelle3[[#This Row],[Score]])),ISNUMBER(FIND("Bye,",Tabelle3[[#This Row],[Opponent]]))),"NO","YES")</f>
        <v>NO</v>
      </c>
      <c r="C2674" t="s">
        <v>518</v>
      </c>
      <c r="D2674" s="158">
        <v>43745</v>
      </c>
      <c r="E2674" t="s">
        <v>725</v>
      </c>
      <c r="F2674">
        <v>2</v>
      </c>
      <c r="G2674" t="s">
        <v>1394</v>
      </c>
      <c r="H2674" t="s">
        <v>1458</v>
      </c>
      <c r="I2674" t="s">
        <v>1457</v>
      </c>
      <c r="J2674" t="str">
        <f>IF('ATP Data Set 2019 Singles'!$K2674&gt;1,'ATP Data Set 2019 Singles'!$K2674,"")</f>
        <v/>
      </c>
      <c r="K2674">
        <v>0</v>
      </c>
      <c r="V2674" s="132"/>
      <c r="AC2674"/>
    </row>
    <row r="2675" spans="1:29" x14ac:dyDescent="0.25">
      <c r="A2675" t="s">
        <v>2412</v>
      </c>
      <c r="B2675" t="str">
        <f>IF(OR(ISNUMBER(FIND("W/O",Tabelle3[[#This Row],[Score]])),ISNUMBER(FIND("RET",Tabelle3[[#This Row],[Score]])),ISNUMBER(FIND("Bye,",Tabelle3[[#This Row],[Opponent]]))),"NO","YES")</f>
        <v>NO</v>
      </c>
      <c r="C2675" t="s">
        <v>518</v>
      </c>
      <c r="D2675" s="158">
        <v>43745</v>
      </c>
      <c r="E2675" t="s">
        <v>725</v>
      </c>
      <c r="F2675">
        <v>2</v>
      </c>
      <c r="G2675" t="s">
        <v>1396</v>
      </c>
      <c r="H2675" t="s">
        <v>1458</v>
      </c>
      <c r="I2675" t="s">
        <v>1457</v>
      </c>
      <c r="J2675" t="str">
        <f>IF('ATP Data Set 2019 Singles'!$K2675&gt;1,'ATP Data Set 2019 Singles'!$K2675,"")</f>
        <v/>
      </c>
      <c r="K2675">
        <v>0</v>
      </c>
      <c r="V2675" s="132"/>
      <c r="AC2675"/>
    </row>
    <row r="2676" spans="1:29" x14ac:dyDescent="0.25">
      <c r="A2676" t="s">
        <v>2412</v>
      </c>
      <c r="B2676" t="str">
        <f>IF(OR(ISNUMBER(FIND("W/O",Tabelle3[[#This Row],[Score]])),ISNUMBER(FIND("RET",Tabelle3[[#This Row],[Score]])),ISNUMBER(FIND("Bye,",Tabelle3[[#This Row],[Opponent]]))),"NO","YES")</f>
        <v>YES</v>
      </c>
      <c r="C2676" t="s">
        <v>518</v>
      </c>
      <c r="D2676" s="158">
        <v>43745</v>
      </c>
      <c r="E2676" t="s">
        <v>725</v>
      </c>
      <c r="F2676">
        <v>3</v>
      </c>
      <c r="G2676" t="s">
        <v>1477</v>
      </c>
      <c r="H2676" t="s">
        <v>1449</v>
      </c>
      <c r="I2676" t="s">
        <v>1577</v>
      </c>
      <c r="J2676">
        <f>IF('ATP Data Set 2019 Singles'!$K2676&gt;1,'ATP Data Set 2019 Singles'!$K2676,"")</f>
        <v>98</v>
      </c>
      <c r="K2676">
        <v>98</v>
      </c>
      <c r="V2676" s="132"/>
      <c r="AC2676"/>
    </row>
    <row r="2677" spans="1:29" x14ac:dyDescent="0.25">
      <c r="A2677" t="s">
        <v>2412</v>
      </c>
      <c r="B2677" t="str">
        <f>IF(OR(ISNUMBER(FIND("W/O",Tabelle3[[#This Row],[Score]])),ISNUMBER(FIND("RET",Tabelle3[[#This Row],[Score]])),ISNUMBER(FIND("Bye,",Tabelle3[[#This Row],[Opponent]]))),"NO","YES")</f>
        <v>YES</v>
      </c>
      <c r="C2677" t="s">
        <v>518</v>
      </c>
      <c r="D2677" s="158">
        <v>43745</v>
      </c>
      <c r="E2677" t="s">
        <v>725</v>
      </c>
      <c r="F2677">
        <v>3</v>
      </c>
      <c r="G2677" t="s">
        <v>1454</v>
      </c>
      <c r="H2677" t="s">
        <v>1499</v>
      </c>
      <c r="I2677" t="s">
        <v>566</v>
      </c>
      <c r="J2677">
        <f>IF('ATP Data Set 2019 Singles'!$K2677&gt;1,'ATP Data Set 2019 Singles'!$K2677,"")</f>
        <v>89</v>
      </c>
      <c r="K2677">
        <v>89</v>
      </c>
      <c r="V2677" s="132"/>
      <c r="AC2677"/>
    </row>
    <row r="2678" spans="1:29" x14ac:dyDescent="0.25">
      <c r="A2678" t="s">
        <v>2412</v>
      </c>
      <c r="B2678" t="str">
        <f>IF(OR(ISNUMBER(FIND("W/O",Tabelle3[[#This Row],[Score]])),ISNUMBER(FIND("RET",Tabelle3[[#This Row],[Score]])),ISNUMBER(FIND("Bye,",Tabelle3[[#This Row],[Opponent]]))),"NO","YES")</f>
        <v>YES</v>
      </c>
      <c r="C2678" t="s">
        <v>518</v>
      </c>
      <c r="D2678" s="158">
        <v>43745</v>
      </c>
      <c r="E2678" t="s">
        <v>725</v>
      </c>
      <c r="F2678">
        <v>3</v>
      </c>
      <c r="G2678" t="s">
        <v>1401</v>
      </c>
      <c r="H2678" t="s">
        <v>1430</v>
      </c>
      <c r="I2678" t="s">
        <v>646</v>
      </c>
      <c r="J2678">
        <f>IF('ATP Data Set 2019 Singles'!$K2678&gt;1,'ATP Data Set 2019 Singles'!$K2678,"")</f>
        <v>71</v>
      </c>
      <c r="K2678">
        <v>71</v>
      </c>
      <c r="V2678" s="132"/>
      <c r="AC2678"/>
    </row>
    <row r="2679" spans="1:29" x14ac:dyDescent="0.25">
      <c r="A2679" t="s">
        <v>2412</v>
      </c>
      <c r="B2679" t="str">
        <f>IF(OR(ISNUMBER(FIND("W/O",Tabelle3[[#This Row],[Score]])),ISNUMBER(FIND("RET",Tabelle3[[#This Row],[Score]])),ISNUMBER(FIND("Bye,",Tabelle3[[#This Row],[Opponent]]))),"NO","YES")</f>
        <v>YES</v>
      </c>
      <c r="C2679" t="s">
        <v>518</v>
      </c>
      <c r="D2679" s="158">
        <v>43745</v>
      </c>
      <c r="E2679" t="s">
        <v>725</v>
      </c>
      <c r="F2679">
        <v>3</v>
      </c>
      <c r="G2679" t="s">
        <v>1400</v>
      </c>
      <c r="H2679" t="s">
        <v>1426</v>
      </c>
      <c r="I2679" t="s">
        <v>646</v>
      </c>
      <c r="J2679">
        <f>IF('ATP Data Set 2019 Singles'!$K2679&gt;1,'ATP Data Set 2019 Singles'!$K2679,"")</f>
        <v>70</v>
      </c>
      <c r="K2679">
        <v>70</v>
      </c>
      <c r="V2679" s="132"/>
      <c r="AC2679"/>
    </row>
    <row r="2680" spans="1:29" x14ac:dyDescent="0.25">
      <c r="A2680" t="s">
        <v>2412</v>
      </c>
      <c r="B2680" t="str">
        <f>IF(OR(ISNUMBER(FIND("W/O",Tabelle3[[#This Row],[Score]])),ISNUMBER(FIND("RET",Tabelle3[[#This Row],[Score]])),ISNUMBER(FIND("Bye,",Tabelle3[[#This Row],[Opponent]]))),"NO","YES")</f>
        <v>YES</v>
      </c>
      <c r="C2680" t="s">
        <v>518</v>
      </c>
      <c r="D2680" s="158">
        <v>43745</v>
      </c>
      <c r="E2680" t="s">
        <v>725</v>
      </c>
      <c r="F2680">
        <v>3</v>
      </c>
      <c r="G2680" t="s">
        <v>1395</v>
      </c>
      <c r="H2680" t="s">
        <v>1509</v>
      </c>
      <c r="I2680" t="s">
        <v>854</v>
      </c>
      <c r="J2680">
        <f>IF('ATP Data Set 2019 Singles'!$K2680&gt;1,'ATP Data Set 2019 Singles'!$K2680,"")</f>
        <v>84</v>
      </c>
      <c r="K2680">
        <v>84</v>
      </c>
      <c r="V2680" s="132"/>
      <c r="AC2680"/>
    </row>
    <row r="2681" spans="1:29" x14ac:dyDescent="0.25">
      <c r="A2681" t="s">
        <v>2412</v>
      </c>
      <c r="B2681" t="str">
        <f>IF(OR(ISNUMBER(FIND("W/O",Tabelle3[[#This Row],[Score]])),ISNUMBER(FIND("RET",Tabelle3[[#This Row],[Score]])),ISNUMBER(FIND("Bye,",Tabelle3[[#This Row],[Opponent]]))),"NO","YES")</f>
        <v>YES</v>
      </c>
      <c r="C2681" t="s">
        <v>518</v>
      </c>
      <c r="D2681" s="158">
        <v>43745</v>
      </c>
      <c r="E2681" t="s">
        <v>725</v>
      </c>
      <c r="F2681">
        <v>3</v>
      </c>
      <c r="G2681" t="s">
        <v>1447</v>
      </c>
      <c r="H2681" t="s">
        <v>1555</v>
      </c>
      <c r="I2681" t="s">
        <v>1576</v>
      </c>
      <c r="J2681">
        <f>IF('ATP Data Set 2019 Singles'!$K2681&gt;1,'ATP Data Set 2019 Singles'!$K2681,"")</f>
        <v>189</v>
      </c>
      <c r="K2681">
        <v>189</v>
      </c>
      <c r="V2681" s="132"/>
      <c r="AC2681"/>
    </row>
    <row r="2682" spans="1:29" x14ac:dyDescent="0.25">
      <c r="A2682" t="s">
        <v>2412</v>
      </c>
      <c r="B2682" t="str">
        <f>IF(OR(ISNUMBER(FIND("W/O",Tabelle3[[#This Row],[Score]])),ISNUMBER(FIND("RET",Tabelle3[[#This Row],[Score]])),ISNUMBER(FIND("Bye,",Tabelle3[[#This Row],[Opponent]]))),"NO","YES")</f>
        <v>NO</v>
      </c>
      <c r="C2682" t="s">
        <v>518</v>
      </c>
      <c r="D2682" s="158">
        <v>43745</v>
      </c>
      <c r="E2682" t="s">
        <v>725</v>
      </c>
      <c r="F2682">
        <v>3</v>
      </c>
      <c r="G2682" t="s">
        <v>1453</v>
      </c>
      <c r="H2682" t="s">
        <v>1487</v>
      </c>
      <c r="I2682" t="s">
        <v>1575</v>
      </c>
      <c r="J2682">
        <f>IF('ATP Data Set 2019 Singles'!$K2682&gt;1,'ATP Data Set 2019 Singles'!$K2682,"")</f>
        <v>60</v>
      </c>
      <c r="K2682">
        <v>60</v>
      </c>
      <c r="V2682" s="132"/>
      <c r="AC2682"/>
    </row>
    <row r="2683" spans="1:29" x14ac:dyDescent="0.25">
      <c r="A2683" t="s">
        <v>2412</v>
      </c>
      <c r="B2683" t="str">
        <f>IF(OR(ISNUMBER(FIND("W/O",Tabelle3[[#This Row],[Score]])),ISNUMBER(FIND("RET",Tabelle3[[#This Row],[Score]])),ISNUMBER(FIND("Bye,",Tabelle3[[#This Row],[Opponent]]))),"NO","YES")</f>
        <v>YES</v>
      </c>
      <c r="C2683" t="s">
        <v>518</v>
      </c>
      <c r="D2683" s="158">
        <v>43745</v>
      </c>
      <c r="E2683" t="s">
        <v>725</v>
      </c>
      <c r="F2683">
        <v>3</v>
      </c>
      <c r="G2683" t="s">
        <v>1475</v>
      </c>
      <c r="H2683" t="s">
        <v>1428</v>
      </c>
      <c r="I2683" t="s">
        <v>854</v>
      </c>
      <c r="J2683">
        <f>IF('ATP Data Set 2019 Singles'!$K2683&gt;1,'ATP Data Set 2019 Singles'!$K2683,"")</f>
        <v>76</v>
      </c>
      <c r="K2683">
        <v>76</v>
      </c>
      <c r="V2683" s="132"/>
      <c r="AC2683"/>
    </row>
    <row r="2684" spans="1:29" x14ac:dyDescent="0.25">
      <c r="A2684" t="s">
        <v>2412</v>
      </c>
      <c r="B2684" t="str">
        <f>IF(OR(ISNUMBER(FIND("W/O",Tabelle3[[#This Row],[Score]])),ISNUMBER(FIND("RET",Tabelle3[[#This Row],[Score]])),ISNUMBER(FIND("Bye,",Tabelle3[[#This Row],[Opponent]]))),"NO","YES")</f>
        <v>YES</v>
      </c>
      <c r="C2684" t="s">
        <v>518</v>
      </c>
      <c r="D2684" s="158">
        <v>43745</v>
      </c>
      <c r="E2684" t="s">
        <v>725</v>
      </c>
      <c r="F2684">
        <v>3</v>
      </c>
      <c r="G2684" t="s">
        <v>1450</v>
      </c>
      <c r="H2684" t="s">
        <v>1574</v>
      </c>
      <c r="I2684" t="s">
        <v>637</v>
      </c>
      <c r="J2684">
        <f>IF('ATP Data Set 2019 Singles'!$K2684&gt;1,'ATP Data Set 2019 Singles'!$K2684,"")</f>
        <v>63</v>
      </c>
      <c r="K2684">
        <v>63</v>
      </c>
      <c r="V2684" s="132"/>
      <c r="AC2684"/>
    </row>
    <row r="2685" spans="1:29" x14ac:dyDescent="0.25">
      <c r="A2685" t="s">
        <v>2412</v>
      </c>
      <c r="B2685" t="str">
        <f>IF(OR(ISNUMBER(FIND("W/O",Tabelle3[[#This Row],[Score]])),ISNUMBER(FIND("RET",Tabelle3[[#This Row],[Score]])),ISNUMBER(FIND("Bye,",Tabelle3[[#This Row],[Opponent]]))),"NO","YES")</f>
        <v>YES</v>
      </c>
      <c r="C2685" t="s">
        <v>518</v>
      </c>
      <c r="D2685" s="158">
        <v>43745</v>
      </c>
      <c r="E2685" t="s">
        <v>725</v>
      </c>
      <c r="F2685">
        <v>3</v>
      </c>
      <c r="G2685" t="s">
        <v>1445</v>
      </c>
      <c r="H2685" t="s">
        <v>1441</v>
      </c>
      <c r="I2685" t="s">
        <v>629</v>
      </c>
      <c r="J2685">
        <f>IF('ATP Data Set 2019 Singles'!$K2685&gt;1,'ATP Data Set 2019 Singles'!$K2685,"")</f>
        <v>68</v>
      </c>
      <c r="K2685">
        <v>68</v>
      </c>
      <c r="V2685" s="132"/>
      <c r="AC2685"/>
    </row>
    <row r="2686" spans="1:29" x14ac:dyDescent="0.25">
      <c r="A2686" t="s">
        <v>2412</v>
      </c>
      <c r="B2686" t="str">
        <f>IF(OR(ISNUMBER(FIND("W/O",Tabelle3[[#This Row],[Score]])),ISNUMBER(FIND("RET",Tabelle3[[#This Row],[Score]])),ISNUMBER(FIND("Bye,",Tabelle3[[#This Row],[Opponent]]))),"NO","YES")</f>
        <v>YES</v>
      </c>
      <c r="C2686" t="s">
        <v>518</v>
      </c>
      <c r="D2686" s="158">
        <v>43745</v>
      </c>
      <c r="E2686" t="s">
        <v>725</v>
      </c>
      <c r="F2686">
        <v>3</v>
      </c>
      <c r="G2686" t="s">
        <v>1397</v>
      </c>
      <c r="H2686" t="s">
        <v>1466</v>
      </c>
      <c r="I2686" t="s">
        <v>718</v>
      </c>
      <c r="J2686">
        <f>IF('ATP Data Set 2019 Singles'!$K2686&gt;1,'ATP Data Set 2019 Singles'!$K2686,"")</f>
        <v>54</v>
      </c>
      <c r="K2686">
        <v>54</v>
      </c>
      <c r="V2686" s="132"/>
      <c r="AC2686"/>
    </row>
    <row r="2687" spans="1:29" x14ac:dyDescent="0.25">
      <c r="A2687" t="s">
        <v>2412</v>
      </c>
      <c r="B2687" t="str">
        <f>IF(OR(ISNUMBER(FIND("W/O",Tabelle3[[#This Row],[Score]])),ISNUMBER(FIND("RET",Tabelle3[[#This Row],[Score]])),ISNUMBER(FIND("Bye,",Tabelle3[[#This Row],[Opponent]]))),"NO","YES")</f>
        <v>YES</v>
      </c>
      <c r="C2687" t="s">
        <v>518</v>
      </c>
      <c r="D2687" s="158">
        <v>43745</v>
      </c>
      <c r="E2687" t="s">
        <v>725</v>
      </c>
      <c r="F2687">
        <v>3</v>
      </c>
      <c r="G2687" t="s">
        <v>1572</v>
      </c>
      <c r="H2687" t="s">
        <v>1526</v>
      </c>
      <c r="I2687" t="s">
        <v>539</v>
      </c>
      <c r="J2687">
        <f>IF('ATP Data Set 2019 Singles'!$K2687&gt;1,'ATP Data Set 2019 Singles'!$K2687,"")</f>
        <v>90</v>
      </c>
      <c r="K2687">
        <v>90</v>
      </c>
      <c r="V2687" s="132"/>
      <c r="AC2687"/>
    </row>
    <row r="2688" spans="1:29" x14ac:dyDescent="0.25">
      <c r="A2688" t="s">
        <v>2412</v>
      </c>
      <c r="B2688" t="str">
        <f>IF(OR(ISNUMBER(FIND("W/O",Tabelle3[[#This Row],[Score]])),ISNUMBER(FIND("RET",Tabelle3[[#This Row],[Score]])),ISNUMBER(FIND("Bye,",Tabelle3[[#This Row],[Opponent]]))),"NO","YES")</f>
        <v>YES</v>
      </c>
      <c r="C2688" t="s">
        <v>518</v>
      </c>
      <c r="D2688" s="158">
        <v>43745</v>
      </c>
      <c r="E2688" t="s">
        <v>725</v>
      </c>
      <c r="F2688">
        <v>3</v>
      </c>
      <c r="G2688" t="s">
        <v>1461</v>
      </c>
      <c r="H2688" t="s">
        <v>1535</v>
      </c>
      <c r="I2688" t="s">
        <v>713</v>
      </c>
      <c r="J2688">
        <f>IF('ATP Data Set 2019 Singles'!$K2688&gt;1,'ATP Data Set 2019 Singles'!$K2688,"")</f>
        <v>65</v>
      </c>
      <c r="K2688">
        <v>65</v>
      </c>
      <c r="V2688" s="132"/>
      <c r="AC2688"/>
    </row>
    <row r="2689" spans="1:29" x14ac:dyDescent="0.25">
      <c r="A2689" t="s">
        <v>2412</v>
      </c>
      <c r="B2689" t="str">
        <f>IF(OR(ISNUMBER(FIND("W/O",Tabelle3[[#This Row],[Score]])),ISNUMBER(FIND("RET",Tabelle3[[#This Row],[Score]])),ISNUMBER(FIND("Bye,",Tabelle3[[#This Row],[Opponent]]))),"NO","YES")</f>
        <v>YES</v>
      </c>
      <c r="C2689" t="s">
        <v>518</v>
      </c>
      <c r="D2689" s="158">
        <v>43745</v>
      </c>
      <c r="E2689" t="s">
        <v>725</v>
      </c>
      <c r="F2689">
        <v>3</v>
      </c>
      <c r="G2689" t="s">
        <v>1393</v>
      </c>
      <c r="H2689" t="s">
        <v>1480</v>
      </c>
      <c r="I2689" t="s">
        <v>585</v>
      </c>
      <c r="J2689">
        <f>IF('ATP Data Set 2019 Singles'!$K2689&gt;1,'ATP Data Set 2019 Singles'!$K2689,"")</f>
        <v>107</v>
      </c>
      <c r="K2689">
        <v>107</v>
      </c>
      <c r="V2689" s="132"/>
      <c r="AC2689"/>
    </row>
    <row r="2690" spans="1:29" x14ac:dyDescent="0.25">
      <c r="A2690" t="s">
        <v>2412</v>
      </c>
      <c r="B2690" t="str">
        <f>IF(OR(ISNUMBER(FIND("W/O",Tabelle3[[#This Row],[Score]])),ISNUMBER(FIND("RET",Tabelle3[[#This Row],[Score]])),ISNUMBER(FIND("Bye,",Tabelle3[[#This Row],[Opponent]]))),"NO","YES")</f>
        <v>YES</v>
      </c>
      <c r="C2690" t="s">
        <v>518</v>
      </c>
      <c r="D2690" s="158">
        <v>43745</v>
      </c>
      <c r="E2690" t="s">
        <v>725</v>
      </c>
      <c r="F2690">
        <v>3</v>
      </c>
      <c r="G2690" t="s">
        <v>1394</v>
      </c>
      <c r="H2690" t="s">
        <v>1573</v>
      </c>
      <c r="I2690" t="s">
        <v>607</v>
      </c>
      <c r="J2690">
        <f>IF('ATP Data Set 2019 Singles'!$K2690&gt;1,'ATP Data Set 2019 Singles'!$K2690,"")</f>
        <v>123</v>
      </c>
      <c r="K2690">
        <v>123</v>
      </c>
      <c r="V2690" s="132"/>
      <c r="AC2690"/>
    </row>
    <row r="2691" spans="1:29" x14ac:dyDescent="0.25">
      <c r="A2691" t="s">
        <v>2412</v>
      </c>
      <c r="B2691" t="str">
        <f>IF(OR(ISNUMBER(FIND("W/O",Tabelle3[[#This Row],[Score]])),ISNUMBER(FIND("RET",Tabelle3[[#This Row],[Score]])),ISNUMBER(FIND("Bye,",Tabelle3[[#This Row],[Opponent]]))),"NO","YES")</f>
        <v>YES</v>
      </c>
      <c r="C2691" t="s">
        <v>518</v>
      </c>
      <c r="D2691" s="158">
        <v>43745</v>
      </c>
      <c r="E2691" t="s">
        <v>725</v>
      </c>
      <c r="F2691">
        <v>3</v>
      </c>
      <c r="G2691" t="s">
        <v>1396</v>
      </c>
      <c r="H2691" t="s">
        <v>1437</v>
      </c>
      <c r="I2691" t="s">
        <v>607</v>
      </c>
      <c r="J2691">
        <f>IF('ATP Data Set 2019 Singles'!$K2691&gt;1,'ATP Data Set 2019 Singles'!$K2691,"")</f>
        <v>107</v>
      </c>
      <c r="K2691">
        <v>107</v>
      </c>
      <c r="V2691" s="132"/>
      <c r="AC2691"/>
    </row>
    <row r="2692" spans="1:29" x14ac:dyDescent="0.25">
      <c r="A2692" t="s">
        <v>2412</v>
      </c>
      <c r="B2692" t="str">
        <f>IF(OR(ISNUMBER(FIND("W/O",Tabelle3[[#This Row],[Score]])),ISNUMBER(FIND("RET",Tabelle3[[#This Row],[Score]])),ISNUMBER(FIND("Bye,",Tabelle3[[#This Row],[Opponent]]))),"NO","YES")</f>
        <v>YES</v>
      </c>
      <c r="C2692" t="s">
        <v>518</v>
      </c>
      <c r="D2692" s="158">
        <v>43745</v>
      </c>
      <c r="E2692" t="s">
        <v>725</v>
      </c>
      <c r="F2692">
        <v>4</v>
      </c>
      <c r="G2692" t="s">
        <v>1401</v>
      </c>
      <c r="H2692" t="s">
        <v>1454</v>
      </c>
      <c r="I2692" t="s">
        <v>533</v>
      </c>
      <c r="J2692">
        <f>IF('ATP Data Set 2019 Singles'!$K2692&gt;1,'ATP Data Set 2019 Singles'!$K2692,"")</f>
        <v>116</v>
      </c>
      <c r="K2692">
        <v>116</v>
      </c>
      <c r="V2692" s="132"/>
      <c r="AC2692"/>
    </row>
    <row r="2693" spans="1:29" x14ac:dyDescent="0.25">
      <c r="A2693" t="s">
        <v>2412</v>
      </c>
      <c r="B2693" t="str">
        <f>IF(OR(ISNUMBER(FIND("W/O",Tabelle3[[#This Row],[Score]])),ISNUMBER(FIND("RET",Tabelle3[[#This Row],[Score]])),ISNUMBER(FIND("Bye,",Tabelle3[[#This Row],[Opponent]]))),"NO","YES")</f>
        <v>YES</v>
      </c>
      <c r="C2693" t="s">
        <v>518</v>
      </c>
      <c r="D2693" s="158">
        <v>43745</v>
      </c>
      <c r="E2693" t="s">
        <v>725</v>
      </c>
      <c r="F2693">
        <v>4</v>
      </c>
      <c r="G2693" t="s">
        <v>1400</v>
      </c>
      <c r="H2693" t="s">
        <v>1450</v>
      </c>
      <c r="I2693" t="s">
        <v>637</v>
      </c>
      <c r="J2693">
        <f>IF('ATP Data Set 2019 Singles'!$K2693&gt;1,'ATP Data Set 2019 Singles'!$K2693,"")</f>
        <v>75</v>
      </c>
      <c r="K2693">
        <v>75</v>
      </c>
      <c r="V2693" s="132"/>
      <c r="AC2693"/>
    </row>
    <row r="2694" spans="1:29" x14ac:dyDescent="0.25">
      <c r="A2694" t="s">
        <v>2412</v>
      </c>
      <c r="B2694" t="str">
        <f>IF(OR(ISNUMBER(FIND("W/O",Tabelle3[[#This Row],[Score]])),ISNUMBER(FIND("RET",Tabelle3[[#This Row],[Score]])),ISNUMBER(FIND("Bye,",Tabelle3[[#This Row],[Opponent]]))),"NO","YES")</f>
        <v>YES</v>
      </c>
      <c r="C2694" t="s">
        <v>518</v>
      </c>
      <c r="D2694" s="158">
        <v>43745</v>
      </c>
      <c r="E2694" t="s">
        <v>725</v>
      </c>
      <c r="F2694">
        <v>4</v>
      </c>
      <c r="G2694" t="s">
        <v>1395</v>
      </c>
      <c r="H2694" t="s">
        <v>1453</v>
      </c>
      <c r="I2694" t="s">
        <v>533</v>
      </c>
      <c r="J2694">
        <f>IF('ATP Data Set 2019 Singles'!$K2694&gt;1,'ATP Data Set 2019 Singles'!$K2694,"")</f>
        <v>114</v>
      </c>
      <c r="K2694">
        <v>114</v>
      </c>
      <c r="V2694" s="132"/>
      <c r="AC2694"/>
    </row>
    <row r="2695" spans="1:29" x14ac:dyDescent="0.25">
      <c r="A2695" t="s">
        <v>2412</v>
      </c>
      <c r="B2695" t="str">
        <f>IF(OR(ISNUMBER(FIND("W/O",Tabelle3[[#This Row],[Score]])),ISNUMBER(FIND("RET",Tabelle3[[#This Row],[Score]])),ISNUMBER(FIND("Bye,",Tabelle3[[#This Row],[Opponent]]))),"NO","YES")</f>
        <v>YES</v>
      </c>
      <c r="C2695" t="s">
        <v>518</v>
      </c>
      <c r="D2695" s="158">
        <v>43745</v>
      </c>
      <c r="E2695" t="s">
        <v>725</v>
      </c>
      <c r="F2695">
        <v>4</v>
      </c>
      <c r="G2695" t="s">
        <v>1447</v>
      </c>
      <c r="H2695" t="s">
        <v>1445</v>
      </c>
      <c r="I2695" t="s">
        <v>539</v>
      </c>
      <c r="J2695">
        <f>IF('ATP Data Set 2019 Singles'!$K2695&gt;1,'ATP Data Set 2019 Singles'!$K2695,"")</f>
        <v>107</v>
      </c>
      <c r="K2695">
        <v>107</v>
      </c>
      <c r="V2695" s="132"/>
      <c r="AC2695"/>
    </row>
    <row r="2696" spans="1:29" x14ac:dyDescent="0.25">
      <c r="A2696" t="s">
        <v>2412</v>
      </c>
      <c r="B2696" t="str">
        <f>IF(OR(ISNUMBER(FIND("W/O",Tabelle3[[#This Row],[Score]])),ISNUMBER(FIND("RET",Tabelle3[[#This Row],[Score]])),ISNUMBER(FIND("Bye,",Tabelle3[[#This Row],[Opponent]]))),"NO","YES")</f>
        <v>YES</v>
      </c>
      <c r="C2696" t="s">
        <v>518</v>
      </c>
      <c r="D2696" s="158">
        <v>43745</v>
      </c>
      <c r="E2696" t="s">
        <v>725</v>
      </c>
      <c r="F2696">
        <v>4</v>
      </c>
      <c r="G2696" t="s">
        <v>1397</v>
      </c>
      <c r="H2696" t="s">
        <v>1572</v>
      </c>
      <c r="I2696" t="s">
        <v>643</v>
      </c>
      <c r="J2696">
        <f>IF('ATP Data Set 2019 Singles'!$K2696&gt;1,'ATP Data Set 2019 Singles'!$K2696,"")</f>
        <v>126</v>
      </c>
      <c r="K2696">
        <v>126</v>
      </c>
      <c r="V2696" s="132"/>
      <c r="AC2696"/>
    </row>
    <row r="2697" spans="1:29" x14ac:dyDescent="0.25">
      <c r="A2697" t="s">
        <v>2412</v>
      </c>
      <c r="B2697" t="str">
        <f>IF(OR(ISNUMBER(FIND("W/O",Tabelle3[[#This Row],[Score]])),ISNUMBER(FIND("RET",Tabelle3[[#This Row],[Score]])),ISNUMBER(FIND("Bye,",Tabelle3[[#This Row],[Opponent]]))),"NO","YES")</f>
        <v>YES</v>
      </c>
      <c r="C2697" t="s">
        <v>518</v>
      </c>
      <c r="D2697" s="158">
        <v>43745</v>
      </c>
      <c r="E2697" t="s">
        <v>725</v>
      </c>
      <c r="F2697">
        <v>4</v>
      </c>
      <c r="G2697" t="s">
        <v>1393</v>
      </c>
      <c r="H2697" t="s">
        <v>1477</v>
      </c>
      <c r="I2697" t="s">
        <v>512</v>
      </c>
      <c r="J2697">
        <f>IF('ATP Data Set 2019 Singles'!$K2697&gt;1,'ATP Data Set 2019 Singles'!$K2697,"")</f>
        <v>78</v>
      </c>
      <c r="K2697">
        <v>78</v>
      </c>
      <c r="V2697" s="132"/>
      <c r="AC2697"/>
    </row>
    <row r="2698" spans="1:29" x14ac:dyDescent="0.25">
      <c r="A2698" t="s">
        <v>2412</v>
      </c>
      <c r="B2698" t="str">
        <f>IF(OR(ISNUMBER(FIND("W/O",Tabelle3[[#This Row],[Score]])),ISNUMBER(FIND("RET",Tabelle3[[#This Row],[Score]])),ISNUMBER(FIND("Bye,",Tabelle3[[#This Row],[Opponent]]))),"NO","YES")</f>
        <v>YES</v>
      </c>
      <c r="C2698" t="s">
        <v>518</v>
      </c>
      <c r="D2698" s="158">
        <v>43745</v>
      </c>
      <c r="E2698" t="s">
        <v>725</v>
      </c>
      <c r="F2698">
        <v>4</v>
      </c>
      <c r="G2698" t="s">
        <v>1394</v>
      </c>
      <c r="H2698" t="s">
        <v>1475</v>
      </c>
      <c r="I2698" t="s">
        <v>1571</v>
      </c>
      <c r="J2698">
        <f>IF('ATP Data Set 2019 Singles'!$K2698&gt;1,'ATP Data Set 2019 Singles'!$K2698,"")</f>
        <v>133</v>
      </c>
      <c r="K2698">
        <v>133</v>
      </c>
      <c r="V2698" s="132"/>
      <c r="AC2698"/>
    </row>
    <row r="2699" spans="1:29" x14ac:dyDescent="0.25">
      <c r="A2699" t="s">
        <v>2412</v>
      </c>
      <c r="B2699" t="str">
        <f>IF(OR(ISNUMBER(FIND("W/O",Tabelle3[[#This Row],[Score]])),ISNUMBER(FIND("RET",Tabelle3[[#This Row],[Score]])),ISNUMBER(FIND("Bye,",Tabelle3[[#This Row],[Opponent]]))),"NO","YES")</f>
        <v>YES</v>
      </c>
      <c r="C2699" t="s">
        <v>518</v>
      </c>
      <c r="D2699" s="158">
        <v>43745</v>
      </c>
      <c r="E2699" t="s">
        <v>725</v>
      </c>
      <c r="F2699">
        <v>4</v>
      </c>
      <c r="G2699" t="s">
        <v>1396</v>
      </c>
      <c r="H2699" t="s">
        <v>1461</v>
      </c>
      <c r="I2699" t="s">
        <v>1213</v>
      </c>
      <c r="J2699">
        <f>IF('ATP Data Set 2019 Singles'!$K2699&gt;1,'ATP Data Set 2019 Singles'!$K2699,"")</f>
        <v>84</v>
      </c>
      <c r="K2699">
        <v>84</v>
      </c>
      <c r="V2699" s="132"/>
      <c r="AC2699"/>
    </row>
    <row r="2700" spans="1:29" x14ac:dyDescent="0.25">
      <c r="A2700" t="s">
        <v>2412</v>
      </c>
      <c r="B2700" t="str">
        <f>IF(OR(ISNUMBER(FIND("W/O",Tabelle3[[#This Row],[Score]])),ISNUMBER(FIND("RET",Tabelle3[[#This Row],[Score]])),ISNUMBER(FIND("Bye,",Tabelle3[[#This Row],[Opponent]]))),"NO","YES")</f>
        <v>YES</v>
      </c>
      <c r="C2700" t="s">
        <v>518</v>
      </c>
      <c r="D2700" s="158">
        <v>43745</v>
      </c>
      <c r="E2700" t="s">
        <v>725</v>
      </c>
      <c r="F2700">
        <v>5</v>
      </c>
      <c r="G2700" t="s">
        <v>1401</v>
      </c>
      <c r="H2700" t="s">
        <v>1393</v>
      </c>
      <c r="I2700" t="s">
        <v>533</v>
      </c>
      <c r="J2700">
        <f>IF('ATP Data Set 2019 Singles'!$K2700&gt;1,'ATP Data Set 2019 Singles'!$K2700,"")</f>
        <v>101</v>
      </c>
      <c r="K2700">
        <v>101</v>
      </c>
      <c r="V2700" s="132"/>
      <c r="AC2700"/>
    </row>
    <row r="2701" spans="1:29" x14ac:dyDescent="0.25">
      <c r="A2701" t="s">
        <v>2412</v>
      </c>
      <c r="B2701" t="str">
        <f>IF(OR(ISNUMBER(FIND("W/O",Tabelle3[[#This Row],[Score]])),ISNUMBER(FIND("RET",Tabelle3[[#This Row],[Score]])),ISNUMBER(FIND("Bye,",Tabelle3[[#This Row],[Opponent]]))),"NO","YES")</f>
        <v>YES</v>
      </c>
      <c r="C2701" t="s">
        <v>518</v>
      </c>
      <c r="D2701" s="158">
        <v>43745</v>
      </c>
      <c r="E2701" t="s">
        <v>725</v>
      </c>
      <c r="F2701">
        <v>5</v>
      </c>
      <c r="G2701" t="s">
        <v>1397</v>
      </c>
      <c r="H2701" t="s">
        <v>1447</v>
      </c>
      <c r="I2701" t="s">
        <v>522</v>
      </c>
      <c r="J2701">
        <f>IF('ATP Data Set 2019 Singles'!$K2701&gt;1,'ATP Data Set 2019 Singles'!$K2701,"")</f>
        <v>86</v>
      </c>
      <c r="K2701">
        <v>86</v>
      </c>
      <c r="V2701" s="132"/>
      <c r="AC2701"/>
    </row>
    <row r="2702" spans="1:29" x14ac:dyDescent="0.25">
      <c r="A2702" t="s">
        <v>2412</v>
      </c>
      <c r="B2702" t="str">
        <f>IF(OR(ISNUMBER(FIND("W/O",Tabelle3[[#This Row],[Score]])),ISNUMBER(FIND("RET",Tabelle3[[#This Row],[Score]])),ISNUMBER(FIND("Bye,",Tabelle3[[#This Row],[Opponent]]))),"NO","YES")</f>
        <v>YES</v>
      </c>
      <c r="C2702" t="s">
        <v>518</v>
      </c>
      <c r="D2702" s="158">
        <v>43745</v>
      </c>
      <c r="E2702" t="s">
        <v>725</v>
      </c>
      <c r="F2702">
        <v>5</v>
      </c>
      <c r="G2702" t="s">
        <v>1394</v>
      </c>
      <c r="H2702" t="s">
        <v>1400</v>
      </c>
      <c r="I2702" t="s">
        <v>1478</v>
      </c>
      <c r="J2702">
        <f>IF('ATP Data Set 2019 Singles'!$K2702&gt;1,'ATP Data Set 2019 Singles'!$K2702,"")</f>
        <v>123</v>
      </c>
      <c r="K2702">
        <v>123</v>
      </c>
      <c r="V2702" s="132"/>
      <c r="AC2702"/>
    </row>
    <row r="2703" spans="1:29" x14ac:dyDescent="0.25">
      <c r="A2703" t="s">
        <v>2412</v>
      </c>
      <c r="B2703" t="str">
        <f>IF(OR(ISNUMBER(FIND("W/O",Tabelle3[[#This Row],[Score]])),ISNUMBER(FIND("RET",Tabelle3[[#This Row],[Score]])),ISNUMBER(FIND("Bye,",Tabelle3[[#This Row],[Opponent]]))),"NO","YES")</f>
        <v>YES</v>
      </c>
      <c r="C2703" t="s">
        <v>518</v>
      </c>
      <c r="D2703" s="158">
        <v>43745</v>
      </c>
      <c r="E2703" t="s">
        <v>725</v>
      </c>
      <c r="F2703">
        <v>5</v>
      </c>
      <c r="G2703" t="s">
        <v>1396</v>
      </c>
      <c r="H2703" t="s">
        <v>1395</v>
      </c>
      <c r="I2703" t="s">
        <v>839</v>
      </c>
      <c r="J2703">
        <f>IF('ATP Data Set 2019 Singles'!$K2703&gt;1,'ATP Data Set 2019 Singles'!$K2703,"")</f>
        <v>124</v>
      </c>
      <c r="K2703">
        <v>124</v>
      </c>
      <c r="V2703" s="132"/>
      <c r="AC2703"/>
    </row>
    <row r="2704" spans="1:29" x14ac:dyDescent="0.25">
      <c r="A2704" t="s">
        <v>2412</v>
      </c>
      <c r="B2704" t="str">
        <f>IF(OR(ISNUMBER(FIND("W/O",Tabelle3[[#This Row],[Score]])),ISNUMBER(FIND("RET",Tabelle3[[#This Row],[Score]])),ISNUMBER(FIND("Bye,",Tabelle3[[#This Row],[Opponent]]))),"NO","YES")</f>
        <v>YES</v>
      </c>
      <c r="C2704" t="s">
        <v>518</v>
      </c>
      <c r="D2704" s="158">
        <v>43745</v>
      </c>
      <c r="E2704" t="s">
        <v>725</v>
      </c>
      <c r="F2704">
        <v>6</v>
      </c>
      <c r="G2704" t="s">
        <v>1397</v>
      </c>
      <c r="H2704" t="s">
        <v>1394</v>
      </c>
      <c r="I2704" t="s">
        <v>643</v>
      </c>
      <c r="J2704">
        <f>IF('ATP Data Set 2019 Singles'!$K2704&gt;1,'ATP Data Set 2019 Singles'!$K2704,"")</f>
        <v>97</v>
      </c>
      <c r="K2704">
        <v>97</v>
      </c>
      <c r="V2704" s="132"/>
      <c r="AC2704"/>
    </row>
    <row r="2705" spans="1:29" x14ac:dyDescent="0.25">
      <c r="A2705" t="s">
        <v>2412</v>
      </c>
      <c r="B2705" t="str">
        <f>IF(OR(ISNUMBER(FIND("W/O",Tabelle3[[#This Row],[Score]])),ISNUMBER(FIND("RET",Tabelle3[[#This Row],[Score]])),ISNUMBER(FIND("Bye,",Tabelle3[[#This Row],[Opponent]]))),"NO","YES")</f>
        <v>YES</v>
      </c>
      <c r="C2705" t="s">
        <v>518</v>
      </c>
      <c r="D2705" s="158">
        <v>43745</v>
      </c>
      <c r="E2705" t="s">
        <v>725</v>
      </c>
      <c r="F2705">
        <v>6</v>
      </c>
      <c r="G2705" t="s">
        <v>1396</v>
      </c>
      <c r="H2705" t="s">
        <v>1401</v>
      </c>
      <c r="I2705" t="s">
        <v>512</v>
      </c>
      <c r="J2705">
        <f>IF('ATP Data Set 2019 Singles'!$K2705&gt;1,'ATP Data Set 2019 Singles'!$K2705,"")</f>
        <v>67</v>
      </c>
      <c r="K2705">
        <v>67</v>
      </c>
      <c r="V2705" s="132"/>
      <c r="AC2705"/>
    </row>
    <row r="2706" spans="1:29" x14ac:dyDescent="0.25">
      <c r="A2706" t="s">
        <v>2412</v>
      </c>
      <c r="B2706" t="str">
        <f>IF(OR(ISNUMBER(FIND("W/O",Tabelle3[[#This Row],[Score]])),ISNUMBER(FIND("RET",Tabelle3[[#This Row],[Score]])),ISNUMBER(FIND("Bye,",Tabelle3[[#This Row],[Opponent]]))),"NO","YES")</f>
        <v>YES</v>
      </c>
      <c r="C2706" t="s">
        <v>518</v>
      </c>
      <c r="D2706" s="158">
        <v>43745</v>
      </c>
      <c r="E2706" t="s">
        <v>725</v>
      </c>
      <c r="F2706">
        <v>7</v>
      </c>
      <c r="G2706" t="s">
        <v>1397</v>
      </c>
      <c r="H2706" t="s">
        <v>1396</v>
      </c>
      <c r="I2706" t="s">
        <v>542</v>
      </c>
      <c r="J2706">
        <f>IF('ATP Data Set 2019 Singles'!$K2706&gt;1,'ATP Data Set 2019 Singles'!$K2706,"")</f>
        <v>74</v>
      </c>
      <c r="K2706">
        <v>74</v>
      </c>
      <c r="V2706" s="132"/>
      <c r="AC2706"/>
    </row>
    <row r="2707" spans="1:29" x14ac:dyDescent="0.25">
      <c r="A2707" t="s">
        <v>2412</v>
      </c>
      <c r="B2707" t="str">
        <f>IF(OR(ISNUMBER(FIND("W/O",Tabelle3[[#This Row],[Score]])),ISNUMBER(FIND("RET",Tabelle3[[#This Row],[Score]])),ISNUMBER(FIND("Bye,",Tabelle3[[#This Row],[Opponent]]))),"NO","YES")</f>
        <v>YES</v>
      </c>
      <c r="C2707" t="s">
        <v>518</v>
      </c>
      <c r="D2707" s="158">
        <v>43752</v>
      </c>
      <c r="E2707" t="s">
        <v>703</v>
      </c>
      <c r="F2707">
        <v>3</v>
      </c>
      <c r="G2707" t="s">
        <v>1516</v>
      </c>
      <c r="H2707" t="s">
        <v>1570</v>
      </c>
      <c r="I2707" t="s">
        <v>610</v>
      </c>
      <c r="J2707">
        <f>IF('ATP Data Set 2019 Singles'!$K2707&gt;1,'ATP Data Set 2019 Singles'!$K2707,"")</f>
        <v>88</v>
      </c>
      <c r="K2707">
        <v>88</v>
      </c>
      <c r="V2707" s="132"/>
      <c r="AC2707"/>
    </row>
    <row r="2708" spans="1:29" x14ac:dyDescent="0.25">
      <c r="A2708" t="s">
        <v>2412</v>
      </c>
      <c r="B2708" t="str">
        <f>IF(OR(ISNUMBER(FIND("W/O",Tabelle3[[#This Row],[Score]])),ISNUMBER(FIND("RET",Tabelle3[[#This Row],[Score]])),ISNUMBER(FIND("Bye,",Tabelle3[[#This Row],[Opponent]]))),"NO","YES")</f>
        <v>YES</v>
      </c>
      <c r="C2708" t="s">
        <v>518</v>
      </c>
      <c r="D2708" s="158">
        <v>43752</v>
      </c>
      <c r="E2708" t="s">
        <v>703</v>
      </c>
      <c r="F2708">
        <v>3</v>
      </c>
      <c r="G2708" t="s">
        <v>1470</v>
      </c>
      <c r="H2708" t="s">
        <v>1514</v>
      </c>
      <c r="I2708" t="s">
        <v>678</v>
      </c>
      <c r="J2708">
        <f>IF('ATP Data Set 2019 Singles'!$K2708&gt;1,'ATP Data Set 2019 Singles'!$K2708,"")</f>
        <v>67</v>
      </c>
      <c r="K2708">
        <v>67</v>
      </c>
      <c r="V2708" s="132"/>
      <c r="AC2708"/>
    </row>
    <row r="2709" spans="1:29" x14ac:dyDescent="0.25">
      <c r="A2709" t="s">
        <v>2412</v>
      </c>
      <c r="B2709" t="str">
        <f>IF(OR(ISNUMBER(FIND("W/O",Tabelle3[[#This Row],[Score]])),ISNUMBER(FIND("RET",Tabelle3[[#This Row],[Score]])),ISNUMBER(FIND("Bye,",Tabelle3[[#This Row],[Opponent]]))),"NO","YES")</f>
        <v>NO</v>
      </c>
      <c r="C2709" t="s">
        <v>518</v>
      </c>
      <c r="D2709" s="158">
        <v>43752</v>
      </c>
      <c r="E2709" t="s">
        <v>703</v>
      </c>
      <c r="F2709">
        <v>3</v>
      </c>
      <c r="G2709" t="s">
        <v>1453</v>
      </c>
      <c r="H2709" t="s">
        <v>1458</v>
      </c>
      <c r="I2709" t="s">
        <v>1457</v>
      </c>
      <c r="J2709" t="str">
        <f>IF('ATP Data Set 2019 Singles'!$K2709&gt;1,'ATP Data Set 2019 Singles'!$K2709,"")</f>
        <v/>
      </c>
      <c r="K2709">
        <v>0</v>
      </c>
      <c r="V2709" s="132"/>
      <c r="AC2709"/>
    </row>
    <row r="2710" spans="1:29" x14ac:dyDescent="0.25">
      <c r="A2710" t="s">
        <v>2412</v>
      </c>
      <c r="B2710" t="str">
        <f>IF(OR(ISNUMBER(FIND("W/O",Tabelle3[[#This Row],[Score]])),ISNUMBER(FIND("RET",Tabelle3[[#This Row],[Score]])),ISNUMBER(FIND("Bye,",Tabelle3[[#This Row],[Opponent]]))),"NO","YES")</f>
        <v>YES</v>
      </c>
      <c r="C2710" t="s">
        <v>518</v>
      </c>
      <c r="D2710" s="158">
        <v>43752</v>
      </c>
      <c r="E2710" t="s">
        <v>703</v>
      </c>
      <c r="F2710">
        <v>3</v>
      </c>
      <c r="G2710" t="s">
        <v>1413</v>
      </c>
      <c r="H2710" t="s">
        <v>1569</v>
      </c>
      <c r="I2710" t="s">
        <v>566</v>
      </c>
      <c r="J2710">
        <f>IF('ATP Data Set 2019 Singles'!$K2710&gt;1,'ATP Data Set 2019 Singles'!$K2710,"")</f>
        <v>73</v>
      </c>
      <c r="K2710">
        <v>73</v>
      </c>
      <c r="V2710" s="132"/>
      <c r="AC2710"/>
    </row>
    <row r="2711" spans="1:29" x14ac:dyDescent="0.25">
      <c r="A2711" t="s">
        <v>2412</v>
      </c>
      <c r="B2711" t="str">
        <f>IF(OR(ISNUMBER(FIND("W/O",Tabelle3[[#This Row],[Score]])),ISNUMBER(FIND("RET",Tabelle3[[#This Row],[Score]])),ISNUMBER(FIND("Bye,",Tabelle3[[#This Row],[Opponent]]))),"NO","YES")</f>
        <v>YES</v>
      </c>
      <c r="C2711" t="s">
        <v>518</v>
      </c>
      <c r="D2711" s="158">
        <v>43752</v>
      </c>
      <c r="E2711" t="s">
        <v>703</v>
      </c>
      <c r="F2711">
        <v>3</v>
      </c>
      <c r="G2711" t="s">
        <v>1560</v>
      </c>
      <c r="H2711" t="s">
        <v>1508</v>
      </c>
      <c r="I2711" t="s">
        <v>1568</v>
      </c>
      <c r="J2711">
        <f>IF('ATP Data Set 2019 Singles'!$K2711&gt;1,'ATP Data Set 2019 Singles'!$K2711,"")</f>
        <v>111</v>
      </c>
      <c r="K2711">
        <v>111</v>
      </c>
      <c r="V2711" s="132"/>
      <c r="AC2711"/>
    </row>
    <row r="2712" spans="1:29" x14ac:dyDescent="0.25">
      <c r="A2712" t="s">
        <v>2412</v>
      </c>
      <c r="B2712" t="str">
        <f>IF(OR(ISNUMBER(FIND("W/O",Tabelle3[[#This Row],[Score]])),ISNUMBER(FIND("RET",Tabelle3[[#This Row],[Score]])),ISNUMBER(FIND("Bye,",Tabelle3[[#This Row],[Opponent]]))),"NO","YES")</f>
        <v>YES</v>
      </c>
      <c r="C2712" t="s">
        <v>518</v>
      </c>
      <c r="D2712" s="158">
        <v>43752</v>
      </c>
      <c r="E2712" t="s">
        <v>703</v>
      </c>
      <c r="F2712">
        <v>3</v>
      </c>
      <c r="G2712" t="s">
        <v>1491</v>
      </c>
      <c r="H2712" t="s">
        <v>1466</v>
      </c>
      <c r="I2712" t="s">
        <v>533</v>
      </c>
      <c r="J2712">
        <f>IF('ATP Data Set 2019 Singles'!$K2712&gt;1,'ATP Data Set 2019 Singles'!$K2712,"")</f>
        <v>89</v>
      </c>
      <c r="K2712">
        <v>89</v>
      </c>
      <c r="V2712" s="132"/>
      <c r="AC2712"/>
    </row>
    <row r="2713" spans="1:29" x14ac:dyDescent="0.25">
      <c r="A2713" t="s">
        <v>2412</v>
      </c>
      <c r="B2713" t="str">
        <f>IF(OR(ISNUMBER(FIND("W/O",Tabelle3[[#This Row],[Score]])),ISNUMBER(FIND("RET",Tabelle3[[#This Row],[Score]])),ISNUMBER(FIND("Bye,",Tabelle3[[#This Row],[Opponent]]))),"NO","YES")</f>
        <v>NO</v>
      </c>
      <c r="C2713" t="s">
        <v>518</v>
      </c>
      <c r="D2713" s="158">
        <v>43752</v>
      </c>
      <c r="E2713" t="s">
        <v>703</v>
      </c>
      <c r="F2713">
        <v>3</v>
      </c>
      <c r="G2713" t="s">
        <v>1428</v>
      </c>
      <c r="H2713" t="s">
        <v>1458</v>
      </c>
      <c r="I2713" t="s">
        <v>1457</v>
      </c>
      <c r="J2713" t="str">
        <f>IF('ATP Data Set 2019 Singles'!$K2713&gt;1,'ATP Data Set 2019 Singles'!$K2713,"")</f>
        <v/>
      </c>
      <c r="K2713">
        <v>0</v>
      </c>
      <c r="V2713" s="132"/>
      <c r="AC2713"/>
    </row>
    <row r="2714" spans="1:29" x14ac:dyDescent="0.25">
      <c r="A2714" t="s">
        <v>2412</v>
      </c>
      <c r="B2714" t="str">
        <f>IF(OR(ISNUMBER(FIND("W/O",Tabelle3[[#This Row],[Score]])),ISNUMBER(FIND("RET",Tabelle3[[#This Row],[Score]])),ISNUMBER(FIND("Bye,",Tabelle3[[#This Row],[Opponent]]))),"NO","YES")</f>
        <v>YES</v>
      </c>
      <c r="C2714" t="s">
        <v>518</v>
      </c>
      <c r="D2714" s="158">
        <v>43752</v>
      </c>
      <c r="E2714" t="s">
        <v>703</v>
      </c>
      <c r="F2714">
        <v>3</v>
      </c>
      <c r="G2714" t="s">
        <v>1555</v>
      </c>
      <c r="H2714" t="s">
        <v>1567</v>
      </c>
      <c r="I2714" t="s">
        <v>610</v>
      </c>
      <c r="J2714">
        <f>IF('ATP Data Set 2019 Singles'!$K2714&gt;1,'ATP Data Set 2019 Singles'!$K2714,"")</f>
        <v>105</v>
      </c>
      <c r="K2714">
        <v>105</v>
      </c>
      <c r="V2714" s="132"/>
      <c r="AC2714"/>
    </row>
    <row r="2715" spans="1:29" x14ac:dyDescent="0.25">
      <c r="A2715" t="s">
        <v>2412</v>
      </c>
      <c r="B2715" t="str">
        <f>IF(OR(ISNUMBER(FIND("W/O",Tabelle3[[#This Row],[Score]])),ISNUMBER(FIND("RET",Tabelle3[[#This Row],[Score]])),ISNUMBER(FIND("Bye,",Tabelle3[[#This Row],[Opponent]]))),"NO","YES")</f>
        <v>YES</v>
      </c>
      <c r="C2715" t="s">
        <v>518</v>
      </c>
      <c r="D2715" s="158">
        <v>43752</v>
      </c>
      <c r="E2715" t="s">
        <v>703</v>
      </c>
      <c r="F2715">
        <v>3</v>
      </c>
      <c r="G2715" t="s">
        <v>1497</v>
      </c>
      <c r="H2715" t="s">
        <v>1513</v>
      </c>
      <c r="I2715" t="s">
        <v>1566</v>
      </c>
      <c r="J2715">
        <f>IF('ATP Data Set 2019 Singles'!$K2715&gt;1,'ATP Data Set 2019 Singles'!$K2715,"")</f>
        <v>145</v>
      </c>
      <c r="K2715">
        <v>145</v>
      </c>
      <c r="V2715" s="132"/>
      <c r="AC2715"/>
    </row>
    <row r="2716" spans="1:29" x14ac:dyDescent="0.25">
      <c r="A2716" t="s">
        <v>2412</v>
      </c>
      <c r="B2716" t="str">
        <f>IF(OR(ISNUMBER(FIND("W/O",Tabelle3[[#This Row],[Score]])),ISNUMBER(FIND("RET",Tabelle3[[#This Row],[Score]])),ISNUMBER(FIND("Bye,",Tabelle3[[#This Row],[Opponent]]))),"NO","YES")</f>
        <v>NO</v>
      </c>
      <c r="C2716" t="s">
        <v>518</v>
      </c>
      <c r="D2716" s="158">
        <v>43752</v>
      </c>
      <c r="E2716" t="s">
        <v>703</v>
      </c>
      <c r="F2716">
        <v>3</v>
      </c>
      <c r="G2716" t="s">
        <v>1451</v>
      </c>
      <c r="H2716" t="s">
        <v>1458</v>
      </c>
      <c r="I2716" t="s">
        <v>1457</v>
      </c>
      <c r="J2716" t="str">
        <f>IF('ATP Data Set 2019 Singles'!$K2716&gt;1,'ATP Data Set 2019 Singles'!$K2716,"")</f>
        <v/>
      </c>
      <c r="K2716">
        <v>0</v>
      </c>
      <c r="V2716" s="132"/>
      <c r="AC2716"/>
    </row>
    <row r="2717" spans="1:29" x14ac:dyDescent="0.25">
      <c r="A2717" t="s">
        <v>2412</v>
      </c>
      <c r="B2717" t="str">
        <f>IF(OR(ISNUMBER(FIND("W/O",Tabelle3[[#This Row],[Score]])),ISNUMBER(FIND("RET",Tabelle3[[#This Row],[Score]])),ISNUMBER(FIND("Bye,",Tabelle3[[#This Row],[Opponent]]))),"NO","YES")</f>
        <v>YES</v>
      </c>
      <c r="C2717" t="s">
        <v>518</v>
      </c>
      <c r="D2717" s="158">
        <v>43752</v>
      </c>
      <c r="E2717" t="s">
        <v>703</v>
      </c>
      <c r="F2717">
        <v>3</v>
      </c>
      <c r="G2717" t="s">
        <v>1465</v>
      </c>
      <c r="H2717" t="s">
        <v>1565</v>
      </c>
      <c r="I2717" t="s">
        <v>671</v>
      </c>
      <c r="J2717">
        <f>IF('ATP Data Set 2019 Singles'!$K2717&gt;1,'ATP Data Set 2019 Singles'!$K2717,"")</f>
        <v>65</v>
      </c>
      <c r="K2717">
        <v>65</v>
      </c>
      <c r="V2717" s="132"/>
      <c r="AC2717"/>
    </row>
    <row r="2718" spans="1:29" x14ac:dyDescent="0.25">
      <c r="A2718" t="s">
        <v>2412</v>
      </c>
      <c r="B2718" t="str">
        <f>IF(OR(ISNUMBER(FIND("W/O",Tabelle3[[#This Row],[Score]])),ISNUMBER(FIND("RET",Tabelle3[[#This Row],[Score]])),ISNUMBER(FIND("Bye,",Tabelle3[[#This Row],[Opponent]]))),"NO","YES")</f>
        <v>YES</v>
      </c>
      <c r="C2718" t="s">
        <v>518</v>
      </c>
      <c r="D2718" s="158">
        <v>43752</v>
      </c>
      <c r="E2718" t="s">
        <v>703</v>
      </c>
      <c r="F2718">
        <v>3</v>
      </c>
      <c r="G2718" t="s">
        <v>1404</v>
      </c>
      <c r="H2718" t="s">
        <v>1564</v>
      </c>
      <c r="I2718" t="s">
        <v>653</v>
      </c>
      <c r="J2718">
        <f>IF('ATP Data Set 2019 Singles'!$K2718&gt;1,'ATP Data Set 2019 Singles'!$K2718,"")</f>
        <v>69</v>
      </c>
      <c r="K2718">
        <v>69</v>
      </c>
      <c r="V2718" s="132"/>
      <c r="AC2718"/>
    </row>
    <row r="2719" spans="1:29" x14ac:dyDescent="0.25">
      <c r="A2719" t="s">
        <v>2412</v>
      </c>
      <c r="B2719" t="str">
        <f>IF(OR(ISNUMBER(FIND("W/O",Tabelle3[[#This Row],[Score]])),ISNUMBER(FIND("RET",Tabelle3[[#This Row],[Score]])),ISNUMBER(FIND("Bye,",Tabelle3[[#This Row],[Opponent]]))),"NO","YES")</f>
        <v>YES</v>
      </c>
      <c r="C2719" t="s">
        <v>518</v>
      </c>
      <c r="D2719" s="158">
        <v>43752</v>
      </c>
      <c r="E2719" t="s">
        <v>703</v>
      </c>
      <c r="F2719">
        <v>3</v>
      </c>
      <c r="G2719" t="s">
        <v>1432</v>
      </c>
      <c r="H2719" t="s">
        <v>1563</v>
      </c>
      <c r="I2719" t="s">
        <v>771</v>
      </c>
      <c r="J2719">
        <f>IF('ATP Data Set 2019 Singles'!$K2719&gt;1,'ATP Data Set 2019 Singles'!$K2719,"")</f>
        <v>44</v>
      </c>
      <c r="K2719">
        <v>44</v>
      </c>
      <c r="V2719" s="132"/>
      <c r="AC2719"/>
    </row>
    <row r="2720" spans="1:29" x14ac:dyDescent="0.25">
      <c r="A2720" t="s">
        <v>2412</v>
      </c>
      <c r="B2720" t="str">
        <f>IF(OR(ISNUMBER(FIND("W/O",Tabelle3[[#This Row],[Score]])),ISNUMBER(FIND("RET",Tabelle3[[#This Row],[Score]])),ISNUMBER(FIND("Bye,",Tabelle3[[#This Row],[Opponent]]))),"NO","YES")</f>
        <v>YES</v>
      </c>
      <c r="C2720" t="s">
        <v>518</v>
      </c>
      <c r="D2720" s="158">
        <v>43752</v>
      </c>
      <c r="E2720" t="s">
        <v>703</v>
      </c>
      <c r="F2720">
        <v>3</v>
      </c>
      <c r="G2720" t="s">
        <v>1409</v>
      </c>
      <c r="H2720" t="s">
        <v>1562</v>
      </c>
      <c r="I2720" t="s">
        <v>585</v>
      </c>
      <c r="J2720">
        <f>IF('ATP Data Set 2019 Singles'!$K2720&gt;1,'ATP Data Set 2019 Singles'!$K2720,"")</f>
        <v>99</v>
      </c>
      <c r="K2720">
        <v>99</v>
      </c>
      <c r="V2720" s="132"/>
      <c r="AC2720"/>
    </row>
    <row r="2721" spans="1:29" x14ac:dyDescent="0.25">
      <c r="A2721" t="s">
        <v>2412</v>
      </c>
      <c r="B2721" t="str">
        <f>IF(OR(ISNUMBER(FIND("W/O",Tabelle3[[#This Row],[Score]])),ISNUMBER(FIND("RET",Tabelle3[[#This Row],[Score]])),ISNUMBER(FIND("Bye,",Tabelle3[[#This Row],[Opponent]]))),"NO","YES")</f>
        <v>YES</v>
      </c>
      <c r="C2721" t="s">
        <v>518</v>
      </c>
      <c r="D2721" s="158">
        <v>43752</v>
      </c>
      <c r="E2721" t="s">
        <v>703</v>
      </c>
      <c r="F2721">
        <v>3</v>
      </c>
      <c r="G2721" t="s">
        <v>1429</v>
      </c>
      <c r="H2721" t="s">
        <v>1496</v>
      </c>
      <c r="I2721" t="s">
        <v>512</v>
      </c>
      <c r="J2721">
        <f>IF('ATP Data Set 2019 Singles'!$K2721&gt;1,'ATP Data Set 2019 Singles'!$K2721,"")</f>
        <v>80</v>
      </c>
      <c r="K2721">
        <v>80</v>
      </c>
      <c r="V2721" s="132"/>
      <c r="AC2721"/>
    </row>
    <row r="2722" spans="1:29" x14ac:dyDescent="0.25">
      <c r="A2722" t="s">
        <v>2412</v>
      </c>
      <c r="B2722" t="str">
        <f>IF(OR(ISNUMBER(FIND("W/O",Tabelle3[[#This Row],[Score]])),ISNUMBER(FIND("RET",Tabelle3[[#This Row],[Score]])),ISNUMBER(FIND("Bye,",Tabelle3[[#This Row],[Opponent]]))),"NO","YES")</f>
        <v>NO</v>
      </c>
      <c r="C2722" t="s">
        <v>518</v>
      </c>
      <c r="D2722" s="158">
        <v>43752</v>
      </c>
      <c r="E2722" t="s">
        <v>703</v>
      </c>
      <c r="F2722">
        <v>3</v>
      </c>
      <c r="G2722" t="s">
        <v>1434</v>
      </c>
      <c r="H2722" t="s">
        <v>1458</v>
      </c>
      <c r="I2722" t="s">
        <v>1457</v>
      </c>
      <c r="J2722" t="str">
        <f>IF('ATP Data Set 2019 Singles'!$K2722&gt;1,'ATP Data Set 2019 Singles'!$K2722,"")</f>
        <v/>
      </c>
      <c r="K2722">
        <v>0</v>
      </c>
      <c r="V2722" s="132"/>
      <c r="AC2722"/>
    </row>
    <row r="2723" spans="1:29" x14ac:dyDescent="0.25">
      <c r="A2723" t="s">
        <v>2412</v>
      </c>
      <c r="B2723" t="str">
        <f>IF(OR(ISNUMBER(FIND("W/O",Tabelle3[[#This Row],[Score]])),ISNUMBER(FIND("RET",Tabelle3[[#This Row],[Score]])),ISNUMBER(FIND("Bye,",Tabelle3[[#This Row],[Opponent]]))),"NO","YES")</f>
        <v>YES</v>
      </c>
      <c r="C2723" t="s">
        <v>518</v>
      </c>
      <c r="D2723" s="158">
        <v>43752</v>
      </c>
      <c r="E2723" t="s">
        <v>703</v>
      </c>
      <c r="F2723">
        <v>4</v>
      </c>
      <c r="G2723" t="s">
        <v>1516</v>
      </c>
      <c r="H2723" t="s">
        <v>1451</v>
      </c>
      <c r="I2723" t="s">
        <v>1561</v>
      </c>
      <c r="J2723">
        <f>IF('ATP Data Set 2019 Singles'!$K2723&gt;1,'ATP Data Set 2019 Singles'!$K2723,"")</f>
        <v>162</v>
      </c>
      <c r="K2723">
        <v>162</v>
      </c>
      <c r="V2723" s="132"/>
      <c r="AC2723"/>
    </row>
    <row r="2724" spans="1:29" x14ac:dyDescent="0.25">
      <c r="A2724" t="s">
        <v>2412</v>
      </c>
      <c r="B2724" t="str">
        <f>IF(OR(ISNUMBER(FIND("W/O",Tabelle3[[#This Row],[Score]])),ISNUMBER(FIND("RET",Tabelle3[[#This Row],[Score]])),ISNUMBER(FIND("Bye,",Tabelle3[[#This Row],[Opponent]]))),"NO","YES")</f>
        <v>YES</v>
      </c>
      <c r="C2724" t="s">
        <v>518</v>
      </c>
      <c r="D2724" s="158">
        <v>43752</v>
      </c>
      <c r="E2724" t="s">
        <v>703</v>
      </c>
      <c r="F2724">
        <v>4</v>
      </c>
      <c r="G2724" t="s">
        <v>1413</v>
      </c>
      <c r="H2724" t="s">
        <v>1453</v>
      </c>
      <c r="I2724" t="s">
        <v>718</v>
      </c>
      <c r="J2724">
        <f>IF('ATP Data Set 2019 Singles'!$K2724&gt;1,'ATP Data Set 2019 Singles'!$K2724,"")</f>
        <v>68</v>
      </c>
      <c r="K2724">
        <v>68</v>
      </c>
      <c r="V2724" s="132"/>
      <c r="AC2724"/>
    </row>
    <row r="2725" spans="1:29" x14ac:dyDescent="0.25">
      <c r="A2725" t="s">
        <v>2412</v>
      </c>
      <c r="B2725" t="str">
        <f>IF(OR(ISNUMBER(FIND("W/O",Tabelle3[[#This Row],[Score]])),ISNUMBER(FIND("RET",Tabelle3[[#This Row],[Score]])),ISNUMBER(FIND("Bye,",Tabelle3[[#This Row],[Opponent]]))),"NO","YES")</f>
        <v>YES</v>
      </c>
      <c r="C2725" t="s">
        <v>518</v>
      </c>
      <c r="D2725" s="158">
        <v>43752</v>
      </c>
      <c r="E2725" t="s">
        <v>703</v>
      </c>
      <c r="F2725">
        <v>4</v>
      </c>
      <c r="G2725" t="s">
        <v>1555</v>
      </c>
      <c r="H2725" t="s">
        <v>1470</v>
      </c>
      <c r="I2725" t="s">
        <v>678</v>
      </c>
      <c r="J2725">
        <f>IF('ATP Data Set 2019 Singles'!$K2725&gt;1,'ATP Data Set 2019 Singles'!$K2725,"")</f>
        <v>84</v>
      </c>
      <c r="K2725">
        <v>84</v>
      </c>
      <c r="V2725" s="132"/>
      <c r="AC2725"/>
    </row>
    <row r="2726" spans="1:29" x14ac:dyDescent="0.25">
      <c r="A2726" t="s">
        <v>2412</v>
      </c>
      <c r="B2726" t="str">
        <f>IF(OR(ISNUMBER(FIND("W/O",Tabelle3[[#This Row],[Score]])),ISNUMBER(FIND("RET",Tabelle3[[#This Row],[Score]])),ISNUMBER(FIND("Bye,",Tabelle3[[#This Row],[Opponent]]))),"NO","YES")</f>
        <v>YES</v>
      </c>
      <c r="C2726" t="s">
        <v>518</v>
      </c>
      <c r="D2726" s="158">
        <v>43752</v>
      </c>
      <c r="E2726" t="s">
        <v>703</v>
      </c>
      <c r="F2726">
        <v>4</v>
      </c>
      <c r="G2726" t="s">
        <v>1497</v>
      </c>
      <c r="H2726" t="s">
        <v>1560</v>
      </c>
      <c r="I2726" t="s">
        <v>753</v>
      </c>
      <c r="J2726">
        <f>IF('ATP Data Set 2019 Singles'!$K2726&gt;1,'ATP Data Set 2019 Singles'!$K2726,"")</f>
        <v>114</v>
      </c>
      <c r="K2726">
        <v>114</v>
      </c>
      <c r="V2726" s="132"/>
      <c r="AC2726"/>
    </row>
    <row r="2727" spans="1:29" x14ac:dyDescent="0.25">
      <c r="A2727" t="s">
        <v>2412</v>
      </c>
      <c r="B2727" t="str">
        <f>IF(OR(ISNUMBER(FIND("W/O",Tabelle3[[#This Row],[Score]])),ISNUMBER(FIND("RET",Tabelle3[[#This Row],[Score]])),ISNUMBER(FIND("Bye,",Tabelle3[[#This Row],[Opponent]]))),"NO","YES")</f>
        <v>YES</v>
      </c>
      <c r="C2727" t="s">
        <v>518</v>
      </c>
      <c r="D2727" s="158">
        <v>43752</v>
      </c>
      <c r="E2727" t="s">
        <v>703</v>
      </c>
      <c r="F2727">
        <v>4</v>
      </c>
      <c r="G2727" t="s">
        <v>1465</v>
      </c>
      <c r="H2727" t="s">
        <v>1429</v>
      </c>
      <c r="I2727" t="s">
        <v>566</v>
      </c>
      <c r="J2727">
        <f>IF('ATP Data Set 2019 Singles'!$K2727&gt;1,'ATP Data Set 2019 Singles'!$K2727,"")</f>
        <v>107</v>
      </c>
      <c r="K2727">
        <v>107</v>
      </c>
      <c r="V2727" s="132"/>
      <c r="AC2727"/>
    </row>
    <row r="2728" spans="1:29" x14ac:dyDescent="0.25">
      <c r="A2728" t="s">
        <v>2412</v>
      </c>
      <c r="B2728" t="str">
        <f>IF(OR(ISNUMBER(FIND("W/O",Tabelle3[[#This Row],[Score]])),ISNUMBER(FIND("RET",Tabelle3[[#This Row],[Score]])),ISNUMBER(FIND("Bye,",Tabelle3[[#This Row],[Opponent]]))),"NO","YES")</f>
        <v>YES</v>
      </c>
      <c r="C2728" t="s">
        <v>518</v>
      </c>
      <c r="D2728" s="158">
        <v>43752</v>
      </c>
      <c r="E2728" t="s">
        <v>703</v>
      </c>
      <c r="F2728">
        <v>4</v>
      </c>
      <c r="G2728" t="s">
        <v>1404</v>
      </c>
      <c r="H2728" t="s">
        <v>1428</v>
      </c>
      <c r="I2728" t="s">
        <v>621</v>
      </c>
      <c r="J2728">
        <f>IF('ATP Data Set 2019 Singles'!$K2728&gt;1,'ATP Data Set 2019 Singles'!$K2728,"")</f>
        <v>61</v>
      </c>
      <c r="K2728">
        <v>61</v>
      </c>
      <c r="V2728" s="132"/>
      <c r="AC2728"/>
    </row>
    <row r="2729" spans="1:29" x14ac:dyDescent="0.25">
      <c r="A2729" t="s">
        <v>2412</v>
      </c>
      <c r="B2729" t="str">
        <f>IF(OR(ISNUMBER(FIND("W/O",Tabelle3[[#This Row],[Score]])),ISNUMBER(FIND("RET",Tabelle3[[#This Row],[Score]])),ISNUMBER(FIND("Bye,",Tabelle3[[#This Row],[Opponent]]))),"NO","YES")</f>
        <v>YES</v>
      </c>
      <c r="C2729" t="s">
        <v>518</v>
      </c>
      <c r="D2729" s="158">
        <v>43752</v>
      </c>
      <c r="E2729" t="s">
        <v>703</v>
      </c>
      <c r="F2729">
        <v>4</v>
      </c>
      <c r="G2729" t="s">
        <v>1409</v>
      </c>
      <c r="H2729" t="s">
        <v>1432</v>
      </c>
      <c r="I2729" t="s">
        <v>512</v>
      </c>
      <c r="J2729">
        <f>IF('ATP Data Set 2019 Singles'!$K2729&gt;1,'ATP Data Set 2019 Singles'!$K2729,"")</f>
        <v>78</v>
      </c>
      <c r="K2729">
        <v>78</v>
      </c>
      <c r="V2729" s="132"/>
      <c r="AC2729"/>
    </row>
    <row r="2730" spans="1:29" x14ac:dyDescent="0.25">
      <c r="A2730" t="s">
        <v>2412</v>
      </c>
      <c r="B2730" t="str">
        <f>IF(OR(ISNUMBER(FIND("W/O",Tabelle3[[#This Row],[Score]])),ISNUMBER(FIND("RET",Tabelle3[[#This Row],[Score]])),ISNUMBER(FIND("Bye,",Tabelle3[[#This Row],[Opponent]]))),"NO","YES")</f>
        <v>YES</v>
      </c>
      <c r="C2730" t="s">
        <v>518</v>
      </c>
      <c r="D2730" s="158">
        <v>43752</v>
      </c>
      <c r="E2730" t="s">
        <v>703</v>
      </c>
      <c r="F2730">
        <v>4</v>
      </c>
      <c r="G2730" t="s">
        <v>1434</v>
      </c>
      <c r="H2730" t="s">
        <v>1491</v>
      </c>
      <c r="I2730" t="s">
        <v>1436</v>
      </c>
      <c r="J2730">
        <f>IF('ATP Data Set 2019 Singles'!$K2730&gt;1,'ATP Data Set 2019 Singles'!$K2730,"")</f>
        <v>139</v>
      </c>
      <c r="K2730">
        <v>139</v>
      </c>
      <c r="V2730" s="132"/>
      <c r="AC2730"/>
    </row>
    <row r="2731" spans="1:29" x14ac:dyDescent="0.25">
      <c r="A2731" t="s">
        <v>2412</v>
      </c>
      <c r="B2731" t="str">
        <f>IF(OR(ISNUMBER(FIND("W/O",Tabelle3[[#This Row],[Score]])),ISNUMBER(FIND("RET",Tabelle3[[#This Row],[Score]])),ISNUMBER(FIND("Bye,",Tabelle3[[#This Row],[Opponent]]))),"NO","YES")</f>
        <v>YES</v>
      </c>
      <c r="C2731" t="s">
        <v>518</v>
      </c>
      <c r="D2731" s="158">
        <v>43752</v>
      </c>
      <c r="E2731" t="s">
        <v>703</v>
      </c>
      <c r="F2731">
        <v>5</v>
      </c>
      <c r="G2731" t="s">
        <v>1413</v>
      </c>
      <c r="H2731" t="s">
        <v>1497</v>
      </c>
      <c r="I2731" t="s">
        <v>1559</v>
      </c>
      <c r="J2731">
        <f>IF('ATP Data Set 2019 Singles'!$K2731&gt;1,'ATP Data Set 2019 Singles'!$K2731,"")</f>
        <v>145</v>
      </c>
      <c r="K2731">
        <v>145</v>
      </c>
      <c r="V2731" s="132"/>
      <c r="AC2731"/>
    </row>
    <row r="2732" spans="1:29" x14ac:dyDescent="0.25">
      <c r="A2732" t="s">
        <v>2412</v>
      </c>
      <c r="B2732" t="str">
        <f>IF(OR(ISNUMBER(FIND("W/O",Tabelle3[[#This Row],[Score]])),ISNUMBER(FIND("RET",Tabelle3[[#This Row],[Score]])),ISNUMBER(FIND("Bye,",Tabelle3[[#This Row],[Opponent]]))),"NO","YES")</f>
        <v>YES</v>
      </c>
      <c r="C2732" t="s">
        <v>518</v>
      </c>
      <c r="D2732" s="158">
        <v>43752</v>
      </c>
      <c r="E2732" t="s">
        <v>703</v>
      </c>
      <c r="F2732">
        <v>5</v>
      </c>
      <c r="G2732" t="s">
        <v>1555</v>
      </c>
      <c r="H2732" t="s">
        <v>1516</v>
      </c>
      <c r="I2732" t="s">
        <v>1558</v>
      </c>
      <c r="J2732">
        <f>IF('ATP Data Set 2019 Singles'!$K2732&gt;1,'ATP Data Set 2019 Singles'!$K2732,"")</f>
        <v>156</v>
      </c>
      <c r="K2732">
        <v>156</v>
      </c>
      <c r="V2732" s="132"/>
      <c r="AC2732"/>
    </row>
    <row r="2733" spans="1:29" x14ac:dyDescent="0.25">
      <c r="A2733" t="s">
        <v>2412</v>
      </c>
      <c r="B2733" t="str">
        <f>IF(OR(ISNUMBER(FIND("W/O",Tabelle3[[#This Row],[Score]])),ISNUMBER(FIND("RET",Tabelle3[[#This Row],[Score]])),ISNUMBER(FIND("Bye,",Tabelle3[[#This Row],[Opponent]]))),"NO","YES")</f>
        <v>YES</v>
      </c>
      <c r="C2733" t="s">
        <v>518</v>
      </c>
      <c r="D2733" s="158">
        <v>43752</v>
      </c>
      <c r="E2733" t="s">
        <v>703</v>
      </c>
      <c r="F2733">
        <v>5</v>
      </c>
      <c r="G2733" t="s">
        <v>1404</v>
      </c>
      <c r="H2733" t="s">
        <v>1409</v>
      </c>
      <c r="I2733" t="s">
        <v>848</v>
      </c>
      <c r="J2733">
        <f>IF('ATP Data Set 2019 Singles'!$K2733&gt;1,'ATP Data Set 2019 Singles'!$K2733,"")</f>
        <v>102</v>
      </c>
      <c r="K2733">
        <v>102</v>
      </c>
      <c r="V2733" s="132"/>
      <c r="AC2733"/>
    </row>
    <row r="2734" spans="1:29" x14ac:dyDescent="0.25">
      <c r="A2734" t="s">
        <v>2412</v>
      </c>
      <c r="B2734" t="str">
        <f>IF(OR(ISNUMBER(FIND("W/O",Tabelle3[[#This Row],[Score]])),ISNUMBER(FIND("RET",Tabelle3[[#This Row],[Score]])),ISNUMBER(FIND("Bye,",Tabelle3[[#This Row],[Opponent]]))),"NO","YES")</f>
        <v>YES</v>
      </c>
      <c r="C2734" t="s">
        <v>518</v>
      </c>
      <c r="D2734" s="158">
        <v>43752</v>
      </c>
      <c r="E2734" t="s">
        <v>703</v>
      </c>
      <c r="F2734">
        <v>5</v>
      </c>
      <c r="G2734" t="s">
        <v>1434</v>
      </c>
      <c r="H2734" t="s">
        <v>1465</v>
      </c>
      <c r="I2734" t="s">
        <v>1557</v>
      </c>
      <c r="J2734">
        <f>IF('ATP Data Set 2019 Singles'!$K2734&gt;1,'ATP Data Set 2019 Singles'!$K2734,"")</f>
        <v>134</v>
      </c>
      <c r="K2734">
        <v>134</v>
      </c>
      <c r="V2734" s="132"/>
      <c r="AC2734"/>
    </row>
    <row r="2735" spans="1:29" x14ac:dyDescent="0.25">
      <c r="A2735" t="s">
        <v>2412</v>
      </c>
      <c r="B2735" t="str">
        <f>IF(OR(ISNUMBER(FIND("W/O",Tabelle3[[#This Row],[Score]])),ISNUMBER(FIND("RET",Tabelle3[[#This Row],[Score]])),ISNUMBER(FIND("Bye,",Tabelle3[[#This Row],[Opponent]]))),"NO","YES")</f>
        <v>YES</v>
      </c>
      <c r="C2735" t="s">
        <v>518</v>
      </c>
      <c r="D2735" s="158">
        <v>43752</v>
      </c>
      <c r="E2735" t="s">
        <v>703</v>
      </c>
      <c r="F2735">
        <v>6</v>
      </c>
      <c r="G2735" t="s">
        <v>1555</v>
      </c>
      <c r="H2735" t="s">
        <v>1413</v>
      </c>
      <c r="I2735" t="s">
        <v>1556</v>
      </c>
      <c r="J2735">
        <f>IF('ATP Data Set 2019 Singles'!$K2735&gt;1,'ATP Data Set 2019 Singles'!$K2735,"")</f>
        <v>142</v>
      </c>
      <c r="K2735">
        <v>142</v>
      </c>
      <c r="V2735" s="132"/>
      <c r="AC2735"/>
    </row>
    <row r="2736" spans="1:29" x14ac:dyDescent="0.25">
      <c r="A2736" t="s">
        <v>2412</v>
      </c>
      <c r="B2736" t="str">
        <f>IF(OR(ISNUMBER(FIND("W/O",Tabelle3[[#This Row],[Score]])),ISNUMBER(FIND("RET",Tabelle3[[#This Row],[Score]])),ISNUMBER(FIND("Bye,",Tabelle3[[#This Row],[Opponent]]))),"NO","YES")</f>
        <v>YES</v>
      </c>
      <c r="C2736" t="s">
        <v>518</v>
      </c>
      <c r="D2736" s="158">
        <v>43752</v>
      </c>
      <c r="E2736" t="s">
        <v>703</v>
      </c>
      <c r="F2736">
        <v>6</v>
      </c>
      <c r="G2736" t="s">
        <v>1434</v>
      </c>
      <c r="H2736" t="s">
        <v>1404</v>
      </c>
      <c r="I2736" t="s">
        <v>621</v>
      </c>
      <c r="J2736">
        <f>IF('ATP Data Set 2019 Singles'!$K2736&gt;1,'ATP Data Set 2019 Singles'!$K2736,"")</f>
        <v>65</v>
      </c>
      <c r="K2736">
        <v>65</v>
      </c>
      <c r="V2736" s="132"/>
      <c r="AC2736"/>
    </row>
    <row r="2737" spans="1:29" x14ac:dyDescent="0.25">
      <c r="A2737" t="s">
        <v>2412</v>
      </c>
      <c r="B2737" t="str">
        <f>IF(OR(ISNUMBER(FIND("W/O",Tabelle3[[#This Row],[Score]])),ISNUMBER(FIND("RET",Tabelle3[[#This Row],[Score]])),ISNUMBER(FIND("Bye,",Tabelle3[[#This Row],[Opponent]]))),"NO","YES")</f>
        <v>YES</v>
      </c>
      <c r="C2737" t="s">
        <v>518</v>
      </c>
      <c r="D2737" s="158">
        <v>43752</v>
      </c>
      <c r="E2737" t="s">
        <v>703</v>
      </c>
      <c r="F2737">
        <v>7</v>
      </c>
      <c r="G2737" t="s">
        <v>1555</v>
      </c>
      <c r="H2737" t="s">
        <v>1434</v>
      </c>
      <c r="I2737" t="s">
        <v>1500</v>
      </c>
      <c r="J2737">
        <f>IF('ATP Data Set 2019 Singles'!$K2737&gt;1,'ATP Data Set 2019 Singles'!$K2737,"")</f>
        <v>147</v>
      </c>
      <c r="K2737">
        <v>147</v>
      </c>
      <c r="V2737" s="132"/>
      <c r="AC2737"/>
    </row>
    <row r="2738" spans="1:29" x14ac:dyDescent="0.25">
      <c r="A2738" t="s">
        <v>2412</v>
      </c>
      <c r="B2738" t="str">
        <f>IF(OR(ISNUMBER(FIND("W/O",Tabelle3[[#This Row],[Score]])),ISNUMBER(FIND("RET",Tabelle3[[#This Row],[Score]])),ISNUMBER(FIND("Bye,",Tabelle3[[#This Row],[Opponent]]))),"NO","YES")</f>
        <v>YES</v>
      </c>
      <c r="C2738" t="s">
        <v>518</v>
      </c>
      <c r="D2738" s="158">
        <v>43752</v>
      </c>
      <c r="E2738" t="s">
        <v>675</v>
      </c>
      <c r="F2738">
        <v>3</v>
      </c>
      <c r="G2738" t="s">
        <v>1542</v>
      </c>
      <c r="H2738" t="s">
        <v>1554</v>
      </c>
      <c r="I2738" t="s">
        <v>1553</v>
      </c>
      <c r="J2738">
        <f>IF('ATP Data Set 2019 Singles'!$K2738&gt;1,'ATP Data Set 2019 Singles'!$K2738,"")</f>
        <v>108</v>
      </c>
      <c r="K2738">
        <v>108</v>
      </c>
      <c r="V2738" s="132"/>
      <c r="AC2738"/>
    </row>
    <row r="2739" spans="1:29" x14ac:dyDescent="0.25">
      <c r="A2739" t="s">
        <v>2412</v>
      </c>
      <c r="B2739" t="str">
        <f>IF(OR(ISNUMBER(FIND("W/O",Tabelle3[[#This Row],[Score]])),ISNUMBER(FIND("RET",Tabelle3[[#This Row],[Score]])),ISNUMBER(FIND("Bye,",Tabelle3[[#This Row],[Opponent]]))),"NO","YES")</f>
        <v>YES</v>
      </c>
      <c r="C2739" t="s">
        <v>518</v>
      </c>
      <c r="D2739" s="158">
        <v>43752</v>
      </c>
      <c r="E2739" t="s">
        <v>675</v>
      </c>
      <c r="F2739">
        <v>3</v>
      </c>
      <c r="G2739" t="s">
        <v>1539</v>
      </c>
      <c r="H2739" t="s">
        <v>1472</v>
      </c>
      <c r="I2739" t="s">
        <v>1507</v>
      </c>
      <c r="J2739">
        <f>IF('ATP Data Set 2019 Singles'!$K2739&gt;1,'ATP Data Set 2019 Singles'!$K2739,"")</f>
        <v>103</v>
      </c>
      <c r="K2739">
        <v>103</v>
      </c>
      <c r="V2739" s="132"/>
      <c r="AC2739"/>
    </row>
    <row r="2740" spans="1:29" x14ac:dyDescent="0.25">
      <c r="A2740" t="s">
        <v>2412</v>
      </c>
      <c r="B2740" t="str">
        <f>IF(OR(ISNUMBER(FIND("W/O",Tabelle3[[#This Row],[Score]])),ISNUMBER(FIND("RET",Tabelle3[[#This Row],[Score]])),ISNUMBER(FIND("Bye,",Tabelle3[[#This Row],[Opponent]]))),"NO","YES")</f>
        <v>YES</v>
      </c>
      <c r="C2740" t="s">
        <v>518</v>
      </c>
      <c r="D2740" s="158">
        <v>43752</v>
      </c>
      <c r="E2740" t="s">
        <v>675</v>
      </c>
      <c r="F2740">
        <v>3</v>
      </c>
      <c r="G2740" t="s">
        <v>1437</v>
      </c>
      <c r="H2740" t="s">
        <v>1552</v>
      </c>
      <c r="I2740" t="s">
        <v>653</v>
      </c>
      <c r="J2740">
        <f>IF('ATP Data Set 2019 Singles'!$K2740&gt;1,'ATP Data Set 2019 Singles'!$K2740,"")</f>
        <v>69</v>
      </c>
      <c r="K2740">
        <v>69</v>
      </c>
      <c r="V2740" s="132"/>
      <c r="AC2740"/>
    </row>
    <row r="2741" spans="1:29" x14ac:dyDescent="0.25">
      <c r="A2741" t="s">
        <v>2412</v>
      </c>
      <c r="B2741" t="str">
        <f>IF(OR(ISNUMBER(FIND("W/O",Tabelle3[[#This Row],[Score]])),ISNUMBER(FIND("RET",Tabelle3[[#This Row],[Score]])),ISNUMBER(FIND("Bye,",Tabelle3[[#This Row],[Opponent]]))),"NO","YES")</f>
        <v>NO</v>
      </c>
      <c r="C2741" t="s">
        <v>518</v>
      </c>
      <c r="D2741" s="158">
        <v>43752</v>
      </c>
      <c r="E2741" t="s">
        <v>675</v>
      </c>
      <c r="F2741">
        <v>3</v>
      </c>
      <c r="G2741" t="s">
        <v>1440</v>
      </c>
      <c r="H2741" t="s">
        <v>1458</v>
      </c>
      <c r="I2741" t="s">
        <v>1457</v>
      </c>
      <c r="J2741" t="str">
        <f>IF('ATP Data Set 2019 Singles'!$K2741&gt;1,'ATP Data Set 2019 Singles'!$K2741,"")</f>
        <v/>
      </c>
      <c r="K2741">
        <v>0</v>
      </c>
      <c r="V2741" s="132"/>
      <c r="AC2741"/>
    </row>
    <row r="2742" spans="1:29" x14ac:dyDescent="0.25">
      <c r="A2742" t="s">
        <v>2412</v>
      </c>
      <c r="B2742" t="str">
        <f>IF(OR(ISNUMBER(FIND("W/O",Tabelle3[[#This Row],[Score]])),ISNUMBER(FIND("RET",Tabelle3[[#This Row],[Score]])),ISNUMBER(FIND("Bye,",Tabelle3[[#This Row],[Opponent]]))),"NO","YES")</f>
        <v>YES</v>
      </c>
      <c r="C2742" t="s">
        <v>518</v>
      </c>
      <c r="D2742" s="158">
        <v>43752</v>
      </c>
      <c r="E2742" t="s">
        <v>675</v>
      </c>
      <c r="F2742">
        <v>3</v>
      </c>
      <c r="G2742" t="s">
        <v>1541</v>
      </c>
      <c r="H2742" t="s">
        <v>1551</v>
      </c>
      <c r="I2742" t="s">
        <v>512</v>
      </c>
      <c r="J2742">
        <f>IF('ATP Data Set 2019 Singles'!$K2742&gt;1,'ATP Data Set 2019 Singles'!$K2742,"")</f>
        <v>79</v>
      </c>
      <c r="K2742">
        <v>79</v>
      </c>
      <c r="V2742" s="132"/>
      <c r="AC2742"/>
    </row>
    <row r="2743" spans="1:29" x14ac:dyDescent="0.25">
      <c r="A2743" t="s">
        <v>2412</v>
      </c>
      <c r="B2743" t="str">
        <f>IF(OR(ISNUMBER(FIND("W/O",Tabelle3[[#This Row],[Score]])),ISNUMBER(FIND("RET",Tabelle3[[#This Row],[Score]])),ISNUMBER(FIND("Bye,",Tabelle3[[#This Row],[Opponent]]))),"NO","YES")</f>
        <v>YES</v>
      </c>
      <c r="C2743" t="s">
        <v>518</v>
      </c>
      <c r="D2743" s="158">
        <v>43752</v>
      </c>
      <c r="E2743" t="s">
        <v>675</v>
      </c>
      <c r="F2743">
        <v>3</v>
      </c>
      <c r="G2743" t="s">
        <v>1544</v>
      </c>
      <c r="H2743" t="s">
        <v>1481</v>
      </c>
      <c r="I2743" t="s">
        <v>1550</v>
      </c>
      <c r="J2743">
        <f>IF('ATP Data Set 2019 Singles'!$K2743&gt;1,'ATP Data Set 2019 Singles'!$K2743,"")</f>
        <v>131</v>
      </c>
      <c r="K2743">
        <v>131</v>
      </c>
      <c r="V2743" s="132"/>
      <c r="AC2743"/>
    </row>
    <row r="2744" spans="1:29" x14ac:dyDescent="0.25">
      <c r="A2744" t="s">
        <v>2412</v>
      </c>
      <c r="B2744" t="str">
        <f>IF(OR(ISNUMBER(FIND("W/O",Tabelle3[[#This Row],[Score]])),ISNUMBER(FIND("RET",Tabelle3[[#This Row],[Score]])),ISNUMBER(FIND("Bye,",Tabelle3[[#This Row],[Opponent]]))),"NO","YES")</f>
        <v>YES</v>
      </c>
      <c r="C2744" t="s">
        <v>518</v>
      </c>
      <c r="D2744" s="158">
        <v>43752</v>
      </c>
      <c r="E2744" t="s">
        <v>675</v>
      </c>
      <c r="F2744">
        <v>3</v>
      </c>
      <c r="G2744" t="s">
        <v>1407</v>
      </c>
      <c r="H2744" t="s">
        <v>1549</v>
      </c>
      <c r="I2744" t="s">
        <v>705</v>
      </c>
      <c r="J2744">
        <f>IF('ATP Data Set 2019 Singles'!$K2744&gt;1,'ATP Data Set 2019 Singles'!$K2744,"")</f>
        <v>73</v>
      </c>
      <c r="K2744">
        <v>73</v>
      </c>
      <c r="V2744" s="132"/>
      <c r="AC2744"/>
    </row>
    <row r="2745" spans="1:29" x14ac:dyDescent="0.25">
      <c r="A2745" t="s">
        <v>2412</v>
      </c>
      <c r="B2745" t="str">
        <f>IF(OR(ISNUMBER(FIND("W/O",Tabelle3[[#This Row],[Score]])),ISNUMBER(FIND("RET",Tabelle3[[#This Row],[Score]])),ISNUMBER(FIND("Bye,",Tabelle3[[#This Row],[Opponent]]))),"NO","YES")</f>
        <v>NO</v>
      </c>
      <c r="C2745" t="s">
        <v>518</v>
      </c>
      <c r="D2745" s="158">
        <v>43752</v>
      </c>
      <c r="E2745" t="s">
        <v>675</v>
      </c>
      <c r="F2745">
        <v>3</v>
      </c>
      <c r="G2745" t="s">
        <v>1445</v>
      </c>
      <c r="H2745" t="s">
        <v>1458</v>
      </c>
      <c r="I2745" t="s">
        <v>1457</v>
      </c>
      <c r="J2745" t="str">
        <f>IF('ATP Data Set 2019 Singles'!$K2745&gt;1,'ATP Data Set 2019 Singles'!$K2745,"")</f>
        <v/>
      </c>
      <c r="K2745">
        <v>0</v>
      </c>
      <c r="V2745" s="132"/>
      <c r="AC2745"/>
    </row>
    <row r="2746" spans="1:29" x14ac:dyDescent="0.25">
      <c r="A2746" t="s">
        <v>2412</v>
      </c>
      <c r="B2746" t="str">
        <f>IF(OR(ISNUMBER(FIND("W/O",Tabelle3[[#This Row],[Score]])),ISNUMBER(FIND("RET",Tabelle3[[#This Row],[Score]])),ISNUMBER(FIND("Bye,",Tabelle3[[#This Row],[Opponent]]))),"NO","YES")</f>
        <v>YES</v>
      </c>
      <c r="C2746" t="s">
        <v>518</v>
      </c>
      <c r="D2746" s="158">
        <v>43752</v>
      </c>
      <c r="E2746" t="s">
        <v>675</v>
      </c>
      <c r="F2746">
        <v>3</v>
      </c>
      <c r="G2746" t="s">
        <v>1490</v>
      </c>
      <c r="H2746" t="s">
        <v>1492</v>
      </c>
      <c r="I2746" t="s">
        <v>522</v>
      </c>
      <c r="J2746">
        <f>IF('ATP Data Set 2019 Singles'!$K2746&gt;1,'ATP Data Set 2019 Singles'!$K2746,"")</f>
        <v>95</v>
      </c>
      <c r="K2746">
        <v>95</v>
      </c>
      <c r="V2746" s="132"/>
      <c r="AC2746"/>
    </row>
    <row r="2747" spans="1:29" x14ac:dyDescent="0.25">
      <c r="A2747" t="s">
        <v>2412</v>
      </c>
      <c r="B2747" t="str">
        <f>IF(OR(ISNUMBER(FIND("W/O",Tabelle3[[#This Row],[Score]])),ISNUMBER(FIND("RET",Tabelle3[[#This Row],[Score]])),ISNUMBER(FIND("Bye,",Tabelle3[[#This Row],[Opponent]]))),"NO","YES")</f>
        <v>YES</v>
      </c>
      <c r="C2747" t="s">
        <v>518</v>
      </c>
      <c r="D2747" s="158">
        <v>43752</v>
      </c>
      <c r="E2747" t="s">
        <v>675</v>
      </c>
      <c r="F2747">
        <v>3</v>
      </c>
      <c r="G2747" t="s">
        <v>1487</v>
      </c>
      <c r="H2747" t="s">
        <v>1548</v>
      </c>
      <c r="I2747" t="s">
        <v>678</v>
      </c>
      <c r="J2747">
        <f>IF('ATP Data Set 2019 Singles'!$K2747&gt;1,'ATP Data Set 2019 Singles'!$K2747,"")</f>
        <v>77</v>
      </c>
      <c r="K2747">
        <v>77</v>
      </c>
      <c r="V2747" s="132"/>
      <c r="AC2747"/>
    </row>
    <row r="2748" spans="1:29" x14ac:dyDescent="0.25">
      <c r="A2748" t="s">
        <v>2412</v>
      </c>
      <c r="B2748" t="str">
        <f>IF(OR(ISNUMBER(FIND("W/O",Tabelle3[[#This Row],[Score]])),ISNUMBER(FIND("RET",Tabelle3[[#This Row],[Score]])),ISNUMBER(FIND("Bye,",Tabelle3[[#This Row],[Opponent]]))),"NO","YES")</f>
        <v>NO</v>
      </c>
      <c r="C2748" t="s">
        <v>518</v>
      </c>
      <c r="D2748" s="158">
        <v>43752</v>
      </c>
      <c r="E2748" t="s">
        <v>675</v>
      </c>
      <c r="F2748">
        <v>3</v>
      </c>
      <c r="G2748" t="s">
        <v>1469</v>
      </c>
      <c r="H2748" t="s">
        <v>1458</v>
      </c>
      <c r="I2748" t="s">
        <v>1457</v>
      </c>
      <c r="J2748" t="str">
        <f>IF('ATP Data Set 2019 Singles'!$K2748&gt;1,'ATP Data Set 2019 Singles'!$K2748,"")</f>
        <v/>
      </c>
      <c r="K2748">
        <v>0</v>
      </c>
      <c r="V2748" s="132"/>
      <c r="AC2748"/>
    </row>
    <row r="2749" spans="1:29" x14ac:dyDescent="0.25">
      <c r="A2749" t="s">
        <v>2412</v>
      </c>
      <c r="B2749" t="str">
        <f>IF(OR(ISNUMBER(FIND("W/O",Tabelle3[[#This Row],[Score]])),ISNUMBER(FIND("RET",Tabelle3[[#This Row],[Score]])),ISNUMBER(FIND("Bye,",Tabelle3[[#This Row],[Opponent]]))),"NO","YES")</f>
        <v>YES</v>
      </c>
      <c r="C2749" t="s">
        <v>518</v>
      </c>
      <c r="D2749" s="158">
        <v>43752</v>
      </c>
      <c r="E2749" t="s">
        <v>675</v>
      </c>
      <c r="F2749">
        <v>3</v>
      </c>
      <c r="G2749" t="s">
        <v>1448</v>
      </c>
      <c r="H2749" t="s">
        <v>1467</v>
      </c>
      <c r="I2749" t="s">
        <v>546</v>
      </c>
      <c r="J2749">
        <f>IF('ATP Data Set 2019 Singles'!$K2749&gt;1,'ATP Data Set 2019 Singles'!$K2749,"")</f>
        <v>72</v>
      </c>
      <c r="K2749">
        <v>72</v>
      </c>
      <c r="V2749" s="132"/>
      <c r="AC2749"/>
    </row>
    <row r="2750" spans="1:29" x14ac:dyDescent="0.25">
      <c r="A2750" t="s">
        <v>2412</v>
      </c>
      <c r="B2750" t="str">
        <f>IF(OR(ISNUMBER(FIND("W/O",Tabelle3[[#This Row],[Score]])),ISNUMBER(FIND("RET",Tabelle3[[#This Row],[Score]])),ISNUMBER(FIND("Bye,",Tabelle3[[#This Row],[Opponent]]))),"NO","YES")</f>
        <v>NO</v>
      </c>
      <c r="C2750" t="s">
        <v>518</v>
      </c>
      <c r="D2750" s="158">
        <v>43752</v>
      </c>
      <c r="E2750" t="s">
        <v>675</v>
      </c>
      <c r="F2750">
        <v>3</v>
      </c>
      <c r="G2750" t="s">
        <v>1536</v>
      </c>
      <c r="H2750" t="s">
        <v>1458</v>
      </c>
      <c r="I2750" t="s">
        <v>1457</v>
      </c>
      <c r="J2750" t="str">
        <f>IF('ATP Data Set 2019 Singles'!$K2750&gt;1,'ATP Data Set 2019 Singles'!$K2750,"")</f>
        <v/>
      </c>
      <c r="K2750">
        <v>0</v>
      </c>
      <c r="V2750" s="132"/>
      <c r="AC2750"/>
    </row>
    <row r="2751" spans="1:29" x14ac:dyDescent="0.25">
      <c r="A2751" t="s">
        <v>2412</v>
      </c>
      <c r="B2751" t="str">
        <f>IF(OR(ISNUMBER(FIND("W/O",Tabelle3[[#This Row],[Score]])),ISNUMBER(FIND("RET",Tabelle3[[#This Row],[Score]])),ISNUMBER(FIND("Bye,",Tabelle3[[#This Row],[Opponent]]))),"NO","YES")</f>
        <v>YES</v>
      </c>
      <c r="C2751" t="s">
        <v>518</v>
      </c>
      <c r="D2751" s="158">
        <v>43752</v>
      </c>
      <c r="E2751" t="s">
        <v>675</v>
      </c>
      <c r="F2751">
        <v>3</v>
      </c>
      <c r="G2751" t="s">
        <v>1543</v>
      </c>
      <c r="H2751" t="s">
        <v>1511</v>
      </c>
      <c r="I2751" t="s">
        <v>1547</v>
      </c>
      <c r="J2751">
        <f>IF('ATP Data Set 2019 Singles'!$K2751&gt;1,'ATP Data Set 2019 Singles'!$K2751,"")</f>
        <v>135</v>
      </c>
      <c r="K2751">
        <v>135</v>
      </c>
      <c r="V2751" s="132"/>
      <c r="AC2751"/>
    </row>
    <row r="2752" spans="1:29" x14ac:dyDescent="0.25">
      <c r="A2752" t="s">
        <v>2412</v>
      </c>
      <c r="B2752" t="str">
        <f>IF(OR(ISNUMBER(FIND("W/O",Tabelle3[[#This Row],[Score]])),ISNUMBER(FIND("RET",Tabelle3[[#This Row],[Score]])),ISNUMBER(FIND("Bye,",Tabelle3[[#This Row],[Opponent]]))),"NO","YES")</f>
        <v>YES</v>
      </c>
      <c r="C2752" t="s">
        <v>518</v>
      </c>
      <c r="D2752" s="158">
        <v>43752</v>
      </c>
      <c r="E2752" t="s">
        <v>675</v>
      </c>
      <c r="F2752">
        <v>3</v>
      </c>
      <c r="G2752" t="s">
        <v>1461</v>
      </c>
      <c r="H2752" t="s">
        <v>1493</v>
      </c>
      <c r="I2752" t="s">
        <v>1546</v>
      </c>
      <c r="J2752">
        <f>IF('ATP Data Set 2019 Singles'!$K2752&gt;1,'ATP Data Set 2019 Singles'!$K2752,"")</f>
        <v>93</v>
      </c>
      <c r="K2752">
        <v>93</v>
      </c>
      <c r="V2752" s="132"/>
      <c r="AC2752"/>
    </row>
    <row r="2753" spans="1:29" x14ac:dyDescent="0.25">
      <c r="A2753" t="s">
        <v>2412</v>
      </c>
      <c r="B2753" t="str">
        <f>IF(OR(ISNUMBER(FIND("W/O",Tabelle3[[#This Row],[Score]])),ISNUMBER(FIND("RET",Tabelle3[[#This Row],[Score]])),ISNUMBER(FIND("Bye,",Tabelle3[[#This Row],[Opponent]]))),"NO","YES")</f>
        <v>YES</v>
      </c>
      <c r="C2753" t="s">
        <v>518</v>
      </c>
      <c r="D2753" s="158">
        <v>43752</v>
      </c>
      <c r="E2753" t="s">
        <v>675</v>
      </c>
      <c r="F2753">
        <v>3</v>
      </c>
      <c r="G2753" t="s">
        <v>1456</v>
      </c>
      <c r="H2753" t="s">
        <v>1430</v>
      </c>
      <c r="I2753" t="s">
        <v>1545</v>
      </c>
      <c r="J2753">
        <f>IF('ATP Data Set 2019 Singles'!$K2753&gt;1,'ATP Data Set 2019 Singles'!$K2753,"")</f>
        <v>163</v>
      </c>
      <c r="K2753">
        <v>163</v>
      </c>
      <c r="V2753" s="132"/>
      <c r="AC2753"/>
    </row>
    <row r="2754" spans="1:29" x14ac:dyDescent="0.25">
      <c r="A2754" t="s">
        <v>2412</v>
      </c>
      <c r="B2754" t="str">
        <f>IF(OR(ISNUMBER(FIND("W/O",Tabelle3[[#This Row],[Score]])),ISNUMBER(FIND("RET",Tabelle3[[#This Row],[Score]])),ISNUMBER(FIND("Bye,",Tabelle3[[#This Row],[Opponent]]))),"NO","YES")</f>
        <v>YES</v>
      </c>
      <c r="C2754" t="s">
        <v>518</v>
      </c>
      <c r="D2754" s="158">
        <v>43752</v>
      </c>
      <c r="E2754" t="s">
        <v>675</v>
      </c>
      <c r="F2754">
        <v>4</v>
      </c>
      <c r="G2754" t="s">
        <v>1437</v>
      </c>
      <c r="H2754" t="s">
        <v>1407</v>
      </c>
      <c r="I2754" t="s">
        <v>512</v>
      </c>
      <c r="J2754">
        <f>IF('ATP Data Set 2019 Singles'!$K2754&gt;1,'ATP Data Set 2019 Singles'!$K2754,"")</f>
        <v>64</v>
      </c>
      <c r="K2754">
        <v>64</v>
      </c>
      <c r="V2754" s="132"/>
      <c r="AC2754"/>
    </row>
    <row r="2755" spans="1:29" x14ac:dyDescent="0.25">
      <c r="A2755" t="s">
        <v>2412</v>
      </c>
      <c r="B2755" t="str">
        <f>IF(OR(ISNUMBER(FIND("W/O",Tabelle3[[#This Row],[Score]])),ISNUMBER(FIND("RET",Tabelle3[[#This Row],[Score]])),ISNUMBER(FIND("Bye,",Tabelle3[[#This Row],[Opponent]]))),"NO","YES")</f>
        <v>YES</v>
      </c>
      <c r="C2755" t="s">
        <v>518</v>
      </c>
      <c r="D2755" s="158">
        <v>43752</v>
      </c>
      <c r="E2755" t="s">
        <v>675</v>
      </c>
      <c r="F2755">
        <v>4</v>
      </c>
      <c r="G2755" t="s">
        <v>1440</v>
      </c>
      <c r="H2755" t="s">
        <v>1544</v>
      </c>
      <c r="I2755" t="s">
        <v>895</v>
      </c>
      <c r="J2755">
        <f>IF('ATP Data Set 2019 Singles'!$K2755&gt;1,'ATP Data Set 2019 Singles'!$K2755,"")</f>
        <v>84</v>
      </c>
      <c r="K2755">
        <v>84</v>
      </c>
      <c r="V2755" s="132"/>
      <c r="AC2755"/>
    </row>
    <row r="2756" spans="1:29" x14ac:dyDescent="0.25">
      <c r="A2756" t="s">
        <v>2412</v>
      </c>
      <c r="B2756" t="str">
        <f>IF(OR(ISNUMBER(FIND("W/O",Tabelle3[[#This Row],[Score]])),ISNUMBER(FIND("RET",Tabelle3[[#This Row],[Score]])),ISNUMBER(FIND("Bye,",Tabelle3[[#This Row],[Opponent]]))),"NO","YES")</f>
        <v>YES</v>
      </c>
      <c r="C2756" t="s">
        <v>518</v>
      </c>
      <c r="D2756" s="158">
        <v>43752</v>
      </c>
      <c r="E2756" t="s">
        <v>675</v>
      </c>
      <c r="F2756">
        <v>4</v>
      </c>
      <c r="G2756" t="s">
        <v>1445</v>
      </c>
      <c r="H2756" t="s">
        <v>1490</v>
      </c>
      <c r="I2756" t="s">
        <v>840</v>
      </c>
      <c r="J2756">
        <f>IF('ATP Data Set 2019 Singles'!$K2756&gt;1,'ATP Data Set 2019 Singles'!$K2756,"")</f>
        <v>143</v>
      </c>
      <c r="K2756">
        <v>143</v>
      </c>
      <c r="V2756" s="132"/>
      <c r="AC2756"/>
    </row>
    <row r="2757" spans="1:29" x14ac:dyDescent="0.25">
      <c r="A2757" t="s">
        <v>2412</v>
      </c>
      <c r="B2757" t="str">
        <f>IF(OR(ISNUMBER(FIND("W/O",Tabelle3[[#This Row],[Score]])),ISNUMBER(FIND("RET",Tabelle3[[#This Row],[Score]])),ISNUMBER(FIND("Bye,",Tabelle3[[#This Row],[Opponent]]))),"NO","YES")</f>
        <v>YES</v>
      </c>
      <c r="C2757" t="s">
        <v>518</v>
      </c>
      <c r="D2757" s="158">
        <v>43752</v>
      </c>
      <c r="E2757" t="s">
        <v>675</v>
      </c>
      <c r="F2757">
        <v>4</v>
      </c>
      <c r="G2757" t="s">
        <v>1469</v>
      </c>
      <c r="H2757" t="s">
        <v>1543</v>
      </c>
      <c r="I2757" t="s">
        <v>1354</v>
      </c>
      <c r="J2757">
        <f>IF('ATP Data Set 2019 Singles'!$K2757&gt;1,'ATP Data Set 2019 Singles'!$K2757,"")</f>
        <v>113</v>
      </c>
      <c r="K2757">
        <v>113</v>
      </c>
      <c r="V2757" s="132"/>
      <c r="AC2757"/>
    </row>
    <row r="2758" spans="1:29" x14ac:dyDescent="0.25">
      <c r="A2758" t="s">
        <v>2412</v>
      </c>
      <c r="B2758" t="str">
        <f>IF(OR(ISNUMBER(FIND("W/O",Tabelle3[[#This Row],[Score]])),ISNUMBER(FIND("RET",Tabelle3[[#This Row],[Score]])),ISNUMBER(FIND("Bye,",Tabelle3[[#This Row],[Opponent]]))),"NO","YES")</f>
        <v>YES</v>
      </c>
      <c r="C2758" t="s">
        <v>518</v>
      </c>
      <c r="D2758" s="158">
        <v>43752</v>
      </c>
      <c r="E2758" t="s">
        <v>675</v>
      </c>
      <c r="F2758">
        <v>4</v>
      </c>
      <c r="G2758" t="s">
        <v>1448</v>
      </c>
      <c r="H2758" t="s">
        <v>1487</v>
      </c>
      <c r="I2758" t="s">
        <v>527</v>
      </c>
      <c r="J2758">
        <f>IF('ATP Data Set 2019 Singles'!$K2758&gt;1,'ATP Data Set 2019 Singles'!$K2758,"")</f>
        <v>113</v>
      </c>
      <c r="K2758">
        <v>113</v>
      </c>
      <c r="V2758" s="132"/>
      <c r="AC2758"/>
    </row>
    <row r="2759" spans="1:29" x14ac:dyDescent="0.25">
      <c r="A2759" t="s">
        <v>2412</v>
      </c>
      <c r="B2759" t="str">
        <f>IF(OR(ISNUMBER(FIND("W/O",Tabelle3[[#This Row],[Score]])),ISNUMBER(FIND("RET",Tabelle3[[#This Row],[Score]])),ISNUMBER(FIND("Bye,",Tabelle3[[#This Row],[Opponent]]))),"NO","YES")</f>
        <v>YES</v>
      </c>
      <c r="C2759" t="s">
        <v>518</v>
      </c>
      <c r="D2759" s="158">
        <v>43752</v>
      </c>
      <c r="E2759" t="s">
        <v>675</v>
      </c>
      <c r="F2759">
        <v>4</v>
      </c>
      <c r="G2759" t="s">
        <v>1536</v>
      </c>
      <c r="H2759" t="s">
        <v>1542</v>
      </c>
      <c r="I2759" t="s">
        <v>684</v>
      </c>
      <c r="J2759">
        <f>IF('ATP Data Set 2019 Singles'!$K2759&gt;1,'ATP Data Set 2019 Singles'!$K2759,"")</f>
        <v>89</v>
      </c>
      <c r="K2759">
        <v>89</v>
      </c>
      <c r="V2759" s="132"/>
      <c r="AC2759"/>
    </row>
    <row r="2760" spans="1:29" x14ac:dyDescent="0.25">
      <c r="A2760" t="s">
        <v>2412</v>
      </c>
      <c r="B2760" t="str">
        <f>IF(OR(ISNUMBER(FIND("W/O",Tabelle3[[#This Row],[Score]])),ISNUMBER(FIND("RET",Tabelle3[[#This Row],[Score]])),ISNUMBER(FIND("Bye,",Tabelle3[[#This Row],[Opponent]]))),"NO","YES")</f>
        <v>YES</v>
      </c>
      <c r="C2760" t="s">
        <v>518</v>
      </c>
      <c r="D2760" s="158">
        <v>43752</v>
      </c>
      <c r="E2760" t="s">
        <v>675</v>
      </c>
      <c r="F2760">
        <v>4</v>
      </c>
      <c r="G2760" t="s">
        <v>1461</v>
      </c>
      <c r="H2760" t="s">
        <v>1541</v>
      </c>
      <c r="I2760" t="s">
        <v>1540</v>
      </c>
      <c r="J2760">
        <f>IF('ATP Data Set 2019 Singles'!$K2760&gt;1,'ATP Data Set 2019 Singles'!$K2760,"")</f>
        <v>138</v>
      </c>
      <c r="K2760">
        <v>138</v>
      </c>
      <c r="V2760" s="132"/>
      <c r="AC2760"/>
    </row>
    <row r="2761" spans="1:29" x14ac:dyDescent="0.25">
      <c r="A2761" t="s">
        <v>2412</v>
      </c>
      <c r="B2761" t="str">
        <f>IF(OR(ISNUMBER(FIND("W/O",Tabelle3[[#This Row],[Score]])),ISNUMBER(FIND("RET",Tabelle3[[#This Row],[Score]])),ISNUMBER(FIND("Bye,",Tabelle3[[#This Row],[Opponent]]))),"NO","YES")</f>
        <v>YES</v>
      </c>
      <c r="C2761" t="s">
        <v>518</v>
      </c>
      <c r="D2761" s="158">
        <v>43752</v>
      </c>
      <c r="E2761" t="s">
        <v>675</v>
      </c>
      <c r="F2761">
        <v>4</v>
      </c>
      <c r="G2761" t="s">
        <v>1456</v>
      </c>
      <c r="H2761" t="s">
        <v>1539</v>
      </c>
      <c r="I2761" t="s">
        <v>1538</v>
      </c>
      <c r="J2761">
        <f>IF('ATP Data Set 2019 Singles'!$K2761&gt;1,'ATP Data Set 2019 Singles'!$K2761,"")</f>
        <v>133</v>
      </c>
      <c r="K2761">
        <v>133</v>
      </c>
      <c r="V2761" s="132"/>
      <c r="AC2761"/>
    </row>
    <row r="2762" spans="1:29" x14ac:dyDescent="0.25">
      <c r="A2762" t="s">
        <v>2412</v>
      </c>
      <c r="B2762" t="str">
        <f>IF(OR(ISNUMBER(FIND("W/O",Tabelle3[[#This Row],[Score]])),ISNUMBER(FIND("RET",Tabelle3[[#This Row],[Score]])),ISNUMBER(FIND("Bye,",Tabelle3[[#This Row],[Opponent]]))),"NO","YES")</f>
        <v>YES</v>
      </c>
      <c r="C2762" t="s">
        <v>518</v>
      </c>
      <c r="D2762" s="158">
        <v>43752</v>
      </c>
      <c r="E2762" t="s">
        <v>675</v>
      </c>
      <c r="F2762">
        <v>5</v>
      </c>
      <c r="G2762" t="s">
        <v>1440</v>
      </c>
      <c r="H2762" t="s">
        <v>1437</v>
      </c>
      <c r="I2762" t="s">
        <v>1537</v>
      </c>
      <c r="J2762">
        <f>IF('ATP Data Set 2019 Singles'!$K2762&gt;1,'ATP Data Set 2019 Singles'!$K2762,"")</f>
        <v>141</v>
      </c>
      <c r="K2762">
        <v>141</v>
      </c>
      <c r="V2762" s="132"/>
      <c r="AC2762"/>
    </row>
    <row r="2763" spans="1:29" x14ac:dyDescent="0.25">
      <c r="A2763" t="s">
        <v>2412</v>
      </c>
      <c r="B2763" t="str">
        <f>IF(OR(ISNUMBER(FIND("W/O",Tabelle3[[#This Row],[Score]])),ISNUMBER(FIND("RET",Tabelle3[[#This Row],[Score]])),ISNUMBER(FIND("Bye,",Tabelle3[[#This Row],[Opponent]]))),"NO","YES")</f>
        <v>YES</v>
      </c>
      <c r="C2763" t="s">
        <v>518</v>
      </c>
      <c r="D2763" s="158">
        <v>43752</v>
      </c>
      <c r="E2763" t="s">
        <v>675</v>
      </c>
      <c r="F2763">
        <v>5</v>
      </c>
      <c r="G2763" t="s">
        <v>1448</v>
      </c>
      <c r="H2763" t="s">
        <v>1469</v>
      </c>
      <c r="I2763" t="s">
        <v>563</v>
      </c>
      <c r="J2763">
        <f>IF('ATP Data Set 2019 Singles'!$K2763&gt;1,'ATP Data Set 2019 Singles'!$K2763,"")</f>
        <v>86</v>
      </c>
      <c r="K2763">
        <v>86</v>
      </c>
      <c r="V2763" s="132"/>
      <c r="AC2763"/>
    </row>
    <row r="2764" spans="1:29" x14ac:dyDescent="0.25">
      <c r="A2764" t="s">
        <v>2412</v>
      </c>
      <c r="B2764" t="str">
        <f>IF(OR(ISNUMBER(FIND("W/O",Tabelle3[[#This Row],[Score]])),ISNUMBER(FIND("RET",Tabelle3[[#This Row],[Score]])),ISNUMBER(FIND("Bye,",Tabelle3[[#This Row],[Opponent]]))),"NO","YES")</f>
        <v>YES</v>
      </c>
      <c r="C2764" t="s">
        <v>518</v>
      </c>
      <c r="D2764" s="158">
        <v>43752</v>
      </c>
      <c r="E2764" t="s">
        <v>675</v>
      </c>
      <c r="F2764">
        <v>5</v>
      </c>
      <c r="G2764" t="s">
        <v>1461</v>
      </c>
      <c r="H2764" t="s">
        <v>1536</v>
      </c>
      <c r="I2764" t="s">
        <v>569</v>
      </c>
      <c r="J2764">
        <f>IF('ATP Data Set 2019 Singles'!$K2764&gt;1,'ATP Data Set 2019 Singles'!$K2764,"")</f>
        <v>71</v>
      </c>
      <c r="K2764">
        <v>71</v>
      </c>
      <c r="V2764" s="132"/>
      <c r="AC2764"/>
    </row>
    <row r="2765" spans="1:29" x14ac:dyDescent="0.25">
      <c r="A2765" t="s">
        <v>2412</v>
      </c>
      <c r="B2765" t="str">
        <f>IF(OR(ISNUMBER(FIND("W/O",Tabelle3[[#This Row],[Score]])),ISNUMBER(FIND("RET",Tabelle3[[#This Row],[Score]])),ISNUMBER(FIND("Bye,",Tabelle3[[#This Row],[Opponent]]))),"NO","YES")</f>
        <v>YES</v>
      </c>
      <c r="C2765" t="s">
        <v>518</v>
      </c>
      <c r="D2765" s="158">
        <v>43752</v>
      </c>
      <c r="E2765" t="s">
        <v>675</v>
      </c>
      <c r="F2765">
        <v>5</v>
      </c>
      <c r="G2765" t="s">
        <v>1456</v>
      </c>
      <c r="H2765" t="s">
        <v>1445</v>
      </c>
      <c r="I2765" t="s">
        <v>1446</v>
      </c>
      <c r="J2765">
        <f>IF('ATP Data Set 2019 Singles'!$K2765&gt;1,'ATP Data Set 2019 Singles'!$K2765,"")</f>
        <v>129</v>
      </c>
      <c r="K2765">
        <v>129</v>
      </c>
      <c r="V2765" s="132"/>
      <c r="AC2765"/>
    </row>
    <row r="2766" spans="1:29" x14ac:dyDescent="0.25">
      <c r="A2766" t="s">
        <v>2412</v>
      </c>
      <c r="B2766" t="str">
        <f>IF(OR(ISNUMBER(FIND("W/O",Tabelle3[[#This Row],[Score]])),ISNUMBER(FIND("RET",Tabelle3[[#This Row],[Score]])),ISNUMBER(FIND("Bye,",Tabelle3[[#This Row],[Opponent]]))),"NO","YES")</f>
        <v>YES</v>
      </c>
      <c r="C2766" t="s">
        <v>518</v>
      </c>
      <c r="D2766" s="158">
        <v>43752</v>
      </c>
      <c r="E2766" t="s">
        <v>675</v>
      </c>
      <c r="F2766">
        <v>6</v>
      </c>
      <c r="G2766" t="s">
        <v>1448</v>
      </c>
      <c r="H2766" t="s">
        <v>1456</v>
      </c>
      <c r="I2766" t="s">
        <v>512</v>
      </c>
      <c r="J2766">
        <f>IF('ATP Data Set 2019 Singles'!$K2766&gt;1,'ATP Data Set 2019 Singles'!$K2766,"")</f>
        <v>75</v>
      </c>
      <c r="K2766">
        <v>75</v>
      </c>
      <c r="V2766" s="132"/>
      <c r="AC2766"/>
    </row>
    <row r="2767" spans="1:29" x14ac:dyDescent="0.25">
      <c r="A2767" t="s">
        <v>2412</v>
      </c>
      <c r="B2767" t="str">
        <f>IF(OR(ISNUMBER(FIND("W/O",Tabelle3[[#This Row],[Score]])),ISNUMBER(FIND("RET",Tabelle3[[#This Row],[Score]])),ISNUMBER(FIND("Bye,",Tabelle3[[#This Row],[Opponent]]))),"NO","YES")</f>
        <v>YES</v>
      </c>
      <c r="C2767" t="s">
        <v>518</v>
      </c>
      <c r="D2767" s="158">
        <v>43752</v>
      </c>
      <c r="E2767" t="s">
        <v>675</v>
      </c>
      <c r="F2767">
        <v>6</v>
      </c>
      <c r="G2767" t="s">
        <v>1461</v>
      </c>
      <c r="H2767" t="s">
        <v>1440</v>
      </c>
      <c r="I2767" t="s">
        <v>598</v>
      </c>
      <c r="J2767">
        <f>IF('ATP Data Set 2019 Singles'!$K2767&gt;1,'ATP Data Set 2019 Singles'!$K2767,"")</f>
        <v>93</v>
      </c>
      <c r="K2767">
        <v>93</v>
      </c>
      <c r="V2767" s="132"/>
      <c r="AC2767"/>
    </row>
    <row r="2768" spans="1:29" x14ac:dyDescent="0.25">
      <c r="A2768" t="s">
        <v>2412</v>
      </c>
      <c r="B2768" t="str">
        <f>IF(OR(ISNUMBER(FIND("W/O",Tabelle3[[#This Row],[Score]])),ISNUMBER(FIND("RET",Tabelle3[[#This Row],[Score]])),ISNUMBER(FIND("Bye,",Tabelle3[[#This Row],[Opponent]]))),"NO","YES")</f>
        <v>YES</v>
      </c>
      <c r="C2768" t="s">
        <v>518</v>
      </c>
      <c r="D2768" s="158">
        <v>43752</v>
      </c>
      <c r="E2768" t="s">
        <v>675</v>
      </c>
      <c r="F2768">
        <v>7</v>
      </c>
      <c r="G2768" t="s">
        <v>1461</v>
      </c>
      <c r="H2768" t="s">
        <v>1448</v>
      </c>
      <c r="I2768" t="s">
        <v>1265</v>
      </c>
      <c r="J2768">
        <f>IF('ATP Data Set 2019 Singles'!$K2768&gt;1,'ATP Data Set 2019 Singles'!$K2768,"")</f>
        <v>63</v>
      </c>
      <c r="K2768">
        <v>63</v>
      </c>
      <c r="V2768" s="132"/>
      <c r="AC2768"/>
    </row>
    <row r="2769" spans="1:29" x14ac:dyDescent="0.25">
      <c r="A2769" t="s">
        <v>2412</v>
      </c>
      <c r="B2769" t="str">
        <f>IF(OR(ISNUMBER(FIND("W/O",Tabelle3[[#This Row],[Score]])),ISNUMBER(FIND("RET",Tabelle3[[#This Row],[Score]])),ISNUMBER(FIND("Bye,",Tabelle3[[#This Row],[Opponent]]))),"NO","YES")</f>
        <v>YES</v>
      </c>
      <c r="C2769" t="s">
        <v>518</v>
      </c>
      <c r="D2769" s="158">
        <v>43752</v>
      </c>
      <c r="E2769" t="s">
        <v>654</v>
      </c>
      <c r="F2769">
        <v>3</v>
      </c>
      <c r="G2769" t="s">
        <v>1480</v>
      </c>
      <c r="H2769" t="s">
        <v>1535</v>
      </c>
      <c r="I2769" t="s">
        <v>678</v>
      </c>
      <c r="J2769">
        <f>IF('ATP Data Set 2019 Singles'!$K2769&gt;1,'ATP Data Set 2019 Singles'!$K2769,"")</f>
        <v>89</v>
      </c>
      <c r="K2769">
        <v>89</v>
      </c>
      <c r="V2769" s="132"/>
      <c r="AC2769"/>
    </row>
    <row r="2770" spans="1:29" x14ac:dyDescent="0.25">
      <c r="A2770" t="s">
        <v>2412</v>
      </c>
      <c r="B2770" t="str">
        <f>IF(OR(ISNUMBER(FIND("W/O",Tabelle3[[#This Row],[Score]])),ISNUMBER(FIND("RET",Tabelle3[[#This Row],[Score]])),ISNUMBER(FIND("Bye,",Tabelle3[[#This Row],[Opponent]]))),"NO","YES")</f>
        <v>NO</v>
      </c>
      <c r="C2770" t="s">
        <v>518</v>
      </c>
      <c r="D2770" s="158">
        <v>43752</v>
      </c>
      <c r="E2770" t="s">
        <v>654</v>
      </c>
      <c r="F2770">
        <v>3</v>
      </c>
      <c r="G2770" t="s">
        <v>1427</v>
      </c>
      <c r="H2770" t="s">
        <v>1458</v>
      </c>
      <c r="I2770" t="s">
        <v>1457</v>
      </c>
      <c r="J2770" t="str">
        <f>IF('ATP Data Set 2019 Singles'!$K2770&gt;1,'ATP Data Set 2019 Singles'!$K2770,"")</f>
        <v/>
      </c>
      <c r="K2770">
        <v>0</v>
      </c>
      <c r="V2770" s="132"/>
      <c r="AC2770"/>
    </row>
    <row r="2771" spans="1:29" x14ac:dyDescent="0.25">
      <c r="A2771" t="s">
        <v>2412</v>
      </c>
      <c r="B2771" t="str">
        <f>IF(OR(ISNUMBER(FIND("W/O",Tabelle3[[#This Row],[Score]])),ISNUMBER(FIND("RET",Tabelle3[[#This Row],[Score]])),ISNUMBER(FIND("Bye,",Tabelle3[[#This Row],[Opponent]]))),"NO","YES")</f>
        <v>YES</v>
      </c>
      <c r="C2771" t="s">
        <v>518</v>
      </c>
      <c r="D2771" s="158">
        <v>43752</v>
      </c>
      <c r="E2771" t="s">
        <v>654</v>
      </c>
      <c r="F2771">
        <v>3</v>
      </c>
      <c r="G2771" t="s">
        <v>1510</v>
      </c>
      <c r="H2771" t="s">
        <v>1534</v>
      </c>
      <c r="I2771" t="s">
        <v>1468</v>
      </c>
      <c r="J2771">
        <f>IF('ATP Data Set 2019 Singles'!$K2771&gt;1,'ATP Data Set 2019 Singles'!$K2771,"")</f>
        <v>113</v>
      </c>
      <c r="K2771">
        <v>113</v>
      </c>
      <c r="V2771" s="132"/>
      <c r="AC2771"/>
    </row>
    <row r="2772" spans="1:29" x14ac:dyDescent="0.25">
      <c r="A2772" t="s">
        <v>2412</v>
      </c>
      <c r="B2772" t="str">
        <f>IF(OR(ISNUMBER(FIND("W/O",Tabelle3[[#This Row],[Score]])),ISNUMBER(FIND("RET",Tabelle3[[#This Row],[Score]])),ISNUMBER(FIND("Bye,",Tabelle3[[#This Row],[Opponent]]))),"NO","YES")</f>
        <v>NO</v>
      </c>
      <c r="C2772" t="s">
        <v>518</v>
      </c>
      <c r="D2772" s="158">
        <v>43752</v>
      </c>
      <c r="E2772" t="s">
        <v>654</v>
      </c>
      <c r="F2772">
        <v>3</v>
      </c>
      <c r="G2772" t="s">
        <v>1447</v>
      </c>
      <c r="H2772" t="s">
        <v>1458</v>
      </c>
      <c r="I2772" t="s">
        <v>1457</v>
      </c>
      <c r="J2772" t="str">
        <f>IF('ATP Data Set 2019 Singles'!$K2772&gt;1,'ATP Data Set 2019 Singles'!$K2772,"")</f>
        <v/>
      </c>
      <c r="K2772">
        <v>0</v>
      </c>
      <c r="V2772" s="132"/>
      <c r="AC2772"/>
    </row>
    <row r="2773" spans="1:29" x14ac:dyDescent="0.25">
      <c r="A2773" t="s">
        <v>2412</v>
      </c>
      <c r="B2773" t="str">
        <f>IF(OR(ISNUMBER(FIND("W/O",Tabelle3[[#This Row],[Score]])),ISNUMBER(FIND("RET",Tabelle3[[#This Row],[Score]])),ISNUMBER(FIND("Bye,",Tabelle3[[#This Row],[Opponent]]))),"NO","YES")</f>
        <v>NO</v>
      </c>
      <c r="C2773" t="s">
        <v>518</v>
      </c>
      <c r="D2773" s="158">
        <v>43752</v>
      </c>
      <c r="E2773" t="s">
        <v>654</v>
      </c>
      <c r="F2773">
        <v>3</v>
      </c>
      <c r="G2773" t="s">
        <v>1441</v>
      </c>
      <c r="H2773" t="s">
        <v>1458</v>
      </c>
      <c r="I2773" t="s">
        <v>1457</v>
      </c>
      <c r="J2773" t="str">
        <f>IF('ATP Data Set 2019 Singles'!$K2773&gt;1,'ATP Data Set 2019 Singles'!$K2773,"")</f>
        <v/>
      </c>
      <c r="K2773">
        <v>0</v>
      </c>
      <c r="V2773" s="132"/>
      <c r="AC2773"/>
    </row>
    <row r="2774" spans="1:29" x14ac:dyDescent="0.25">
      <c r="A2774" t="s">
        <v>2412</v>
      </c>
      <c r="B2774" t="str">
        <f>IF(OR(ISNUMBER(FIND("W/O",Tabelle3[[#This Row],[Score]])),ISNUMBER(FIND("RET",Tabelle3[[#This Row],[Score]])),ISNUMBER(FIND("Bye,",Tabelle3[[#This Row],[Opponent]]))),"NO","YES")</f>
        <v>YES</v>
      </c>
      <c r="C2774" t="s">
        <v>518</v>
      </c>
      <c r="D2774" s="158">
        <v>43752</v>
      </c>
      <c r="E2774" t="s">
        <v>654</v>
      </c>
      <c r="F2774">
        <v>3</v>
      </c>
      <c r="G2774" t="s">
        <v>1501</v>
      </c>
      <c r="H2774" t="s">
        <v>1417</v>
      </c>
      <c r="I2774" t="s">
        <v>539</v>
      </c>
      <c r="J2774">
        <f>IF('ATP Data Set 2019 Singles'!$K2774&gt;1,'ATP Data Set 2019 Singles'!$K2774,"")</f>
        <v>94</v>
      </c>
      <c r="K2774">
        <v>94</v>
      </c>
      <c r="V2774" s="132"/>
      <c r="AC2774"/>
    </row>
    <row r="2775" spans="1:29" x14ac:dyDescent="0.25">
      <c r="A2775" t="s">
        <v>2412</v>
      </c>
      <c r="B2775" t="str">
        <f>IF(OR(ISNUMBER(FIND("W/O",Tabelle3[[#This Row],[Score]])),ISNUMBER(FIND("RET",Tabelle3[[#This Row],[Score]])),ISNUMBER(FIND("Bye,",Tabelle3[[#This Row],[Opponent]]))),"NO","YES")</f>
        <v>YES</v>
      </c>
      <c r="C2775" t="s">
        <v>518</v>
      </c>
      <c r="D2775" s="158">
        <v>43752</v>
      </c>
      <c r="E2775" t="s">
        <v>654</v>
      </c>
      <c r="F2775">
        <v>3</v>
      </c>
      <c r="G2775" t="s">
        <v>1525</v>
      </c>
      <c r="H2775" t="s">
        <v>1515</v>
      </c>
      <c r="I2775" t="s">
        <v>1533</v>
      </c>
      <c r="J2775">
        <f>IF('ATP Data Set 2019 Singles'!$K2775&gt;1,'ATP Data Set 2019 Singles'!$K2775,"")</f>
        <v>100</v>
      </c>
      <c r="K2775">
        <v>100</v>
      </c>
      <c r="V2775" s="132"/>
      <c r="AC2775"/>
    </row>
    <row r="2776" spans="1:29" x14ac:dyDescent="0.25">
      <c r="A2776" t="s">
        <v>2412</v>
      </c>
      <c r="B2776" t="str">
        <f>IF(OR(ISNUMBER(FIND("W/O",Tabelle3[[#This Row],[Score]])),ISNUMBER(FIND("RET",Tabelle3[[#This Row],[Score]])),ISNUMBER(FIND("Bye,",Tabelle3[[#This Row],[Opponent]]))),"NO","YES")</f>
        <v>YES</v>
      </c>
      <c r="C2776" t="s">
        <v>518</v>
      </c>
      <c r="D2776" s="158">
        <v>43752</v>
      </c>
      <c r="E2776" t="s">
        <v>654</v>
      </c>
      <c r="F2776">
        <v>3</v>
      </c>
      <c r="G2776" t="s">
        <v>1463</v>
      </c>
      <c r="H2776" t="s">
        <v>1435</v>
      </c>
      <c r="I2776" t="s">
        <v>1532</v>
      </c>
      <c r="J2776">
        <f>IF('ATP Data Set 2019 Singles'!$K2776&gt;1,'ATP Data Set 2019 Singles'!$K2776,"")</f>
        <v>138</v>
      </c>
      <c r="K2776">
        <v>138</v>
      </c>
      <c r="V2776" s="132"/>
      <c r="AC2776"/>
    </row>
    <row r="2777" spans="1:29" x14ac:dyDescent="0.25">
      <c r="A2777" t="s">
        <v>2412</v>
      </c>
      <c r="B2777" t="str">
        <f>IF(OR(ISNUMBER(FIND("W/O",Tabelle3[[#This Row],[Score]])),ISNUMBER(FIND("RET",Tabelle3[[#This Row],[Score]])),ISNUMBER(FIND("Bye,",Tabelle3[[#This Row],[Opponent]]))),"NO","YES")</f>
        <v>YES</v>
      </c>
      <c r="C2777" t="s">
        <v>518</v>
      </c>
      <c r="D2777" s="158">
        <v>43752</v>
      </c>
      <c r="E2777" t="s">
        <v>654</v>
      </c>
      <c r="F2777">
        <v>3</v>
      </c>
      <c r="G2777" t="s">
        <v>1512</v>
      </c>
      <c r="H2777" t="s">
        <v>1531</v>
      </c>
      <c r="I2777" t="s">
        <v>607</v>
      </c>
      <c r="J2777">
        <f>IF('ATP Data Set 2019 Singles'!$K2777&gt;1,'ATP Data Set 2019 Singles'!$K2777,"")</f>
        <v>85</v>
      </c>
      <c r="K2777">
        <v>85</v>
      </c>
      <c r="V2777" s="132"/>
      <c r="AC2777"/>
    </row>
    <row r="2778" spans="1:29" x14ac:dyDescent="0.25">
      <c r="A2778" t="s">
        <v>2412</v>
      </c>
      <c r="B2778" t="str">
        <f>IF(OR(ISNUMBER(FIND("W/O",Tabelle3[[#This Row],[Score]])),ISNUMBER(FIND("RET",Tabelle3[[#This Row],[Score]])),ISNUMBER(FIND("Bye,",Tabelle3[[#This Row],[Opponent]]))),"NO","YES")</f>
        <v>YES</v>
      </c>
      <c r="C2778" t="s">
        <v>518</v>
      </c>
      <c r="D2778" s="158">
        <v>43752</v>
      </c>
      <c r="E2778" t="s">
        <v>654</v>
      </c>
      <c r="F2778">
        <v>3</v>
      </c>
      <c r="G2778" t="s">
        <v>1476</v>
      </c>
      <c r="H2778" t="s">
        <v>1495</v>
      </c>
      <c r="I2778" t="s">
        <v>533</v>
      </c>
      <c r="J2778">
        <f>IF('ATP Data Set 2019 Singles'!$K2778&gt;1,'ATP Data Set 2019 Singles'!$K2778,"")</f>
        <v>86</v>
      </c>
      <c r="K2778">
        <v>86</v>
      </c>
      <c r="V2778" s="132"/>
      <c r="AC2778"/>
    </row>
    <row r="2779" spans="1:29" x14ac:dyDescent="0.25">
      <c r="A2779" t="s">
        <v>2412</v>
      </c>
      <c r="B2779" t="str">
        <f>IF(OR(ISNUMBER(FIND("W/O",Tabelle3[[#This Row],[Score]])),ISNUMBER(FIND("RET",Tabelle3[[#This Row],[Score]])),ISNUMBER(FIND("Bye,",Tabelle3[[#This Row],[Opponent]]))),"NO","YES")</f>
        <v>NO</v>
      </c>
      <c r="C2779" t="s">
        <v>518</v>
      </c>
      <c r="D2779" s="158">
        <v>43752</v>
      </c>
      <c r="E2779" t="s">
        <v>654</v>
      </c>
      <c r="F2779">
        <v>3</v>
      </c>
      <c r="G2779" t="s">
        <v>1426</v>
      </c>
      <c r="H2779" t="s">
        <v>1458</v>
      </c>
      <c r="I2779" t="s">
        <v>1457</v>
      </c>
      <c r="J2779" t="str">
        <f>IF('ATP Data Set 2019 Singles'!$K2779&gt;1,'ATP Data Set 2019 Singles'!$K2779,"")</f>
        <v/>
      </c>
      <c r="K2779">
        <v>0</v>
      </c>
      <c r="V2779" s="132"/>
      <c r="AC2779"/>
    </row>
    <row r="2780" spans="1:29" x14ac:dyDescent="0.25">
      <c r="A2780" t="s">
        <v>2412</v>
      </c>
      <c r="B2780" t="str">
        <f>IF(OR(ISNUMBER(FIND("W/O",Tabelle3[[#This Row],[Score]])),ISNUMBER(FIND("RET",Tabelle3[[#This Row],[Score]])),ISNUMBER(FIND("Bye,",Tabelle3[[#This Row],[Opponent]]))),"NO","YES")</f>
        <v>YES</v>
      </c>
      <c r="C2780" t="s">
        <v>518</v>
      </c>
      <c r="D2780" s="158">
        <v>43752</v>
      </c>
      <c r="E2780" t="s">
        <v>654</v>
      </c>
      <c r="F2780">
        <v>3</v>
      </c>
      <c r="G2780" t="s">
        <v>1521</v>
      </c>
      <c r="H2780" t="s">
        <v>1530</v>
      </c>
      <c r="I2780" t="s">
        <v>1529</v>
      </c>
      <c r="J2780">
        <f>IF('ATP Data Set 2019 Singles'!$K2780&gt;1,'ATP Data Set 2019 Singles'!$K2780,"")</f>
        <v>107</v>
      </c>
      <c r="K2780">
        <v>107</v>
      </c>
      <c r="V2780" s="132"/>
      <c r="AC2780"/>
    </row>
    <row r="2781" spans="1:29" x14ac:dyDescent="0.25">
      <c r="A2781" t="s">
        <v>2412</v>
      </c>
      <c r="B2781" t="str">
        <f>IF(OR(ISNUMBER(FIND("W/O",Tabelle3[[#This Row],[Score]])),ISNUMBER(FIND("RET",Tabelle3[[#This Row],[Score]])),ISNUMBER(FIND("Bye,",Tabelle3[[#This Row],[Opponent]]))),"NO","YES")</f>
        <v>YES</v>
      </c>
      <c r="C2781" t="s">
        <v>518</v>
      </c>
      <c r="D2781" s="158">
        <v>43752</v>
      </c>
      <c r="E2781" t="s">
        <v>654</v>
      </c>
      <c r="F2781">
        <v>3</v>
      </c>
      <c r="G2781" t="s">
        <v>1518</v>
      </c>
      <c r="H2781" t="s">
        <v>1528</v>
      </c>
      <c r="I2781" t="s">
        <v>527</v>
      </c>
      <c r="J2781">
        <f>IF('ATP Data Set 2019 Singles'!$K2781&gt;1,'ATP Data Set 2019 Singles'!$K2781,"")</f>
        <v>101</v>
      </c>
      <c r="K2781">
        <v>101</v>
      </c>
      <c r="V2781" s="132"/>
      <c r="AC2781"/>
    </row>
    <row r="2782" spans="1:29" x14ac:dyDescent="0.25">
      <c r="A2782" t="s">
        <v>2412</v>
      </c>
      <c r="B2782" t="str">
        <f>IF(OR(ISNUMBER(FIND("W/O",Tabelle3[[#This Row],[Score]])),ISNUMBER(FIND("RET",Tabelle3[[#This Row],[Score]])),ISNUMBER(FIND("Bye,",Tabelle3[[#This Row],[Opponent]]))),"NO","YES")</f>
        <v>YES</v>
      </c>
      <c r="C2782" t="s">
        <v>518</v>
      </c>
      <c r="D2782" s="158">
        <v>43752</v>
      </c>
      <c r="E2782" t="s">
        <v>654</v>
      </c>
      <c r="F2782">
        <v>3</v>
      </c>
      <c r="G2782" t="s">
        <v>1520</v>
      </c>
      <c r="H2782" t="s">
        <v>1452</v>
      </c>
      <c r="I2782" t="s">
        <v>629</v>
      </c>
      <c r="J2782">
        <f>IF('ATP Data Set 2019 Singles'!$K2782&gt;1,'ATP Data Set 2019 Singles'!$K2782,"")</f>
        <v>73</v>
      </c>
      <c r="K2782">
        <v>73</v>
      </c>
      <c r="V2782" s="132"/>
      <c r="AC2782"/>
    </row>
    <row r="2783" spans="1:29" x14ac:dyDescent="0.25">
      <c r="A2783" t="s">
        <v>2412</v>
      </c>
      <c r="B2783" t="str">
        <f>IF(OR(ISNUMBER(FIND("W/O",Tabelle3[[#This Row],[Score]])),ISNUMBER(FIND("RET",Tabelle3[[#This Row],[Score]])),ISNUMBER(FIND("Bye,",Tabelle3[[#This Row],[Opponent]]))),"NO","YES")</f>
        <v>YES</v>
      </c>
      <c r="C2783" t="s">
        <v>518</v>
      </c>
      <c r="D2783" s="158">
        <v>43752</v>
      </c>
      <c r="E2783" t="s">
        <v>654</v>
      </c>
      <c r="F2783">
        <v>3</v>
      </c>
      <c r="G2783" t="s">
        <v>1523</v>
      </c>
      <c r="H2783" t="s">
        <v>1499</v>
      </c>
      <c r="I2783" t="s">
        <v>1527</v>
      </c>
      <c r="J2783">
        <f>IF('ATP Data Set 2019 Singles'!$K2783&gt;1,'ATP Data Set 2019 Singles'!$K2783,"")</f>
        <v>113</v>
      </c>
      <c r="K2783">
        <v>113</v>
      </c>
      <c r="V2783" s="132"/>
      <c r="AC2783"/>
    </row>
    <row r="2784" spans="1:29" x14ac:dyDescent="0.25">
      <c r="A2784" t="s">
        <v>2412</v>
      </c>
      <c r="B2784" t="str">
        <f>IF(OR(ISNUMBER(FIND("W/O",Tabelle3[[#This Row],[Score]])),ISNUMBER(FIND("RET",Tabelle3[[#This Row],[Score]])),ISNUMBER(FIND("Bye,",Tabelle3[[#This Row],[Opponent]]))),"NO","YES")</f>
        <v>YES</v>
      </c>
      <c r="C2784" t="s">
        <v>518</v>
      </c>
      <c r="D2784" s="158">
        <v>43752</v>
      </c>
      <c r="E2784" t="s">
        <v>654</v>
      </c>
      <c r="F2784">
        <v>3</v>
      </c>
      <c r="G2784" t="s">
        <v>1411</v>
      </c>
      <c r="H2784" t="s">
        <v>1526</v>
      </c>
      <c r="I2784" t="s">
        <v>598</v>
      </c>
      <c r="J2784">
        <f>IF('ATP Data Set 2019 Singles'!$K2784&gt;1,'ATP Data Set 2019 Singles'!$K2784,"")</f>
        <v>106</v>
      </c>
      <c r="K2784">
        <v>106</v>
      </c>
      <c r="V2784" s="132"/>
      <c r="AC2784"/>
    </row>
    <row r="2785" spans="1:29" x14ac:dyDescent="0.25">
      <c r="A2785" t="s">
        <v>2412</v>
      </c>
      <c r="B2785" t="str">
        <f>IF(OR(ISNUMBER(FIND("W/O",Tabelle3[[#This Row],[Score]])),ISNUMBER(FIND("RET",Tabelle3[[#This Row],[Score]])),ISNUMBER(FIND("Bye,",Tabelle3[[#This Row],[Opponent]]))),"NO","YES")</f>
        <v>YES</v>
      </c>
      <c r="C2785" t="s">
        <v>518</v>
      </c>
      <c r="D2785" s="158">
        <v>43752</v>
      </c>
      <c r="E2785" t="s">
        <v>654</v>
      </c>
      <c r="F2785">
        <v>4</v>
      </c>
      <c r="G2785" t="s">
        <v>1480</v>
      </c>
      <c r="H2785" t="s">
        <v>1525</v>
      </c>
      <c r="I2785" t="s">
        <v>522</v>
      </c>
      <c r="J2785">
        <f>IF('ATP Data Set 2019 Singles'!$K2785&gt;1,'ATP Data Set 2019 Singles'!$K2785,"")</f>
        <v>87</v>
      </c>
      <c r="K2785">
        <v>87</v>
      </c>
      <c r="V2785" s="132"/>
      <c r="AC2785"/>
    </row>
    <row r="2786" spans="1:29" x14ac:dyDescent="0.25">
      <c r="A2786" t="s">
        <v>2412</v>
      </c>
      <c r="B2786" t="str">
        <f>IF(OR(ISNUMBER(FIND("W/O",Tabelle3[[#This Row],[Score]])),ISNUMBER(FIND("RET",Tabelle3[[#This Row],[Score]])),ISNUMBER(FIND("Bye,",Tabelle3[[#This Row],[Opponent]]))),"NO","YES")</f>
        <v>YES</v>
      </c>
      <c r="C2786" t="s">
        <v>518</v>
      </c>
      <c r="D2786" s="158">
        <v>43752</v>
      </c>
      <c r="E2786" t="s">
        <v>654</v>
      </c>
      <c r="F2786">
        <v>4</v>
      </c>
      <c r="G2786" t="s">
        <v>1501</v>
      </c>
      <c r="H2786" t="s">
        <v>1510</v>
      </c>
      <c r="I2786" t="s">
        <v>1524</v>
      </c>
      <c r="J2786">
        <f>IF('ATP Data Set 2019 Singles'!$K2786&gt;1,'ATP Data Set 2019 Singles'!$K2786,"")</f>
        <v>137</v>
      </c>
      <c r="K2786">
        <v>137</v>
      </c>
      <c r="V2786" s="132"/>
      <c r="AC2786"/>
    </row>
    <row r="2787" spans="1:29" x14ac:dyDescent="0.25">
      <c r="A2787" t="s">
        <v>2412</v>
      </c>
      <c r="B2787" t="str">
        <f>IF(OR(ISNUMBER(FIND("W/O",Tabelle3[[#This Row],[Score]])),ISNUMBER(FIND("RET",Tabelle3[[#This Row],[Score]])),ISNUMBER(FIND("Bye,",Tabelle3[[#This Row],[Opponent]]))),"NO","YES")</f>
        <v>YES</v>
      </c>
      <c r="C2787" t="s">
        <v>518</v>
      </c>
      <c r="D2787" s="158">
        <v>43752</v>
      </c>
      <c r="E2787" t="s">
        <v>654</v>
      </c>
      <c r="F2787">
        <v>4</v>
      </c>
      <c r="G2787" t="s">
        <v>1463</v>
      </c>
      <c r="H2787" t="s">
        <v>1441</v>
      </c>
      <c r="I2787" t="s">
        <v>598</v>
      </c>
      <c r="J2787">
        <f>IF('ATP Data Set 2019 Singles'!$K2787&gt;1,'ATP Data Set 2019 Singles'!$K2787,"")</f>
        <v>81</v>
      </c>
      <c r="K2787">
        <v>81</v>
      </c>
      <c r="V2787" s="132"/>
      <c r="AC2787"/>
    </row>
    <row r="2788" spans="1:29" x14ac:dyDescent="0.25">
      <c r="A2788" t="s">
        <v>2412</v>
      </c>
      <c r="B2788" t="str">
        <f>IF(OR(ISNUMBER(FIND("W/O",Tabelle3[[#This Row],[Score]])),ISNUMBER(FIND("RET",Tabelle3[[#This Row],[Score]])),ISNUMBER(FIND("Bye,",Tabelle3[[#This Row],[Opponent]]))),"NO","YES")</f>
        <v>YES</v>
      </c>
      <c r="C2788" t="s">
        <v>518</v>
      </c>
      <c r="D2788" s="158">
        <v>43752</v>
      </c>
      <c r="E2788" t="s">
        <v>654</v>
      </c>
      <c r="F2788">
        <v>4</v>
      </c>
      <c r="G2788" t="s">
        <v>1476</v>
      </c>
      <c r="H2788" t="s">
        <v>1427</v>
      </c>
      <c r="I2788" t="s">
        <v>1342</v>
      </c>
      <c r="J2788">
        <f>IF('ATP Data Set 2019 Singles'!$K2788&gt;1,'ATP Data Set 2019 Singles'!$K2788,"")</f>
        <v>134</v>
      </c>
      <c r="K2788">
        <v>134</v>
      </c>
      <c r="V2788" s="132"/>
      <c r="AC2788"/>
    </row>
    <row r="2789" spans="1:29" x14ac:dyDescent="0.25">
      <c r="A2789" t="s">
        <v>2412</v>
      </c>
      <c r="B2789" t="str">
        <f>IF(OR(ISNUMBER(FIND("W/O",Tabelle3[[#This Row],[Score]])),ISNUMBER(FIND("RET",Tabelle3[[#This Row],[Score]])),ISNUMBER(FIND("Bye,",Tabelle3[[#This Row],[Opponent]]))),"NO","YES")</f>
        <v>YES</v>
      </c>
      <c r="C2789" t="s">
        <v>518</v>
      </c>
      <c r="D2789" s="158">
        <v>43752</v>
      </c>
      <c r="E2789" t="s">
        <v>654</v>
      </c>
      <c r="F2789">
        <v>4</v>
      </c>
      <c r="G2789" t="s">
        <v>1426</v>
      </c>
      <c r="H2789" t="s">
        <v>1512</v>
      </c>
      <c r="I2789" t="s">
        <v>610</v>
      </c>
      <c r="J2789">
        <f>IF('ATP Data Set 2019 Singles'!$K2789&gt;1,'ATP Data Set 2019 Singles'!$K2789,"")</f>
        <v>93</v>
      </c>
      <c r="K2789">
        <v>93</v>
      </c>
      <c r="V2789" s="132"/>
      <c r="AC2789"/>
    </row>
    <row r="2790" spans="1:29" x14ac:dyDescent="0.25">
      <c r="A2790" t="s">
        <v>2412</v>
      </c>
      <c r="B2790" t="str">
        <f>IF(OR(ISNUMBER(FIND("W/O",Tabelle3[[#This Row],[Score]])),ISNUMBER(FIND("RET",Tabelle3[[#This Row],[Score]])),ISNUMBER(FIND("Bye,",Tabelle3[[#This Row],[Opponent]]))),"NO","YES")</f>
        <v>YES</v>
      </c>
      <c r="C2790" t="s">
        <v>518</v>
      </c>
      <c r="D2790" s="158">
        <v>43752</v>
      </c>
      <c r="E2790" t="s">
        <v>654</v>
      </c>
      <c r="F2790">
        <v>4</v>
      </c>
      <c r="G2790" t="s">
        <v>1521</v>
      </c>
      <c r="H2790" t="s">
        <v>1411</v>
      </c>
      <c r="I2790" t="s">
        <v>1213</v>
      </c>
      <c r="J2790">
        <f>IF('ATP Data Set 2019 Singles'!$K2790&gt;1,'ATP Data Set 2019 Singles'!$K2790,"")</f>
        <v>103</v>
      </c>
      <c r="K2790">
        <v>103</v>
      </c>
      <c r="V2790" s="132"/>
      <c r="AC2790"/>
    </row>
    <row r="2791" spans="1:29" x14ac:dyDescent="0.25">
      <c r="A2791" t="s">
        <v>2412</v>
      </c>
      <c r="B2791" t="str">
        <f>IF(OR(ISNUMBER(FIND("W/O",Tabelle3[[#This Row],[Score]])),ISNUMBER(FIND("RET",Tabelle3[[#This Row],[Score]])),ISNUMBER(FIND("Bye,",Tabelle3[[#This Row],[Opponent]]))),"NO","YES")</f>
        <v>YES</v>
      </c>
      <c r="C2791" t="s">
        <v>518</v>
      </c>
      <c r="D2791" s="158">
        <v>43752</v>
      </c>
      <c r="E2791" t="s">
        <v>654</v>
      </c>
      <c r="F2791">
        <v>4</v>
      </c>
      <c r="G2791" t="s">
        <v>1518</v>
      </c>
      <c r="H2791" t="s">
        <v>1523</v>
      </c>
      <c r="I2791" t="s">
        <v>533</v>
      </c>
      <c r="J2791">
        <f>IF('ATP Data Set 2019 Singles'!$K2791&gt;1,'ATP Data Set 2019 Singles'!$K2791,"")</f>
        <v>106</v>
      </c>
      <c r="K2791">
        <v>106</v>
      </c>
      <c r="V2791" s="132"/>
      <c r="AC2791"/>
    </row>
    <row r="2792" spans="1:29" x14ac:dyDescent="0.25">
      <c r="A2792" t="s">
        <v>2412</v>
      </c>
      <c r="B2792" t="str">
        <f>IF(OR(ISNUMBER(FIND("W/O",Tabelle3[[#This Row],[Score]])),ISNUMBER(FIND("RET",Tabelle3[[#This Row],[Score]])),ISNUMBER(FIND("Bye,",Tabelle3[[#This Row],[Opponent]]))),"NO","YES")</f>
        <v>YES</v>
      </c>
      <c r="C2792" t="s">
        <v>518</v>
      </c>
      <c r="D2792" s="158">
        <v>43752</v>
      </c>
      <c r="E2792" t="s">
        <v>654</v>
      </c>
      <c r="F2792">
        <v>4</v>
      </c>
      <c r="G2792" t="s">
        <v>1520</v>
      </c>
      <c r="H2792" t="s">
        <v>1447</v>
      </c>
      <c r="I2792" t="s">
        <v>785</v>
      </c>
      <c r="J2792">
        <f>IF('ATP Data Set 2019 Singles'!$K2792&gt;1,'ATP Data Set 2019 Singles'!$K2792,"")</f>
        <v>62</v>
      </c>
      <c r="K2792">
        <v>62</v>
      </c>
      <c r="V2792" s="132"/>
      <c r="AC2792"/>
    </row>
    <row r="2793" spans="1:29" x14ac:dyDescent="0.25">
      <c r="A2793" t="s">
        <v>2412</v>
      </c>
      <c r="B2793" t="str">
        <f>IF(OR(ISNUMBER(FIND("W/O",Tabelle3[[#This Row],[Score]])),ISNUMBER(FIND("RET",Tabelle3[[#This Row],[Score]])),ISNUMBER(FIND("Bye,",Tabelle3[[#This Row],[Opponent]]))),"NO","YES")</f>
        <v>YES</v>
      </c>
      <c r="C2793" t="s">
        <v>518</v>
      </c>
      <c r="D2793" s="158">
        <v>43752</v>
      </c>
      <c r="E2793" t="s">
        <v>654</v>
      </c>
      <c r="F2793">
        <v>5</v>
      </c>
      <c r="G2793" t="s">
        <v>1480</v>
      </c>
      <c r="H2793" t="s">
        <v>1476</v>
      </c>
      <c r="I2793" t="s">
        <v>1522</v>
      </c>
      <c r="J2793">
        <f>IF('ATP Data Set 2019 Singles'!$K2793&gt;1,'ATP Data Set 2019 Singles'!$K2793,"")</f>
        <v>99</v>
      </c>
      <c r="K2793">
        <v>99</v>
      </c>
      <c r="V2793" s="132"/>
      <c r="AC2793"/>
    </row>
    <row r="2794" spans="1:29" x14ac:dyDescent="0.25">
      <c r="A2794" t="s">
        <v>2412</v>
      </c>
      <c r="B2794" t="str">
        <f>IF(OR(ISNUMBER(FIND("W/O",Tabelle3[[#This Row],[Score]])),ISNUMBER(FIND("RET",Tabelle3[[#This Row],[Score]])),ISNUMBER(FIND("Bye,",Tabelle3[[#This Row],[Opponent]]))),"NO","YES")</f>
        <v>YES</v>
      </c>
      <c r="C2794" t="s">
        <v>518</v>
      </c>
      <c r="D2794" s="158">
        <v>43752</v>
      </c>
      <c r="E2794" t="s">
        <v>654</v>
      </c>
      <c r="F2794">
        <v>5</v>
      </c>
      <c r="G2794" t="s">
        <v>1501</v>
      </c>
      <c r="H2794" t="s">
        <v>1463</v>
      </c>
      <c r="I2794" t="s">
        <v>512</v>
      </c>
      <c r="J2794">
        <f>IF('ATP Data Set 2019 Singles'!$K2794&gt;1,'ATP Data Set 2019 Singles'!$K2794,"")</f>
        <v>76</v>
      </c>
      <c r="K2794">
        <v>76</v>
      </c>
      <c r="V2794" s="132"/>
      <c r="AC2794"/>
    </row>
    <row r="2795" spans="1:29" x14ac:dyDescent="0.25">
      <c r="A2795" t="s">
        <v>2412</v>
      </c>
      <c r="B2795" t="str">
        <f>IF(OR(ISNUMBER(FIND("W/O",Tabelle3[[#This Row],[Score]])),ISNUMBER(FIND("RET",Tabelle3[[#This Row],[Score]])),ISNUMBER(FIND("Bye,",Tabelle3[[#This Row],[Opponent]]))),"NO","YES")</f>
        <v>YES</v>
      </c>
      <c r="C2795" t="s">
        <v>518</v>
      </c>
      <c r="D2795" s="158">
        <v>43752</v>
      </c>
      <c r="E2795" t="s">
        <v>654</v>
      </c>
      <c r="F2795">
        <v>5</v>
      </c>
      <c r="G2795" t="s">
        <v>1426</v>
      </c>
      <c r="H2795" t="s">
        <v>1521</v>
      </c>
      <c r="I2795" t="s">
        <v>829</v>
      </c>
      <c r="J2795">
        <f>IF('ATP Data Set 2019 Singles'!$K2795&gt;1,'ATP Data Set 2019 Singles'!$K2795,"")</f>
        <v>49</v>
      </c>
      <c r="K2795">
        <v>49</v>
      </c>
      <c r="V2795" s="132"/>
      <c r="AC2795"/>
    </row>
    <row r="2796" spans="1:29" x14ac:dyDescent="0.25">
      <c r="A2796" t="s">
        <v>2412</v>
      </c>
      <c r="B2796" t="str">
        <f>IF(OR(ISNUMBER(FIND("W/O",Tabelle3[[#This Row],[Score]])),ISNUMBER(FIND("RET",Tabelle3[[#This Row],[Score]])),ISNUMBER(FIND("Bye,",Tabelle3[[#This Row],[Opponent]]))),"NO","YES")</f>
        <v>YES</v>
      </c>
      <c r="C2796" t="s">
        <v>518</v>
      </c>
      <c r="D2796" s="158">
        <v>43752</v>
      </c>
      <c r="E2796" t="s">
        <v>654</v>
      </c>
      <c r="F2796">
        <v>5</v>
      </c>
      <c r="G2796" t="s">
        <v>1518</v>
      </c>
      <c r="H2796" t="s">
        <v>1520</v>
      </c>
      <c r="I2796" t="s">
        <v>1519</v>
      </c>
      <c r="J2796">
        <f>IF('ATP Data Set 2019 Singles'!$K2796&gt;1,'ATP Data Set 2019 Singles'!$K2796,"")</f>
        <v>189</v>
      </c>
      <c r="K2796">
        <v>189</v>
      </c>
      <c r="V2796" s="132"/>
      <c r="AC2796"/>
    </row>
    <row r="2797" spans="1:29" x14ac:dyDescent="0.25">
      <c r="A2797" t="s">
        <v>2412</v>
      </c>
      <c r="B2797" t="str">
        <f>IF(OR(ISNUMBER(FIND("W/O",Tabelle3[[#This Row],[Score]])),ISNUMBER(FIND("RET",Tabelle3[[#This Row],[Score]])),ISNUMBER(FIND("Bye,",Tabelle3[[#This Row],[Opponent]]))),"NO","YES")</f>
        <v>YES</v>
      </c>
      <c r="C2797" t="s">
        <v>518</v>
      </c>
      <c r="D2797" s="158">
        <v>43752</v>
      </c>
      <c r="E2797" t="s">
        <v>654</v>
      </c>
      <c r="F2797">
        <v>6</v>
      </c>
      <c r="G2797" t="s">
        <v>1501</v>
      </c>
      <c r="H2797" t="s">
        <v>1480</v>
      </c>
      <c r="I2797" t="s">
        <v>1359</v>
      </c>
      <c r="J2797">
        <f>IF('ATP Data Set 2019 Singles'!$K2797&gt;1,'ATP Data Set 2019 Singles'!$K2797,"")</f>
        <v>129</v>
      </c>
      <c r="K2797">
        <v>129</v>
      </c>
      <c r="V2797" s="132"/>
      <c r="AC2797"/>
    </row>
    <row r="2798" spans="1:29" x14ac:dyDescent="0.25">
      <c r="A2798" t="s">
        <v>2412</v>
      </c>
      <c r="B2798" t="str">
        <f>IF(OR(ISNUMBER(FIND("W/O",Tabelle3[[#This Row],[Score]])),ISNUMBER(FIND("RET",Tabelle3[[#This Row],[Score]])),ISNUMBER(FIND("Bye,",Tabelle3[[#This Row],[Opponent]]))),"NO","YES")</f>
        <v>YES</v>
      </c>
      <c r="C2798" t="s">
        <v>518</v>
      </c>
      <c r="D2798" s="158">
        <v>43752</v>
      </c>
      <c r="E2798" t="s">
        <v>654</v>
      </c>
      <c r="F2798">
        <v>6</v>
      </c>
      <c r="G2798" t="s">
        <v>1426</v>
      </c>
      <c r="H2798" t="s">
        <v>1518</v>
      </c>
      <c r="I2798" t="s">
        <v>857</v>
      </c>
      <c r="J2798">
        <f>IF('ATP Data Set 2019 Singles'!$K2798&gt;1,'ATP Data Set 2019 Singles'!$K2798,"")</f>
        <v>78</v>
      </c>
      <c r="K2798">
        <v>78</v>
      </c>
      <c r="V2798" s="132"/>
      <c r="AC2798"/>
    </row>
    <row r="2799" spans="1:29" x14ac:dyDescent="0.25">
      <c r="A2799" t="s">
        <v>2412</v>
      </c>
      <c r="B2799" t="str">
        <f>IF(OR(ISNUMBER(FIND("W/O",Tabelle3[[#This Row],[Score]])),ISNUMBER(FIND("RET",Tabelle3[[#This Row],[Score]])),ISNUMBER(FIND("Bye,",Tabelle3[[#This Row],[Opponent]]))),"NO","YES")</f>
        <v>YES</v>
      </c>
      <c r="C2799" t="s">
        <v>518</v>
      </c>
      <c r="D2799" s="158">
        <v>43752</v>
      </c>
      <c r="E2799" t="s">
        <v>654</v>
      </c>
      <c r="F2799">
        <v>7</v>
      </c>
      <c r="G2799" t="s">
        <v>1426</v>
      </c>
      <c r="H2799" t="s">
        <v>1501</v>
      </c>
      <c r="I2799" t="s">
        <v>550</v>
      </c>
      <c r="J2799">
        <f>IF('ATP Data Set 2019 Singles'!$K2799&gt;1,'ATP Data Set 2019 Singles'!$K2799,"")</f>
        <v>84</v>
      </c>
      <c r="K2799">
        <v>84</v>
      </c>
      <c r="V2799" s="132"/>
      <c r="AC2799"/>
    </row>
    <row r="2800" spans="1:29" x14ac:dyDescent="0.25">
      <c r="A2800" t="s">
        <v>2412</v>
      </c>
      <c r="B2800" t="str">
        <f>IF(OR(ISNUMBER(FIND("W/O",Tabelle3[[#This Row],[Score]])),ISNUMBER(FIND("RET",Tabelle3[[#This Row],[Score]])),ISNUMBER(FIND("Bye,",Tabelle3[[#This Row],[Opponent]]))),"NO","YES")</f>
        <v>YES</v>
      </c>
      <c r="C2800" t="s">
        <v>518</v>
      </c>
      <c r="D2800" s="158">
        <v>43759</v>
      </c>
      <c r="E2800" t="s">
        <v>639</v>
      </c>
      <c r="F2800">
        <v>3</v>
      </c>
      <c r="G2800" t="s">
        <v>1435</v>
      </c>
      <c r="H2800" t="s">
        <v>1469</v>
      </c>
      <c r="I2800" t="s">
        <v>1517</v>
      </c>
      <c r="J2800">
        <f>IF('ATP Data Set 2019 Singles'!$K2800&gt;1,'ATP Data Set 2019 Singles'!$K2800,"")</f>
        <v>106</v>
      </c>
      <c r="K2800">
        <v>106</v>
      </c>
      <c r="V2800" s="132"/>
      <c r="AC2800"/>
    </row>
    <row r="2801" spans="1:29" x14ac:dyDescent="0.25">
      <c r="A2801" t="s">
        <v>2412</v>
      </c>
      <c r="B2801" t="str">
        <f>IF(OR(ISNUMBER(FIND("W/O",Tabelle3[[#This Row],[Score]])),ISNUMBER(FIND("RET",Tabelle3[[#This Row],[Score]])),ISNUMBER(FIND("Bye,",Tabelle3[[#This Row],[Opponent]]))),"NO","YES")</f>
        <v>YES</v>
      </c>
      <c r="C2801" t="s">
        <v>518</v>
      </c>
      <c r="D2801" s="158">
        <v>43759</v>
      </c>
      <c r="E2801" t="s">
        <v>639</v>
      </c>
      <c r="F2801">
        <v>3</v>
      </c>
      <c r="G2801" t="s">
        <v>1454</v>
      </c>
      <c r="H2801" t="s">
        <v>1516</v>
      </c>
      <c r="I2801" t="s">
        <v>566</v>
      </c>
      <c r="J2801">
        <f>IF('ATP Data Set 2019 Singles'!$K2801&gt;1,'ATP Data Set 2019 Singles'!$K2801,"")</f>
        <v>94</v>
      </c>
      <c r="K2801">
        <v>94</v>
      </c>
      <c r="V2801" s="132"/>
      <c r="AC2801"/>
    </row>
    <row r="2802" spans="1:29" x14ac:dyDescent="0.25">
      <c r="A2802" t="s">
        <v>2412</v>
      </c>
      <c r="B2802" t="str">
        <f>IF(OR(ISNUMBER(FIND("W/O",Tabelle3[[#This Row],[Score]])),ISNUMBER(FIND("RET",Tabelle3[[#This Row],[Score]])),ISNUMBER(FIND("Bye,",Tabelle3[[#This Row],[Opponent]]))),"NO","YES")</f>
        <v>YES</v>
      </c>
      <c r="C2802" t="s">
        <v>518</v>
      </c>
      <c r="D2802" s="158">
        <v>43759</v>
      </c>
      <c r="E2802" t="s">
        <v>639</v>
      </c>
      <c r="F2802">
        <v>3</v>
      </c>
      <c r="G2802" t="s">
        <v>1472</v>
      </c>
      <c r="H2802" t="s">
        <v>1515</v>
      </c>
      <c r="I2802" t="s">
        <v>785</v>
      </c>
      <c r="J2802">
        <f>IF('ATP Data Set 2019 Singles'!$K2802&gt;1,'ATP Data Set 2019 Singles'!$K2802,"")</f>
        <v>69</v>
      </c>
      <c r="K2802">
        <v>69</v>
      </c>
      <c r="V2802" s="132"/>
      <c r="AC2802"/>
    </row>
    <row r="2803" spans="1:29" x14ac:dyDescent="0.25">
      <c r="A2803" t="s">
        <v>2412</v>
      </c>
      <c r="B2803" t="str">
        <f>IF(OR(ISNUMBER(FIND("W/O",Tabelle3[[#This Row],[Score]])),ISNUMBER(FIND("RET",Tabelle3[[#This Row],[Score]])),ISNUMBER(FIND("Bye,",Tabelle3[[#This Row],[Opponent]]))),"NO","YES")</f>
        <v>YES</v>
      </c>
      <c r="C2803" t="s">
        <v>518</v>
      </c>
      <c r="D2803" s="158">
        <v>43759</v>
      </c>
      <c r="E2803" t="s">
        <v>639</v>
      </c>
      <c r="F2803">
        <v>3</v>
      </c>
      <c r="G2803" t="s">
        <v>1403</v>
      </c>
      <c r="H2803" t="s">
        <v>1514</v>
      </c>
      <c r="I2803" t="s">
        <v>705</v>
      </c>
      <c r="J2803">
        <f>IF('ATP Data Set 2019 Singles'!$K2803&gt;1,'ATP Data Set 2019 Singles'!$K2803,"")</f>
        <v>96</v>
      </c>
      <c r="K2803">
        <v>96</v>
      </c>
      <c r="V2803" s="132"/>
      <c r="AC2803"/>
    </row>
    <row r="2804" spans="1:29" x14ac:dyDescent="0.25">
      <c r="A2804" t="s">
        <v>2412</v>
      </c>
      <c r="B2804" t="str">
        <f>IF(OR(ISNUMBER(FIND("W/O",Tabelle3[[#This Row],[Score]])),ISNUMBER(FIND("RET",Tabelle3[[#This Row],[Score]])),ISNUMBER(FIND("Bye,",Tabelle3[[#This Row],[Opponent]]))),"NO","YES")</f>
        <v>YES</v>
      </c>
      <c r="C2804" t="s">
        <v>518</v>
      </c>
      <c r="D2804" s="158">
        <v>43759</v>
      </c>
      <c r="E2804" t="s">
        <v>639</v>
      </c>
      <c r="F2804">
        <v>3</v>
      </c>
      <c r="G2804" t="s">
        <v>1395</v>
      </c>
      <c r="H2804" t="s">
        <v>1513</v>
      </c>
      <c r="I2804" t="s">
        <v>771</v>
      </c>
      <c r="J2804">
        <f>IF('ATP Data Set 2019 Singles'!$K2804&gt;1,'ATP Data Set 2019 Singles'!$K2804,"")</f>
        <v>53</v>
      </c>
      <c r="K2804">
        <v>53</v>
      </c>
      <c r="V2804" s="132"/>
      <c r="AC2804"/>
    </row>
    <row r="2805" spans="1:29" x14ac:dyDescent="0.25">
      <c r="A2805" t="s">
        <v>2412</v>
      </c>
      <c r="B2805" t="str">
        <f>IF(OR(ISNUMBER(FIND("W/O",Tabelle3[[#This Row],[Score]])),ISNUMBER(FIND("RET",Tabelle3[[#This Row],[Score]])),ISNUMBER(FIND("Bye,",Tabelle3[[#This Row],[Opponent]]))),"NO","YES")</f>
        <v>YES</v>
      </c>
      <c r="C2805" t="s">
        <v>518</v>
      </c>
      <c r="D2805" s="158">
        <v>43759</v>
      </c>
      <c r="E2805" t="s">
        <v>639</v>
      </c>
      <c r="F2805">
        <v>3</v>
      </c>
      <c r="G2805" t="s">
        <v>1447</v>
      </c>
      <c r="H2805" t="s">
        <v>1512</v>
      </c>
      <c r="I2805" t="s">
        <v>629</v>
      </c>
      <c r="J2805">
        <f>IF('ATP Data Set 2019 Singles'!$K2805&gt;1,'ATP Data Set 2019 Singles'!$K2805,"")</f>
        <v>77</v>
      </c>
      <c r="K2805">
        <v>77</v>
      </c>
      <c r="V2805" s="132"/>
      <c r="AC2805"/>
    </row>
    <row r="2806" spans="1:29" x14ac:dyDescent="0.25">
      <c r="A2806" t="s">
        <v>2412</v>
      </c>
      <c r="B2806" t="str">
        <f>IF(OR(ISNUMBER(FIND("W/O",Tabelle3[[#This Row],[Score]])),ISNUMBER(FIND("RET",Tabelle3[[#This Row],[Score]])),ISNUMBER(FIND("Bye,",Tabelle3[[#This Row],[Opponent]]))),"NO","YES")</f>
        <v>YES</v>
      </c>
      <c r="C2806" t="s">
        <v>518</v>
      </c>
      <c r="D2806" s="158">
        <v>43759</v>
      </c>
      <c r="E2806" t="s">
        <v>639</v>
      </c>
      <c r="F2806">
        <v>3</v>
      </c>
      <c r="G2806" t="s">
        <v>1441</v>
      </c>
      <c r="H2806" t="s">
        <v>1396</v>
      </c>
      <c r="I2806" t="s">
        <v>533</v>
      </c>
      <c r="J2806">
        <f>IF('ATP Data Set 2019 Singles'!$K2806&gt;1,'ATP Data Set 2019 Singles'!$K2806,"")</f>
        <v>84</v>
      </c>
      <c r="K2806">
        <v>84</v>
      </c>
      <c r="V2806" s="132"/>
      <c r="AC2806"/>
    </row>
    <row r="2807" spans="1:29" x14ac:dyDescent="0.25">
      <c r="A2807" t="s">
        <v>2412</v>
      </c>
      <c r="B2807" t="str">
        <f>IF(OR(ISNUMBER(FIND("W/O",Tabelle3[[#This Row],[Score]])),ISNUMBER(FIND("RET",Tabelle3[[#This Row],[Score]])),ISNUMBER(FIND("Bye,",Tabelle3[[#This Row],[Opponent]]))),"NO","YES")</f>
        <v>YES</v>
      </c>
      <c r="C2807" t="s">
        <v>518</v>
      </c>
      <c r="D2807" s="158">
        <v>43759</v>
      </c>
      <c r="E2807" t="s">
        <v>639</v>
      </c>
      <c r="F2807">
        <v>3</v>
      </c>
      <c r="G2807" t="s">
        <v>1508</v>
      </c>
      <c r="H2807" t="s">
        <v>1511</v>
      </c>
      <c r="I2807" t="s">
        <v>895</v>
      </c>
      <c r="J2807">
        <f>IF('ATP Data Set 2019 Singles'!$K2807&gt;1,'ATP Data Set 2019 Singles'!$K2807,"")</f>
        <v>77</v>
      </c>
      <c r="K2807">
        <v>77</v>
      </c>
      <c r="V2807" s="132"/>
      <c r="AC2807"/>
    </row>
    <row r="2808" spans="1:29" x14ac:dyDescent="0.25">
      <c r="A2808" t="s">
        <v>2412</v>
      </c>
      <c r="B2808" t="str">
        <f>IF(OR(ISNUMBER(FIND("W/O",Tabelle3[[#This Row],[Score]])),ISNUMBER(FIND("RET",Tabelle3[[#This Row],[Score]])),ISNUMBER(FIND("Bye,",Tabelle3[[#This Row],[Opponent]]))),"NO","YES")</f>
        <v>YES</v>
      </c>
      <c r="C2808" t="s">
        <v>518</v>
      </c>
      <c r="D2808" s="158">
        <v>43759</v>
      </c>
      <c r="E2808" t="s">
        <v>639</v>
      </c>
      <c r="F2808">
        <v>3</v>
      </c>
      <c r="G2808" t="s">
        <v>1453</v>
      </c>
      <c r="H2808" t="s">
        <v>1440</v>
      </c>
      <c r="I2808" t="s">
        <v>550</v>
      </c>
      <c r="J2808">
        <f>IF('ATP Data Set 2019 Singles'!$K2808&gt;1,'ATP Data Set 2019 Singles'!$K2808,"")</f>
        <v>72</v>
      </c>
      <c r="K2808">
        <v>72</v>
      </c>
      <c r="V2808" s="132"/>
      <c r="AC2808"/>
    </row>
    <row r="2809" spans="1:29" x14ac:dyDescent="0.25">
      <c r="A2809" t="s">
        <v>2412</v>
      </c>
      <c r="B2809" t="str">
        <f>IF(OR(ISNUMBER(FIND("W/O",Tabelle3[[#This Row],[Score]])),ISNUMBER(FIND("RET",Tabelle3[[#This Row],[Score]])),ISNUMBER(FIND("Bye,",Tabelle3[[#This Row],[Opponent]]))),"NO","YES")</f>
        <v>YES</v>
      </c>
      <c r="C2809" t="s">
        <v>518</v>
      </c>
      <c r="D2809" s="158">
        <v>43759</v>
      </c>
      <c r="E2809" t="s">
        <v>639</v>
      </c>
      <c r="F2809">
        <v>3</v>
      </c>
      <c r="G2809" t="s">
        <v>1501</v>
      </c>
      <c r="H2809" t="s">
        <v>1474</v>
      </c>
      <c r="I2809" t="s">
        <v>626</v>
      </c>
      <c r="J2809">
        <f>IF('ATP Data Set 2019 Singles'!$K2809&gt;1,'ATP Data Set 2019 Singles'!$K2809,"")</f>
        <v>54</v>
      </c>
      <c r="K2809">
        <v>54</v>
      </c>
      <c r="V2809" s="132"/>
      <c r="AC2809"/>
    </row>
    <row r="2810" spans="1:29" x14ac:dyDescent="0.25">
      <c r="A2810" t="s">
        <v>2412</v>
      </c>
      <c r="B2810" t="str">
        <f>IF(OR(ISNUMBER(FIND("W/O",Tabelle3[[#This Row],[Score]])),ISNUMBER(FIND("RET",Tabelle3[[#This Row],[Score]])),ISNUMBER(FIND("Bye,",Tabelle3[[#This Row],[Opponent]]))),"NO","YES")</f>
        <v>YES</v>
      </c>
      <c r="C2810" t="s">
        <v>518</v>
      </c>
      <c r="D2810" s="158">
        <v>43759</v>
      </c>
      <c r="E2810" t="s">
        <v>639</v>
      </c>
      <c r="F2810">
        <v>3</v>
      </c>
      <c r="G2810" t="s">
        <v>1505</v>
      </c>
      <c r="H2810" t="s">
        <v>1449</v>
      </c>
      <c r="I2810" t="s">
        <v>539</v>
      </c>
      <c r="J2810">
        <f>IF('ATP Data Set 2019 Singles'!$K2810&gt;1,'ATP Data Set 2019 Singles'!$K2810,"")</f>
        <v>68</v>
      </c>
      <c r="K2810">
        <v>68</v>
      </c>
      <c r="V2810" s="132"/>
      <c r="AC2810"/>
    </row>
    <row r="2811" spans="1:29" x14ac:dyDescent="0.25">
      <c r="A2811" t="s">
        <v>2412</v>
      </c>
      <c r="B2811" t="str">
        <f>IF(OR(ISNUMBER(FIND("W/O",Tabelle3[[#This Row],[Score]])),ISNUMBER(FIND("RET",Tabelle3[[#This Row],[Score]])),ISNUMBER(FIND("Bye,",Tabelle3[[#This Row],[Opponent]]))),"NO","YES")</f>
        <v>YES</v>
      </c>
      <c r="C2811" t="s">
        <v>518</v>
      </c>
      <c r="D2811" s="158">
        <v>43759</v>
      </c>
      <c r="E2811" t="s">
        <v>639</v>
      </c>
      <c r="F2811">
        <v>3</v>
      </c>
      <c r="G2811" t="s">
        <v>1499</v>
      </c>
      <c r="H2811" t="s">
        <v>1430</v>
      </c>
      <c r="I2811" t="s">
        <v>607</v>
      </c>
      <c r="J2811">
        <f>IF('ATP Data Set 2019 Singles'!$K2811&gt;1,'ATP Data Set 2019 Singles'!$K2811,"")</f>
        <v>91</v>
      </c>
      <c r="K2811">
        <v>91</v>
      </c>
      <c r="V2811" s="132"/>
      <c r="AC2811"/>
    </row>
    <row r="2812" spans="1:29" x14ac:dyDescent="0.25">
      <c r="A2812" t="s">
        <v>2412</v>
      </c>
      <c r="B2812" t="str">
        <f>IF(OR(ISNUMBER(FIND("W/O",Tabelle3[[#This Row],[Score]])),ISNUMBER(FIND("RET",Tabelle3[[#This Row],[Score]])),ISNUMBER(FIND("Bye,",Tabelle3[[#This Row],[Opponent]]))),"NO","YES")</f>
        <v>YES</v>
      </c>
      <c r="C2812" t="s">
        <v>518</v>
      </c>
      <c r="D2812" s="158">
        <v>43759</v>
      </c>
      <c r="E2812" t="s">
        <v>639</v>
      </c>
      <c r="F2812">
        <v>3</v>
      </c>
      <c r="G2812" t="s">
        <v>1432</v>
      </c>
      <c r="H2812" t="s">
        <v>1407</v>
      </c>
      <c r="I2812" t="s">
        <v>653</v>
      </c>
      <c r="J2812">
        <f>IF('ATP Data Set 2019 Singles'!$K2812&gt;1,'ATP Data Set 2019 Singles'!$K2812,"")</f>
        <v>62</v>
      </c>
      <c r="K2812">
        <v>62</v>
      </c>
      <c r="V2812" s="132"/>
      <c r="AC2812"/>
    </row>
    <row r="2813" spans="1:29" x14ac:dyDescent="0.25">
      <c r="A2813" t="s">
        <v>2412</v>
      </c>
      <c r="B2813" t="str">
        <f>IF(OR(ISNUMBER(FIND("W/O",Tabelle3[[#This Row],[Score]])),ISNUMBER(FIND("RET",Tabelle3[[#This Row],[Score]])),ISNUMBER(FIND("Bye,",Tabelle3[[#This Row],[Opponent]]))),"NO","YES")</f>
        <v>YES</v>
      </c>
      <c r="C2813" t="s">
        <v>518</v>
      </c>
      <c r="D2813" s="158">
        <v>43759</v>
      </c>
      <c r="E2813" t="s">
        <v>639</v>
      </c>
      <c r="F2813">
        <v>3</v>
      </c>
      <c r="G2813" t="s">
        <v>1409</v>
      </c>
      <c r="H2813" t="s">
        <v>1510</v>
      </c>
      <c r="I2813" t="s">
        <v>653</v>
      </c>
      <c r="J2813">
        <f>IF('ATP Data Set 2019 Singles'!$K2813&gt;1,'ATP Data Set 2019 Singles'!$K2813,"")</f>
        <v>77</v>
      </c>
      <c r="K2813">
        <v>77</v>
      </c>
      <c r="V2813" s="132"/>
      <c r="AC2813"/>
    </row>
    <row r="2814" spans="1:29" x14ac:dyDescent="0.25">
      <c r="A2814" t="s">
        <v>2412</v>
      </c>
      <c r="B2814" t="str">
        <f>IF(OR(ISNUMBER(FIND("W/O",Tabelle3[[#This Row],[Score]])),ISNUMBER(FIND("RET",Tabelle3[[#This Row],[Score]])),ISNUMBER(FIND("Bye,",Tabelle3[[#This Row],[Opponent]]))),"NO","YES")</f>
        <v>YES</v>
      </c>
      <c r="C2814" t="s">
        <v>518</v>
      </c>
      <c r="D2814" s="158">
        <v>43759</v>
      </c>
      <c r="E2814" t="s">
        <v>639</v>
      </c>
      <c r="F2814">
        <v>3</v>
      </c>
      <c r="G2814" t="s">
        <v>1394</v>
      </c>
      <c r="H2814" t="s">
        <v>1509</v>
      </c>
      <c r="I2814" t="s">
        <v>522</v>
      </c>
      <c r="J2814">
        <f>IF('ATP Data Set 2019 Singles'!$K2814&gt;1,'ATP Data Set 2019 Singles'!$K2814,"")</f>
        <v>94</v>
      </c>
      <c r="K2814">
        <v>94</v>
      </c>
      <c r="V2814" s="132"/>
      <c r="AC2814"/>
    </row>
    <row r="2815" spans="1:29" x14ac:dyDescent="0.25">
      <c r="A2815" t="s">
        <v>2412</v>
      </c>
      <c r="B2815" t="str">
        <f>IF(OR(ISNUMBER(FIND("W/O",Tabelle3[[#This Row],[Score]])),ISNUMBER(FIND("RET",Tabelle3[[#This Row],[Score]])),ISNUMBER(FIND("Bye,",Tabelle3[[#This Row],[Opponent]]))),"NO","YES")</f>
        <v>YES</v>
      </c>
      <c r="C2815" t="s">
        <v>518</v>
      </c>
      <c r="D2815" s="158">
        <v>43759</v>
      </c>
      <c r="E2815" t="s">
        <v>639</v>
      </c>
      <c r="F2815">
        <v>3</v>
      </c>
      <c r="G2815" t="s">
        <v>1434</v>
      </c>
      <c r="H2815" t="s">
        <v>1470</v>
      </c>
      <c r="I2815" t="s">
        <v>512</v>
      </c>
      <c r="J2815">
        <f>IF('ATP Data Set 2019 Singles'!$K2815&gt;1,'ATP Data Set 2019 Singles'!$K2815,"")</f>
        <v>67</v>
      </c>
      <c r="K2815">
        <v>67</v>
      </c>
      <c r="V2815" s="132"/>
      <c r="AC2815"/>
    </row>
    <row r="2816" spans="1:29" x14ac:dyDescent="0.25">
      <c r="A2816" t="s">
        <v>2412</v>
      </c>
      <c r="B2816" t="str">
        <f>IF(OR(ISNUMBER(FIND("W/O",Tabelle3[[#This Row],[Score]])),ISNUMBER(FIND("RET",Tabelle3[[#This Row],[Score]])),ISNUMBER(FIND("Bye,",Tabelle3[[#This Row],[Opponent]]))),"NO","YES")</f>
        <v>YES</v>
      </c>
      <c r="C2816" t="s">
        <v>518</v>
      </c>
      <c r="D2816" s="158">
        <v>43759</v>
      </c>
      <c r="E2816" t="s">
        <v>639</v>
      </c>
      <c r="F2816">
        <v>4</v>
      </c>
      <c r="G2816" t="s">
        <v>1454</v>
      </c>
      <c r="H2816" t="s">
        <v>1508</v>
      </c>
      <c r="I2816" t="s">
        <v>1507</v>
      </c>
      <c r="J2816">
        <f>IF('ATP Data Set 2019 Singles'!$K2816&gt;1,'ATP Data Set 2019 Singles'!$K2816,"")</f>
        <v>104</v>
      </c>
      <c r="K2816">
        <v>104</v>
      </c>
      <c r="V2816" s="132"/>
      <c r="AC2816"/>
    </row>
    <row r="2817" spans="1:29" x14ac:dyDescent="0.25">
      <c r="A2817" t="s">
        <v>2412</v>
      </c>
      <c r="B2817" t="str">
        <f>IF(OR(ISNUMBER(FIND("W/O",Tabelle3[[#This Row],[Score]])),ISNUMBER(FIND("RET",Tabelle3[[#This Row],[Score]])),ISNUMBER(FIND("Bye,",Tabelle3[[#This Row],[Opponent]]))),"NO","YES")</f>
        <v>YES</v>
      </c>
      <c r="C2817" t="s">
        <v>518</v>
      </c>
      <c r="D2817" s="158">
        <v>43759</v>
      </c>
      <c r="E2817" t="s">
        <v>639</v>
      </c>
      <c r="F2817">
        <v>4</v>
      </c>
      <c r="G2817" t="s">
        <v>1403</v>
      </c>
      <c r="H2817" t="s">
        <v>1441</v>
      </c>
      <c r="I2817" t="s">
        <v>646</v>
      </c>
      <c r="J2817">
        <f>IF('ATP Data Set 2019 Singles'!$K2817&gt;1,'ATP Data Set 2019 Singles'!$K2817,"")</f>
        <v>76</v>
      </c>
      <c r="K2817">
        <v>76</v>
      </c>
      <c r="V2817" s="132"/>
      <c r="AC2817"/>
    </row>
    <row r="2818" spans="1:29" x14ac:dyDescent="0.25">
      <c r="A2818" t="s">
        <v>2412</v>
      </c>
      <c r="B2818" t="str">
        <f>IF(OR(ISNUMBER(FIND("W/O",Tabelle3[[#This Row],[Score]])),ISNUMBER(FIND("RET",Tabelle3[[#This Row],[Score]])),ISNUMBER(FIND("Bye,",Tabelle3[[#This Row],[Opponent]]))),"NO","YES")</f>
        <v>YES</v>
      </c>
      <c r="C2818" t="s">
        <v>518</v>
      </c>
      <c r="D2818" s="158">
        <v>43759</v>
      </c>
      <c r="E2818" t="s">
        <v>639</v>
      </c>
      <c r="F2818">
        <v>4</v>
      </c>
      <c r="G2818" t="s">
        <v>1395</v>
      </c>
      <c r="H2818" t="s">
        <v>1435</v>
      </c>
      <c r="I2818" t="s">
        <v>829</v>
      </c>
      <c r="J2818">
        <f>IF('ATP Data Set 2019 Singles'!$K2818&gt;1,'ATP Data Set 2019 Singles'!$K2818,"")</f>
        <v>63</v>
      </c>
      <c r="K2818">
        <v>63</v>
      </c>
      <c r="V2818" s="132"/>
      <c r="AC2818"/>
    </row>
    <row r="2819" spans="1:29" x14ac:dyDescent="0.25">
      <c r="A2819" t="s">
        <v>2412</v>
      </c>
      <c r="B2819" t="str">
        <f>IF(OR(ISNUMBER(FIND("W/O",Tabelle3[[#This Row],[Score]])),ISNUMBER(FIND("RET",Tabelle3[[#This Row],[Score]])),ISNUMBER(FIND("Bye,",Tabelle3[[#This Row],[Opponent]]))),"NO","YES")</f>
        <v>YES</v>
      </c>
      <c r="C2819" t="s">
        <v>518</v>
      </c>
      <c r="D2819" s="158">
        <v>43759</v>
      </c>
      <c r="E2819" t="s">
        <v>639</v>
      </c>
      <c r="F2819">
        <v>4</v>
      </c>
      <c r="G2819" t="s">
        <v>1501</v>
      </c>
      <c r="H2819" t="s">
        <v>1447</v>
      </c>
      <c r="I2819" t="s">
        <v>629</v>
      </c>
      <c r="J2819">
        <f>IF('ATP Data Set 2019 Singles'!$K2819&gt;1,'ATP Data Set 2019 Singles'!$K2819,"")</f>
        <v>72</v>
      </c>
      <c r="K2819">
        <v>72</v>
      </c>
      <c r="V2819" s="132"/>
      <c r="AC2819"/>
    </row>
    <row r="2820" spans="1:29" x14ac:dyDescent="0.25">
      <c r="A2820" t="s">
        <v>2412</v>
      </c>
      <c r="B2820" t="str">
        <f>IF(OR(ISNUMBER(FIND("W/O",Tabelle3[[#This Row],[Score]])),ISNUMBER(FIND("RET",Tabelle3[[#This Row],[Score]])),ISNUMBER(FIND("Bye,",Tabelle3[[#This Row],[Opponent]]))),"NO","YES")</f>
        <v>YES</v>
      </c>
      <c r="C2820" t="s">
        <v>518</v>
      </c>
      <c r="D2820" s="158">
        <v>43759</v>
      </c>
      <c r="E2820" t="s">
        <v>639</v>
      </c>
      <c r="F2820">
        <v>4</v>
      </c>
      <c r="G2820" t="s">
        <v>1499</v>
      </c>
      <c r="H2820" t="s">
        <v>1453</v>
      </c>
      <c r="I2820" t="s">
        <v>1506</v>
      </c>
      <c r="J2820">
        <f>IF('ATP Data Set 2019 Singles'!$K2820&gt;1,'ATP Data Set 2019 Singles'!$K2820,"")</f>
        <v>145</v>
      </c>
      <c r="K2820">
        <v>145</v>
      </c>
      <c r="V2820" s="132"/>
      <c r="AC2820"/>
    </row>
    <row r="2821" spans="1:29" x14ac:dyDescent="0.25">
      <c r="A2821" t="s">
        <v>2412</v>
      </c>
      <c r="B2821" t="str">
        <f>IF(OR(ISNUMBER(FIND("W/O",Tabelle3[[#This Row],[Score]])),ISNUMBER(FIND("RET",Tabelle3[[#This Row],[Score]])),ISNUMBER(FIND("Bye,",Tabelle3[[#This Row],[Opponent]]))),"NO","YES")</f>
        <v>YES</v>
      </c>
      <c r="C2821" t="s">
        <v>518</v>
      </c>
      <c r="D2821" s="158">
        <v>43759</v>
      </c>
      <c r="E2821" t="s">
        <v>639</v>
      </c>
      <c r="F2821">
        <v>4</v>
      </c>
      <c r="G2821" t="s">
        <v>1432</v>
      </c>
      <c r="H2821" t="s">
        <v>1505</v>
      </c>
      <c r="I2821" t="s">
        <v>512</v>
      </c>
      <c r="J2821">
        <f>IF('ATP Data Set 2019 Singles'!$K2821&gt;1,'ATP Data Set 2019 Singles'!$K2821,"")</f>
        <v>78</v>
      </c>
      <c r="K2821">
        <v>78</v>
      </c>
      <c r="V2821" s="132"/>
      <c r="AC2821"/>
    </row>
    <row r="2822" spans="1:29" x14ac:dyDescent="0.25">
      <c r="A2822" t="s">
        <v>2412</v>
      </c>
      <c r="B2822" t="str">
        <f>IF(OR(ISNUMBER(FIND("W/O",Tabelle3[[#This Row],[Score]])),ISNUMBER(FIND("RET",Tabelle3[[#This Row],[Score]])),ISNUMBER(FIND("Bye,",Tabelle3[[#This Row],[Opponent]]))),"NO","YES")</f>
        <v>YES</v>
      </c>
      <c r="C2822" t="s">
        <v>518</v>
      </c>
      <c r="D2822" s="158">
        <v>43759</v>
      </c>
      <c r="E2822" t="s">
        <v>639</v>
      </c>
      <c r="F2822">
        <v>4</v>
      </c>
      <c r="G2822" t="s">
        <v>1394</v>
      </c>
      <c r="H2822" t="s">
        <v>1472</v>
      </c>
      <c r="I2822" t="s">
        <v>1504</v>
      </c>
      <c r="J2822">
        <f>IF('ATP Data Set 2019 Singles'!$K2822&gt;1,'ATP Data Set 2019 Singles'!$K2822,"")</f>
        <v>121</v>
      </c>
      <c r="K2822">
        <v>121</v>
      </c>
      <c r="V2822" s="132"/>
      <c r="AC2822"/>
    </row>
    <row r="2823" spans="1:29" x14ac:dyDescent="0.25">
      <c r="A2823" t="s">
        <v>2412</v>
      </c>
      <c r="B2823" t="str">
        <f>IF(OR(ISNUMBER(FIND("W/O",Tabelle3[[#This Row],[Score]])),ISNUMBER(FIND("RET",Tabelle3[[#This Row],[Score]])),ISNUMBER(FIND("Bye,",Tabelle3[[#This Row],[Opponent]]))),"NO","YES")</f>
        <v>YES</v>
      </c>
      <c r="C2823" t="s">
        <v>518</v>
      </c>
      <c r="D2823" s="158">
        <v>43759</v>
      </c>
      <c r="E2823" t="s">
        <v>639</v>
      </c>
      <c r="F2823">
        <v>4</v>
      </c>
      <c r="G2823" t="s">
        <v>1434</v>
      </c>
      <c r="H2823" t="s">
        <v>1409</v>
      </c>
      <c r="I2823" t="s">
        <v>1503</v>
      </c>
      <c r="J2823">
        <f>IF('ATP Data Set 2019 Singles'!$K2823&gt;1,'ATP Data Set 2019 Singles'!$K2823,"")</f>
        <v>152</v>
      </c>
      <c r="K2823">
        <v>152</v>
      </c>
      <c r="V2823" s="132"/>
      <c r="AC2823"/>
    </row>
    <row r="2824" spans="1:29" x14ac:dyDescent="0.25">
      <c r="A2824" t="s">
        <v>2412</v>
      </c>
      <c r="B2824" t="str">
        <f>IF(OR(ISNUMBER(FIND("W/O",Tabelle3[[#This Row],[Score]])),ISNUMBER(FIND("RET",Tabelle3[[#This Row],[Score]])),ISNUMBER(FIND("Bye,",Tabelle3[[#This Row],[Opponent]]))),"NO","YES")</f>
        <v>YES</v>
      </c>
      <c r="C2824" t="s">
        <v>518</v>
      </c>
      <c r="D2824" s="158">
        <v>43759</v>
      </c>
      <c r="E2824" t="s">
        <v>639</v>
      </c>
      <c r="F2824">
        <v>5</v>
      </c>
      <c r="G2824" t="s">
        <v>1403</v>
      </c>
      <c r="H2824" t="s">
        <v>1432</v>
      </c>
      <c r="I2824" t="s">
        <v>610</v>
      </c>
      <c r="J2824">
        <f>IF('ATP Data Set 2019 Singles'!$K2824&gt;1,'ATP Data Set 2019 Singles'!$K2824,"")</f>
        <v>103</v>
      </c>
      <c r="K2824">
        <v>103</v>
      </c>
      <c r="V2824" s="132"/>
      <c r="AC2824"/>
    </row>
    <row r="2825" spans="1:29" x14ac:dyDescent="0.25">
      <c r="A2825" t="s">
        <v>2412</v>
      </c>
      <c r="B2825" t="str">
        <f>IF(OR(ISNUMBER(FIND("W/O",Tabelle3[[#This Row],[Score]])),ISNUMBER(FIND("RET",Tabelle3[[#This Row],[Score]])),ISNUMBER(FIND("Bye,",Tabelle3[[#This Row],[Opponent]]))),"NO","YES")</f>
        <v>NO</v>
      </c>
      <c r="C2825" t="s">
        <v>518</v>
      </c>
      <c r="D2825" s="158">
        <v>43759</v>
      </c>
      <c r="E2825" t="s">
        <v>639</v>
      </c>
      <c r="F2825">
        <v>5</v>
      </c>
      <c r="G2825" t="s">
        <v>1395</v>
      </c>
      <c r="H2825" t="s">
        <v>1434</v>
      </c>
      <c r="I2825" t="s">
        <v>582</v>
      </c>
      <c r="J2825" t="str">
        <f>IF('ATP Data Set 2019 Singles'!$K2825&gt;1,'ATP Data Set 2019 Singles'!$K2825,"")</f>
        <v/>
      </c>
      <c r="K2825">
        <v>0</v>
      </c>
      <c r="V2825" s="132"/>
      <c r="AC2825"/>
    </row>
    <row r="2826" spans="1:29" x14ac:dyDescent="0.25">
      <c r="A2826" t="s">
        <v>2412</v>
      </c>
      <c r="B2826" t="str">
        <f>IF(OR(ISNUMBER(FIND("W/O",Tabelle3[[#This Row],[Score]])),ISNUMBER(FIND("RET",Tabelle3[[#This Row],[Score]])),ISNUMBER(FIND("Bye,",Tabelle3[[#This Row],[Opponent]]))),"NO","YES")</f>
        <v>YES</v>
      </c>
      <c r="C2826" t="s">
        <v>518</v>
      </c>
      <c r="D2826" s="158">
        <v>43759</v>
      </c>
      <c r="E2826" t="s">
        <v>639</v>
      </c>
      <c r="F2826">
        <v>5</v>
      </c>
      <c r="G2826" t="s">
        <v>1499</v>
      </c>
      <c r="H2826" t="s">
        <v>1454</v>
      </c>
      <c r="I2826" t="s">
        <v>1502</v>
      </c>
      <c r="J2826">
        <f>IF('ATP Data Set 2019 Singles'!$K2826&gt;1,'ATP Data Set 2019 Singles'!$K2826,"")</f>
        <v>93</v>
      </c>
      <c r="K2826">
        <v>93</v>
      </c>
      <c r="V2826" s="132"/>
      <c r="AC2826"/>
    </row>
    <row r="2827" spans="1:29" x14ac:dyDescent="0.25">
      <c r="A2827" t="s">
        <v>2412</v>
      </c>
      <c r="B2827" t="str">
        <f>IF(OR(ISNUMBER(FIND("W/O",Tabelle3[[#This Row],[Score]])),ISNUMBER(FIND("RET",Tabelle3[[#This Row],[Score]])),ISNUMBER(FIND("Bye,",Tabelle3[[#This Row],[Opponent]]))),"NO","YES")</f>
        <v>YES</v>
      </c>
      <c r="C2827" t="s">
        <v>518</v>
      </c>
      <c r="D2827" s="158">
        <v>43759</v>
      </c>
      <c r="E2827" t="s">
        <v>639</v>
      </c>
      <c r="F2827">
        <v>5</v>
      </c>
      <c r="G2827" t="s">
        <v>1394</v>
      </c>
      <c r="H2827" t="s">
        <v>1501</v>
      </c>
      <c r="I2827" t="s">
        <v>1500</v>
      </c>
      <c r="J2827">
        <f>IF('ATP Data Set 2019 Singles'!$K2827&gt;1,'ATP Data Set 2019 Singles'!$K2827,"")</f>
        <v>114</v>
      </c>
      <c r="K2827">
        <v>114</v>
      </c>
      <c r="V2827" s="132"/>
      <c r="AC2827"/>
    </row>
    <row r="2828" spans="1:29" x14ac:dyDescent="0.25">
      <c r="A2828" t="s">
        <v>2412</v>
      </c>
      <c r="B2828" t="str">
        <f>IF(OR(ISNUMBER(FIND("W/O",Tabelle3[[#This Row],[Score]])),ISNUMBER(FIND("RET",Tabelle3[[#This Row],[Score]])),ISNUMBER(FIND("Bye,",Tabelle3[[#This Row],[Opponent]]))),"NO","YES")</f>
        <v>YES</v>
      </c>
      <c r="C2828" t="s">
        <v>518</v>
      </c>
      <c r="D2828" s="158">
        <v>43759</v>
      </c>
      <c r="E2828" t="s">
        <v>639</v>
      </c>
      <c r="F2828">
        <v>6</v>
      </c>
      <c r="G2828" t="s">
        <v>1403</v>
      </c>
      <c r="H2828" t="s">
        <v>1499</v>
      </c>
      <c r="I2828" t="s">
        <v>1498</v>
      </c>
      <c r="J2828">
        <f>IF('ATP Data Set 2019 Singles'!$K2828&gt;1,'ATP Data Set 2019 Singles'!$K2828,"")</f>
        <v>154</v>
      </c>
      <c r="K2828">
        <v>154</v>
      </c>
      <c r="V2828" s="132"/>
      <c r="AC2828"/>
    </row>
    <row r="2829" spans="1:29" x14ac:dyDescent="0.25">
      <c r="A2829" t="s">
        <v>2412</v>
      </c>
      <c r="B2829" t="str">
        <f>IF(OR(ISNUMBER(FIND("W/O",Tabelle3[[#This Row],[Score]])),ISNUMBER(FIND("RET",Tabelle3[[#This Row],[Score]])),ISNUMBER(FIND("Bye,",Tabelle3[[#This Row],[Opponent]]))),"NO","YES")</f>
        <v>YES</v>
      </c>
      <c r="C2829" t="s">
        <v>518</v>
      </c>
      <c r="D2829" s="158">
        <v>43759</v>
      </c>
      <c r="E2829" t="s">
        <v>639</v>
      </c>
      <c r="F2829">
        <v>6</v>
      </c>
      <c r="G2829" t="s">
        <v>1395</v>
      </c>
      <c r="H2829" t="s">
        <v>1394</v>
      </c>
      <c r="I2829" t="s">
        <v>550</v>
      </c>
      <c r="J2829">
        <f>IF('ATP Data Set 2019 Singles'!$K2829&gt;1,'ATP Data Set 2019 Singles'!$K2829,"")</f>
        <v>79</v>
      </c>
      <c r="K2829">
        <v>79</v>
      </c>
      <c r="V2829" s="132"/>
      <c r="AC2829"/>
    </row>
    <row r="2830" spans="1:29" x14ac:dyDescent="0.25">
      <c r="A2830" t="s">
        <v>2412</v>
      </c>
      <c r="B2830" t="str">
        <f>IF(OR(ISNUMBER(FIND("W/O",Tabelle3[[#This Row],[Score]])),ISNUMBER(FIND("RET",Tabelle3[[#This Row],[Score]])),ISNUMBER(FIND("Bye,",Tabelle3[[#This Row],[Opponent]]))),"NO","YES")</f>
        <v>YES</v>
      </c>
      <c r="C2830" t="s">
        <v>518</v>
      </c>
      <c r="D2830" s="158">
        <v>43759</v>
      </c>
      <c r="E2830" t="s">
        <v>639</v>
      </c>
      <c r="F2830">
        <v>7</v>
      </c>
      <c r="G2830" t="s">
        <v>1395</v>
      </c>
      <c r="H2830" t="s">
        <v>1403</v>
      </c>
      <c r="I2830" t="s">
        <v>667</v>
      </c>
      <c r="J2830">
        <f>IF('ATP Data Set 2019 Singles'!$K2830&gt;1,'ATP Data Set 2019 Singles'!$K2830,"")</f>
        <v>68</v>
      </c>
      <c r="K2830">
        <v>68</v>
      </c>
      <c r="V2830" s="132"/>
      <c r="AC2830"/>
    </row>
    <row r="2831" spans="1:29" x14ac:dyDescent="0.25">
      <c r="A2831" t="s">
        <v>2412</v>
      </c>
      <c r="B2831" t="str">
        <f>IF(OR(ISNUMBER(FIND("W/O",Tabelle3[[#This Row],[Score]])),ISNUMBER(FIND("RET",Tabelle3[[#This Row],[Score]])),ISNUMBER(FIND("Bye,",Tabelle3[[#This Row],[Opponent]]))),"NO","YES")</f>
        <v>YES</v>
      </c>
      <c r="C2831" t="s">
        <v>518</v>
      </c>
      <c r="D2831" s="158">
        <v>43759</v>
      </c>
      <c r="E2831" t="s">
        <v>617</v>
      </c>
      <c r="F2831">
        <v>3</v>
      </c>
      <c r="G2831" t="s">
        <v>1481</v>
      </c>
      <c r="H2831" t="s">
        <v>1497</v>
      </c>
      <c r="I2831" t="s">
        <v>550</v>
      </c>
      <c r="J2831">
        <f>IF('ATP Data Set 2019 Singles'!$K2831&gt;1,'ATP Data Set 2019 Singles'!$K2831,"")</f>
        <v>88</v>
      </c>
      <c r="K2831">
        <v>88</v>
      </c>
      <c r="V2831" s="132"/>
      <c r="AC2831"/>
    </row>
    <row r="2832" spans="1:29" x14ac:dyDescent="0.25">
      <c r="A2832" t="s">
        <v>2412</v>
      </c>
      <c r="B2832" t="str">
        <f>IF(OR(ISNUMBER(FIND("W/O",Tabelle3[[#This Row],[Score]])),ISNUMBER(FIND("RET",Tabelle3[[#This Row],[Score]])),ISNUMBER(FIND("Bye,",Tabelle3[[#This Row],[Opponent]]))),"NO","YES")</f>
        <v>YES</v>
      </c>
      <c r="C2832" t="s">
        <v>518</v>
      </c>
      <c r="D2832" s="158">
        <v>43759</v>
      </c>
      <c r="E2832" t="s">
        <v>617</v>
      </c>
      <c r="F2832">
        <v>3</v>
      </c>
      <c r="G2832" t="s">
        <v>1401</v>
      </c>
      <c r="H2832" t="s">
        <v>1438</v>
      </c>
      <c r="I2832" t="s">
        <v>831</v>
      </c>
      <c r="J2832">
        <f>IF('ATP Data Set 2019 Singles'!$K2832&gt;1,'ATP Data Set 2019 Singles'!$K2832,"")</f>
        <v>126</v>
      </c>
      <c r="K2832">
        <v>126</v>
      </c>
      <c r="V2832" s="132"/>
      <c r="AC2832"/>
    </row>
    <row r="2833" spans="1:29" x14ac:dyDescent="0.25">
      <c r="A2833" t="s">
        <v>2412</v>
      </c>
      <c r="B2833" t="str">
        <f>IF(OR(ISNUMBER(FIND("W/O",Tabelle3[[#This Row],[Score]])),ISNUMBER(FIND("RET",Tabelle3[[#This Row],[Score]])),ISNUMBER(FIND("Bye,",Tabelle3[[#This Row],[Opponent]]))),"NO","YES")</f>
        <v>YES</v>
      </c>
      <c r="C2833" t="s">
        <v>518</v>
      </c>
      <c r="D2833" s="158">
        <v>43759</v>
      </c>
      <c r="E2833" t="s">
        <v>617</v>
      </c>
      <c r="F2833">
        <v>3</v>
      </c>
      <c r="G2833" t="s">
        <v>1480</v>
      </c>
      <c r="H2833" t="s">
        <v>1426</v>
      </c>
      <c r="I2833" t="s">
        <v>539</v>
      </c>
      <c r="J2833">
        <f>IF('ATP Data Set 2019 Singles'!$K2833&gt;1,'ATP Data Set 2019 Singles'!$K2833,"")</f>
        <v>72</v>
      </c>
      <c r="K2833">
        <v>72</v>
      </c>
      <c r="V2833" s="132"/>
      <c r="AC2833"/>
    </row>
    <row r="2834" spans="1:29" x14ac:dyDescent="0.25">
      <c r="A2834" t="s">
        <v>2412</v>
      </c>
      <c r="B2834" t="str">
        <f>IF(OR(ISNUMBER(FIND("W/O",Tabelle3[[#This Row],[Score]])),ISNUMBER(FIND("RET",Tabelle3[[#This Row],[Score]])),ISNUMBER(FIND("Bye,",Tabelle3[[#This Row],[Opponent]]))),"NO","YES")</f>
        <v>YES</v>
      </c>
      <c r="C2834" t="s">
        <v>518</v>
      </c>
      <c r="D2834" s="158">
        <v>43759</v>
      </c>
      <c r="E2834" t="s">
        <v>617</v>
      </c>
      <c r="F2834">
        <v>3</v>
      </c>
      <c r="G2834" t="s">
        <v>1483</v>
      </c>
      <c r="H2834" t="s">
        <v>1443</v>
      </c>
      <c r="I2834" t="s">
        <v>566</v>
      </c>
      <c r="J2834">
        <f>IF('ATP Data Set 2019 Singles'!$K2834&gt;1,'ATP Data Set 2019 Singles'!$K2834,"")</f>
        <v>104</v>
      </c>
      <c r="K2834">
        <v>104</v>
      </c>
      <c r="V2834" s="132"/>
      <c r="AC2834"/>
    </row>
    <row r="2835" spans="1:29" x14ac:dyDescent="0.25">
      <c r="A2835" t="s">
        <v>2412</v>
      </c>
      <c r="B2835" t="str">
        <f>IF(OR(ISNUMBER(FIND("W/O",Tabelle3[[#This Row],[Score]])),ISNUMBER(FIND("RET",Tabelle3[[#This Row],[Score]])),ISNUMBER(FIND("Bye,",Tabelle3[[#This Row],[Opponent]]))),"NO","YES")</f>
        <v>YES</v>
      </c>
      <c r="C2835" t="s">
        <v>518</v>
      </c>
      <c r="D2835" s="158">
        <v>43759</v>
      </c>
      <c r="E2835" t="s">
        <v>617</v>
      </c>
      <c r="F2835">
        <v>3</v>
      </c>
      <c r="G2835" t="s">
        <v>1427</v>
      </c>
      <c r="H2835" t="s">
        <v>1467</v>
      </c>
      <c r="I2835" t="s">
        <v>539</v>
      </c>
      <c r="J2835">
        <f>IF('ATP Data Set 2019 Singles'!$K2835&gt;1,'ATP Data Set 2019 Singles'!$K2835,"")</f>
        <v>94</v>
      </c>
      <c r="K2835">
        <v>94</v>
      </c>
      <c r="V2835" s="132"/>
      <c r="AC2835"/>
    </row>
    <row r="2836" spans="1:29" x14ac:dyDescent="0.25">
      <c r="A2836" t="s">
        <v>2412</v>
      </c>
      <c r="B2836" t="str">
        <f>IF(OR(ISNUMBER(FIND("W/O",Tabelle3[[#This Row],[Score]])),ISNUMBER(FIND("RET",Tabelle3[[#This Row],[Score]])),ISNUMBER(FIND("Bye,",Tabelle3[[#This Row],[Opponent]]))),"NO","YES")</f>
        <v>YES</v>
      </c>
      <c r="C2836" t="s">
        <v>518</v>
      </c>
      <c r="D2836" s="158">
        <v>43759</v>
      </c>
      <c r="E2836" t="s">
        <v>617</v>
      </c>
      <c r="F2836">
        <v>3</v>
      </c>
      <c r="G2836" t="s">
        <v>1485</v>
      </c>
      <c r="H2836" t="s">
        <v>1496</v>
      </c>
      <c r="I2836" t="s">
        <v>550</v>
      </c>
      <c r="J2836">
        <f>IF('ATP Data Set 2019 Singles'!$K2836&gt;1,'ATP Data Set 2019 Singles'!$K2836,"")</f>
        <v>105</v>
      </c>
      <c r="K2836">
        <v>105</v>
      </c>
      <c r="V2836" s="132"/>
      <c r="AC2836"/>
    </row>
    <row r="2837" spans="1:29" x14ac:dyDescent="0.25">
      <c r="A2837" t="s">
        <v>2412</v>
      </c>
      <c r="B2837" t="str">
        <f>IF(OR(ISNUMBER(FIND("W/O",Tabelle3[[#This Row],[Score]])),ISNUMBER(FIND("RET",Tabelle3[[#This Row],[Score]])),ISNUMBER(FIND("Bye,",Tabelle3[[#This Row],[Opponent]]))),"NO","YES")</f>
        <v>YES</v>
      </c>
      <c r="C2837" t="s">
        <v>518</v>
      </c>
      <c r="D2837" s="158">
        <v>43759</v>
      </c>
      <c r="E2837" t="s">
        <v>617</v>
      </c>
      <c r="F2837">
        <v>3</v>
      </c>
      <c r="G2837" t="s">
        <v>1445</v>
      </c>
      <c r="H2837" t="s">
        <v>1475</v>
      </c>
      <c r="I2837" t="s">
        <v>610</v>
      </c>
      <c r="J2837">
        <f>IF('ATP Data Set 2019 Singles'!$K2837&gt;1,'ATP Data Set 2019 Singles'!$K2837,"")</f>
        <v>101</v>
      </c>
      <c r="K2837">
        <v>101</v>
      </c>
      <c r="V2837" s="132"/>
      <c r="AC2837"/>
    </row>
    <row r="2838" spans="1:29" x14ac:dyDescent="0.25">
      <c r="A2838" t="s">
        <v>2412</v>
      </c>
      <c r="B2838" t="str">
        <f>IF(OR(ISNUMBER(FIND("W/O",Tabelle3[[#This Row],[Score]])),ISNUMBER(FIND("RET",Tabelle3[[#This Row],[Score]])),ISNUMBER(FIND("Bye,",Tabelle3[[#This Row],[Opponent]]))),"NO","YES")</f>
        <v>YES</v>
      </c>
      <c r="C2838" t="s">
        <v>518</v>
      </c>
      <c r="D2838" s="158">
        <v>43759</v>
      </c>
      <c r="E2838" t="s">
        <v>617</v>
      </c>
      <c r="F2838">
        <v>3</v>
      </c>
      <c r="G2838" t="s">
        <v>1487</v>
      </c>
      <c r="H2838" t="s">
        <v>1459</v>
      </c>
      <c r="I2838" t="s">
        <v>550</v>
      </c>
      <c r="J2838">
        <f>IF('ATP Data Set 2019 Singles'!$K2838&gt;1,'ATP Data Set 2019 Singles'!$K2838,"")</f>
        <v>82</v>
      </c>
      <c r="K2838">
        <v>82</v>
      </c>
      <c r="V2838" s="132"/>
      <c r="AC2838"/>
    </row>
    <row r="2839" spans="1:29" x14ac:dyDescent="0.25">
      <c r="A2839" t="s">
        <v>2412</v>
      </c>
      <c r="B2839" t="str">
        <f>IF(OR(ISNUMBER(FIND("W/O",Tabelle3[[#This Row],[Score]])),ISNUMBER(FIND("RET",Tabelle3[[#This Row],[Score]])),ISNUMBER(FIND("Bye,",Tabelle3[[#This Row],[Opponent]]))),"NO","YES")</f>
        <v>YES</v>
      </c>
      <c r="C2839" t="s">
        <v>518</v>
      </c>
      <c r="D2839" s="158">
        <v>43759</v>
      </c>
      <c r="E2839" t="s">
        <v>617</v>
      </c>
      <c r="F2839">
        <v>3</v>
      </c>
      <c r="G2839" t="s">
        <v>1428</v>
      </c>
      <c r="H2839" t="s">
        <v>1495</v>
      </c>
      <c r="I2839" t="s">
        <v>1494</v>
      </c>
      <c r="J2839">
        <f>IF('ATP Data Set 2019 Singles'!$K2839&gt;1,'ATP Data Set 2019 Singles'!$K2839,"")</f>
        <v>98</v>
      </c>
      <c r="K2839">
        <v>98</v>
      </c>
      <c r="V2839" s="132"/>
      <c r="AC2839"/>
    </row>
    <row r="2840" spans="1:29" x14ac:dyDescent="0.25">
      <c r="A2840" t="s">
        <v>2412</v>
      </c>
      <c r="B2840" t="str">
        <f>IF(OR(ISNUMBER(FIND("W/O",Tabelle3[[#This Row],[Score]])),ISNUMBER(FIND("RET",Tabelle3[[#This Row],[Score]])),ISNUMBER(FIND("Bye,",Tabelle3[[#This Row],[Opponent]]))),"NO","YES")</f>
        <v>YES</v>
      </c>
      <c r="C2840" t="s">
        <v>518</v>
      </c>
      <c r="D2840" s="158">
        <v>43759</v>
      </c>
      <c r="E2840" t="s">
        <v>617</v>
      </c>
      <c r="F2840">
        <v>3</v>
      </c>
      <c r="G2840" t="s">
        <v>1476</v>
      </c>
      <c r="H2840" t="s">
        <v>1448</v>
      </c>
      <c r="I2840" t="s">
        <v>512</v>
      </c>
      <c r="J2840">
        <f>IF('ATP Data Set 2019 Singles'!$K2840&gt;1,'ATP Data Set 2019 Singles'!$K2840,"")</f>
        <v>83</v>
      </c>
      <c r="K2840">
        <v>83</v>
      </c>
      <c r="V2840" s="132"/>
      <c r="AC2840"/>
    </row>
    <row r="2841" spans="1:29" x14ac:dyDescent="0.25">
      <c r="A2841" t="s">
        <v>2412</v>
      </c>
      <c r="B2841" t="str">
        <f>IF(OR(ISNUMBER(FIND("W/O",Tabelle3[[#This Row],[Score]])),ISNUMBER(FIND("RET",Tabelle3[[#This Row],[Score]])),ISNUMBER(FIND("Bye,",Tabelle3[[#This Row],[Opponent]]))),"NO","YES")</f>
        <v>YES</v>
      </c>
      <c r="C2841" t="s">
        <v>518</v>
      </c>
      <c r="D2841" s="158">
        <v>43759</v>
      </c>
      <c r="E2841" t="s">
        <v>617</v>
      </c>
      <c r="F2841">
        <v>3</v>
      </c>
      <c r="G2841" t="s">
        <v>1461</v>
      </c>
      <c r="H2841" t="s">
        <v>1493</v>
      </c>
      <c r="I2841" t="s">
        <v>1113</v>
      </c>
      <c r="J2841">
        <f>IF('ATP Data Set 2019 Singles'!$K2841&gt;1,'ATP Data Set 2019 Singles'!$K2841,"")</f>
        <v>138</v>
      </c>
      <c r="K2841">
        <v>138</v>
      </c>
      <c r="V2841" s="132"/>
      <c r="AC2841"/>
    </row>
    <row r="2842" spans="1:29" x14ac:dyDescent="0.25">
      <c r="A2842" t="s">
        <v>2412</v>
      </c>
      <c r="B2842" t="str">
        <f>IF(OR(ISNUMBER(FIND("W/O",Tabelle3[[#This Row],[Score]])),ISNUMBER(FIND("RET",Tabelle3[[#This Row],[Score]])),ISNUMBER(FIND("Bye,",Tabelle3[[#This Row],[Opponent]]))),"NO","YES")</f>
        <v>YES</v>
      </c>
      <c r="C2842" t="s">
        <v>518</v>
      </c>
      <c r="D2842" s="158">
        <v>43759</v>
      </c>
      <c r="E2842" t="s">
        <v>617</v>
      </c>
      <c r="F2842">
        <v>3</v>
      </c>
      <c r="G2842" t="s">
        <v>1451</v>
      </c>
      <c r="H2842" t="s">
        <v>1492</v>
      </c>
      <c r="I2842" t="s">
        <v>550</v>
      </c>
      <c r="J2842">
        <f>IF('ATP Data Set 2019 Singles'!$K2842&gt;1,'ATP Data Set 2019 Singles'!$K2842,"")</f>
        <v>107</v>
      </c>
      <c r="K2842">
        <v>107</v>
      </c>
      <c r="V2842" s="132"/>
      <c r="AC2842"/>
    </row>
    <row r="2843" spans="1:29" x14ac:dyDescent="0.25">
      <c r="A2843" t="s">
        <v>2412</v>
      </c>
      <c r="B2843" t="str">
        <f>IF(OR(ISNUMBER(FIND("W/O",Tabelle3[[#This Row],[Score]])),ISNUMBER(FIND("RET",Tabelle3[[#This Row],[Score]])),ISNUMBER(FIND("Bye,",Tabelle3[[#This Row],[Opponent]]))),"NO","YES")</f>
        <v>YES</v>
      </c>
      <c r="C2843" t="s">
        <v>518</v>
      </c>
      <c r="D2843" s="158">
        <v>43759</v>
      </c>
      <c r="E2843" t="s">
        <v>617</v>
      </c>
      <c r="F2843">
        <v>3</v>
      </c>
      <c r="G2843" t="s">
        <v>1465</v>
      </c>
      <c r="H2843" t="s">
        <v>1491</v>
      </c>
      <c r="I2843" t="s">
        <v>678</v>
      </c>
      <c r="J2843">
        <f>IF('ATP Data Set 2019 Singles'!$K2843&gt;1,'ATP Data Set 2019 Singles'!$K2843,"")</f>
        <v>94</v>
      </c>
      <c r="K2843">
        <v>94</v>
      </c>
      <c r="V2843" s="132"/>
      <c r="AC2843"/>
    </row>
    <row r="2844" spans="1:29" x14ac:dyDescent="0.25">
      <c r="A2844" t="s">
        <v>2412</v>
      </c>
      <c r="B2844" t="str">
        <f>IF(OR(ISNUMBER(FIND("W/O",Tabelle3[[#This Row],[Score]])),ISNUMBER(FIND("RET",Tabelle3[[#This Row],[Score]])),ISNUMBER(FIND("Bye,",Tabelle3[[#This Row],[Opponent]]))),"NO","YES")</f>
        <v>YES</v>
      </c>
      <c r="C2844" t="s">
        <v>518</v>
      </c>
      <c r="D2844" s="158">
        <v>43759</v>
      </c>
      <c r="E2844" t="s">
        <v>617</v>
      </c>
      <c r="F2844">
        <v>3</v>
      </c>
      <c r="G2844" t="s">
        <v>1404</v>
      </c>
      <c r="H2844" t="s">
        <v>1490</v>
      </c>
      <c r="I2844" t="s">
        <v>512</v>
      </c>
      <c r="J2844">
        <f>IF('ATP Data Set 2019 Singles'!$K2844&gt;1,'ATP Data Set 2019 Singles'!$K2844,"")</f>
        <v>90</v>
      </c>
      <c r="K2844">
        <v>90</v>
      </c>
      <c r="V2844" s="132"/>
      <c r="AC2844"/>
    </row>
    <row r="2845" spans="1:29" x14ac:dyDescent="0.25">
      <c r="A2845" t="s">
        <v>2412</v>
      </c>
      <c r="B2845" t="str">
        <f>IF(OR(ISNUMBER(FIND("W/O",Tabelle3[[#This Row],[Score]])),ISNUMBER(FIND("RET",Tabelle3[[#This Row],[Score]])),ISNUMBER(FIND("Bye,",Tabelle3[[#This Row],[Opponent]]))),"NO","YES")</f>
        <v>YES</v>
      </c>
      <c r="C2845" t="s">
        <v>518</v>
      </c>
      <c r="D2845" s="158">
        <v>43759</v>
      </c>
      <c r="E2845" t="s">
        <v>617</v>
      </c>
      <c r="F2845">
        <v>3</v>
      </c>
      <c r="G2845" t="s">
        <v>1393</v>
      </c>
      <c r="H2845" t="s">
        <v>1429</v>
      </c>
      <c r="I2845" t="s">
        <v>610</v>
      </c>
      <c r="J2845">
        <f>IF('ATP Data Set 2019 Singles'!$K2845&gt;1,'ATP Data Set 2019 Singles'!$K2845,"")</f>
        <v>119</v>
      </c>
      <c r="K2845">
        <v>119</v>
      </c>
      <c r="V2845" s="132"/>
      <c r="AC2845"/>
    </row>
    <row r="2846" spans="1:29" x14ac:dyDescent="0.25">
      <c r="A2846" t="s">
        <v>2412</v>
      </c>
      <c r="B2846" t="str">
        <f>IF(OR(ISNUMBER(FIND("W/O",Tabelle3[[#This Row],[Score]])),ISNUMBER(FIND("RET",Tabelle3[[#This Row],[Score]])),ISNUMBER(FIND("Bye,",Tabelle3[[#This Row],[Opponent]]))),"NO","YES")</f>
        <v>YES</v>
      </c>
      <c r="C2846" t="s">
        <v>518</v>
      </c>
      <c r="D2846" s="158">
        <v>43759</v>
      </c>
      <c r="E2846" t="s">
        <v>617</v>
      </c>
      <c r="F2846">
        <v>3</v>
      </c>
      <c r="G2846" t="s">
        <v>1439</v>
      </c>
      <c r="H2846" t="s">
        <v>1477</v>
      </c>
      <c r="I2846" t="s">
        <v>1489</v>
      </c>
      <c r="J2846">
        <f>IF('ATP Data Set 2019 Singles'!$K2846&gt;1,'ATP Data Set 2019 Singles'!$K2846,"")</f>
        <v>98</v>
      </c>
      <c r="K2846">
        <v>98</v>
      </c>
      <c r="V2846" s="132"/>
      <c r="AC2846"/>
    </row>
    <row r="2847" spans="1:29" x14ac:dyDescent="0.25">
      <c r="A2847" t="s">
        <v>2412</v>
      </c>
      <c r="B2847" t="str">
        <f>IF(OR(ISNUMBER(FIND("W/O",Tabelle3[[#This Row],[Score]])),ISNUMBER(FIND("RET",Tabelle3[[#This Row],[Score]])),ISNUMBER(FIND("Bye,",Tabelle3[[#This Row],[Opponent]]))),"NO","YES")</f>
        <v>YES</v>
      </c>
      <c r="C2847" t="s">
        <v>518</v>
      </c>
      <c r="D2847" s="158">
        <v>43759</v>
      </c>
      <c r="E2847" t="s">
        <v>617</v>
      </c>
      <c r="F2847">
        <v>4</v>
      </c>
      <c r="G2847" t="s">
        <v>1481</v>
      </c>
      <c r="H2847" t="s">
        <v>1465</v>
      </c>
      <c r="I2847" t="s">
        <v>1488</v>
      </c>
      <c r="J2847">
        <f>IF('ATP Data Set 2019 Singles'!$K2847&gt;1,'ATP Data Set 2019 Singles'!$K2847,"")</f>
        <v>122</v>
      </c>
      <c r="K2847">
        <v>122</v>
      </c>
      <c r="V2847" s="132"/>
      <c r="AC2847"/>
    </row>
    <row r="2848" spans="1:29" x14ac:dyDescent="0.25">
      <c r="A2848" t="s">
        <v>2412</v>
      </c>
      <c r="B2848" t="str">
        <f>IF(OR(ISNUMBER(FIND("W/O",Tabelle3[[#This Row],[Score]])),ISNUMBER(FIND("RET",Tabelle3[[#This Row],[Score]])),ISNUMBER(FIND("Bye,",Tabelle3[[#This Row],[Opponent]]))),"NO","YES")</f>
        <v>YES</v>
      </c>
      <c r="C2848" t="s">
        <v>518</v>
      </c>
      <c r="D2848" s="158">
        <v>43759</v>
      </c>
      <c r="E2848" t="s">
        <v>617</v>
      </c>
      <c r="F2848">
        <v>4</v>
      </c>
      <c r="G2848" t="s">
        <v>1401</v>
      </c>
      <c r="H2848" t="s">
        <v>1427</v>
      </c>
      <c r="I2848" t="s">
        <v>607</v>
      </c>
      <c r="J2848">
        <f>IF('ATP Data Set 2019 Singles'!$K2848&gt;1,'ATP Data Set 2019 Singles'!$K2848,"")</f>
        <v>111</v>
      </c>
      <c r="K2848">
        <v>111</v>
      </c>
      <c r="V2848" s="132"/>
      <c r="AC2848"/>
    </row>
    <row r="2849" spans="1:29" x14ac:dyDescent="0.25">
      <c r="A2849" t="s">
        <v>2412</v>
      </c>
      <c r="B2849" t="str">
        <f>IF(OR(ISNUMBER(FIND("W/O",Tabelle3[[#This Row],[Score]])),ISNUMBER(FIND("RET",Tabelle3[[#This Row],[Score]])),ISNUMBER(FIND("Bye,",Tabelle3[[#This Row],[Opponent]]))),"NO","YES")</f>
        <v>YES</v>
      </c>
      <c r="C2849" t="s">
        <v>518</v>
      </c>
      <c r="D2849" s="158">
        <v>43759</v>
      </c>
      <c r="E2849" t="s">
        <v>617</v>
      </c>
      <c r="F2849">
        <v>4</v>
      </c>
      <c r="G2849" t="s">
        <v>1480</v>
      </c>
      <c r="H2849" t="s">
        <v>1487</v>
      </c>
      <c r="I2849" t="s">
        <v>1486</v>
      </c>
      <c r="J2849">
        <f>IF('ATP Data Set 2019 Singles'!$K2849&gt;1,'ATP Data Set 2019 Singles'!$K2849,"")</f>
        <v>136</v>
      </c>
      <c r="K2849">
        <v>136</v>
      </c>
      <c r="V2849" s="132"/>
      <c r="AC2849"/>
    </row>
    <row r="2850" spans="1:29" x14ac:dyDescent="0.25">
      <c r="A2850" t="s">
        <v>2412</v>
      </c>
      <c r="B2850" t="str">
        <f>IF(OR(ISNUMBER(FIND("W/O",Tabelle3[[#This Row],[Score]])),ISNUMBER(FIND("RET",Tabelle3[[#This Row],[Score]])),ISNUMBER(FIND("Bye,",Tabelle3[[#This Row],[Opponent]]))),"NO","YES")</f>
        <v>NO</v>
      </c>
      <c r="C2850" t="s">
        <v>518</v>
      </c>
      <c r="D2850" s="158">
        <v>43759</v>
      </c>
      <c r="E2850" t="s">
        <v>617</v>
      </c>
      <c r="F2850">
        <v>4</v>
      </c>
      <c r="G2850" t="s">
        <v>1445</v>
      </c>
      <c r="H2850" t="s">
        <v>1485</v>
      </c>
      <c r="I2850" t="s">
        <v>1484</v>
      </c>
      <c r="J2850">
        <f>IF('ATP Data Set 2019 Singles'!$K2850&gt;1,'ATP Data Set 2019 Singles'!$K2850,"")</f>
        <v>135</v>
      </c>
      <c r="K2850">
        <v>135</v>
      </c>
      <c r="V2850" s="132"/>
      <c r="AC2850"/>
    </row>
    <row r="2851" spans="1:29" x14ac:dyDescent="0.25">
      <c r="A2851" t="s">
        <v>2412</v>
      </c>
      <c r="B2851" t="str">
        <f>IF(OR(ISNUMBER(FIND("W/O",Tabelle3[[#This Row],[Score]])),ISNUMBER(FIND("RET",Tabelle3[[#This Row],[Score]])),ISNUMBER(FIND("Bye,",Tabelle3[[#This Row],[Opponent]]))),"NO","YES")</f>
        <v>YES</v>
      </c>
      <c r="C2851" t="s">
        <v>518</v>
      </c>
      <c r="D2851" s="158">
        <v>43759</v>
      </c>
      <c r="E2851" t="s">
        <v>617</v>
      </c>
      <c r="F2851">
        <v>4</v>
      </c>
      <c r="G2851" t="s">
        <v>1428</v>
      </c>
      <c r="H2851" t="s">
        <v>1404</v>
      </c>
      <c r="I2851" t="s">
        <v>522</v>
      </c>
      <c r="J2851">
        <f>IF('ATP Data Set 2019 Singles'!$K2851&gt;1,'ATP Data Set 2019 Singles'!$K2851,"")</f>
        <v>85</v>
      </c>
      <c r="K2851">
        <v>85</v>
      </c>
      <c r="V2851" s="132"/>
      <c r="AC2851"/>
    </row>
    <row r="2852" spans="1:29" x14ac:dyDescent="0.25">
      <c r="A2852" t="s">
        <v>2412</v>
      </c>
      <c r="B2852" t="str">
        <f>IF(OR(ISNUMBER(FIND("W/O",Tabelle3[[#This Row],[Score]])),ISNUMBER(FIND("RET",Tabelle3[[#This Row],[Score]])),ISNUMBER(FIND("Bye,",Tabelle3[[#This Row],[Opponent]]))),"NO","YES")</f>
        <v>YES</v>
      </c>
      <c r="C2852" t="s">
        <v>518</v>
      </c>
      <c r="D2852" s="158">
        <v>43759</v>
      </c>
      <c r="E2852" t="s">
        <v>617</v>
      </c>
      <c r="F2852">
        <v>4</v>
      </c>
      <c r="G2852" t="s">
        <v>1461</v>
      </c>
      <c r="H2852" t="s">
        <v>1483</v>
      </c>
      <c r="I2852" t="s">
        <v>653</v>
      </c>
      <c r="J2852">
        <f>IF('ATP Data Set 2019 Singles'!$K2852&gt;1,'ATP Data Set 2019 Singles'!$K2852,"")</f>
        <v>66</v>
      </c>
      <c r="K2852">
        <v>66</v>
      </c>
      <c r="V2852" s="132"/>
      <c r="AC2852"/>
    </row>
    <row r="2853" spans="1:29" x14ac:dyDescent="0.25">
      <c r="A2853" t="s">
        <v>2412</v>
      </c>
      <c r="B2853" t="str">
        <f>IF(OR(ISNUMBER(FIND("W/O",Tabelle3[[#This Row],[Score]])),ISNUMBER(FIND("RET",Tabelle3[[#This Row],[Score]])),ISNUMBER(FIND("Bye,",Tabelle3[[#This Row],[Opponent]]))),"NO","YES")</f>
        <v>YES</v>
      </c>
      <c r="C2853" t="s">
        <v>518</v>
      </c>
      <c r="D2853" s="158">
        <v>43759</v>
      </c>
      <c r="E2853" t="s">
        <v>617</v>
      </c>
      <c r="F2853">
        <v>4</v>
      </c>
      <c r="G2853" t="s">
        <v>1451</v>
      </c>
      <c r="H2853" t="s">
        <v>1476</v>
      </c>
      <c r="I2853" t="s">
        <v>1436</v>
      </c>
      <c r="J2853">
        <f>IF('ATP Data Set 2019 Singles'!$K2853&gt;1,'ATP Data Set 2019 Singles'!$K2853,"")</f>
        <v>161</v>
      </c>
      <c r="K2853">
        <v>161</v>
      </c>
      <c r="V2853" s="132"/>
      <c r="AC2853"/>
    </row>
    <row r="2854" spans="1:29" x14ac:dyDescent="0.25">
      <c r="A2854" t="s">
        <v>2412</v>
      </c>
      <c r="B2854" t="str">
        <f>IF(OR(ISNUMBER(FIND("W/O",Tabelle3[[#This Row],[Score]])),ISNUMBER(FIND("RET",Tabelle3[[#This Row],[Score]])),ISNUMBER(FIND("Bye,",Tabelle3[[#This Row],[Opponent]]))),"NO","YES")</f>
        <v>YES</v>
      </c>
      <c r="C2854" t="s">
        <v>518</v>
      </c>
      <c r="D2854" s="158">
        <v>43759</v>
      </c>
      <c r="E2854" t="s">
        <v>617</v>
      </c>
      <c r="F2854">
        <v>4</v>
      </c>
      <c r="G2854" t="s">
        <v>1393</v>
      </c>
      <c r="H2854" t="s">
        <v>1439</v>
      </c>
      <c r="I2854" t="s">
        <v>1482</v>
      </c>
      <c r="J2854">
        <f>IF('ATP Data Set 2019 Singles'!$K2854&gt;1,'ATP Data Set 2019 Singles'!$K2854,"")</f>
        <v>107</v>
      </c>
      <c r="K2854">
        <v>107</v>
      </c>
      <c r="V2854" s="132"/>
      <c r="AC2854"/>
    </row>
    <row r="2855" spans="1:29" x14ac:dyDescent="0.25">
      <c r="A2855" t="s">
        <v>2412</v>
      </c>
      <c r="B2855" t="str">
        <f>IF(OR(ISNUMBER(FIND("W/O",Tabelle3[[#This Row],[Score]])),ISNUMBER(FIND("RET",Tabelle3[[#This Row],[Score]])),ISNUMBER(FIND("Bye,",Tabelle3[[#This Row],[Opponent]]))),"NO","YES")</f>
        <v>YES</v>
      </c>
      <c r="C2855" t="s">
        <v>518</v>
      </c>
      <c r="D2855" s="158">
        <v>43759</v>
      </c>
      <c r="E2855" t="s">
        <v>617</v>
      </c>
      <c r="F2855">
        <v>5</v>
      </c>
      <c r="G2855" t="s">
        <v>1401</v>
      </c>
      <c r="H2855" t="s">
        <v>1461</v>
      </c>
      <c r="I2855" t="s">
        <v>536</v>
      </c>
      <c r="J2855">
        <f>IF('ATP Data Set 2019 Singles'!$K2855&gt;1,'ATP Data Set 2019 Singles'!$K2855,"")</f>
        <v>112</v>
      </c>
      <c r="K2855">
        <v>112</v>
      </c>
      <c r="V2855" s="132"/>
      <c r="AC2855"/>
    </row>
    <row r="2856" spans="1:29" x14ac:dyDescent="0.25">
      <c r="A2856" t="s">
        <v>2412</v>
      </c>
      <c r="B2856" t="str">
        <f>IF(OR(ISNUMBER(FIND("W/O",Tabelle3[[#This Row],[Score]])),ISNUMBER(FIND("RET",Tabelle3[[#This Row],[Score]])),ISNUMBER(FIND("Bye,",Tabelle3[[#This Row],[Opponent]]))),"NO","YES")</f>
        <v>YES</v>
      </c>
      <c r="C2856" t="s">
        <v>518</v>
      </c>
      <c r="D2856" s="158">
        <v>43759</v>
      </c>
      <c r="E2856" t="s">
        <v>617</v>
      </c>
      <c r="F2856">
        <v>5</v>
      </c>
      <c r="G2856" t="s">
        <v>1428</v>
      </c>
      <c r="H2856" t="s">
        <v>1481</v>
      </c>
      <c r="I2856" t="s">
        <v>690</v>
      </c>
      <c r="J2856">
        <f>IF('ATP Data Set 2019 Singles'!$K2856&gt;1,'ATP Data Set 2019 Singles'!$K2856,"")</f>
        <v>71</v>
      </c>
      <c r="K2856">
        <v>71</v>
      </c>
      <c r="V2856" s="132"/>
      <c r="AC2856"/>
    </row>
    <row r="2857" spans="1:29" x14ac:dyDescent="0.25">
      <c r="A2857" t="s">
        <v>2412</v>
      </c>
      <c r="B2857" t="str">
        <f>IF(OR(ISNUMBER(FIND("W/O",Tabelle3[[#This Row],[Score]])),ISNUMBER(FIND("RET",Tabelle3[[#This Row],[Score]])),ISNUMBER(FIND("Bye,",Tabelle3[[#This Row],[Opponent]]))),"NO","YES")</f>
        <v>YES</v>
      </c>
      <c r="C2857" t="s">
        <v>518</v>
      </c>
      <c r="D2857" s="158">
        <v>43759</v>
      </c>
      <c r="E2857" t="s">
        <v>617</v>
      </c>
      <c r="F2857">
        <v>5</v>
      </c>
      <c r="G2857" t="s">
        <v>1451</v>
      </c>
      <c r="H2857" t="s">
        <v>1445</v>
      </c>
      <c r="I2857" t="s">
        <v>527</v>
      </c>
      <c r="J2857">
        <f>IF('ATP Data Set 2019 Singles'!$K2857&gt;1,'ATP Data Set 2019 Singles'!$K2857,"")</f>
        <v>102</v>
      </c>
      <c r="K2857">
        <v>102</v>
      </c>
      <c r="V2857" s="132"/>
      <c r="AC2857"/>
    </row>
    <row r="2858" spans="1:29" x14ac:dyDescent="0.25">
      <c r="A2858" t="s">
        <v>2412</v>
      </c>
      <c r="B2858" t="str">
        <f>IF(OR(ISNUMBER(FIND("W/O",Tabelle3[[#This Row],[Score]])),ISNUMBER(FIND("RET",Tabelle3[[#This Row],[Score]])),ISNUMBER(FIND("Bye,",Tabelle3[[#This Row],[Opponent]]))),"NO","YES")</f>
        <v>NO</v>
      </c>
      <c r="C2858" t="s">
        <v>518</v>
      </c>
      <c r="D2858" s="158">
        <v>43759</v>
      </c>
      <c r="E2858" t="s">
        <v>617</v>
      </c>
      <c r="F2858">
        <v>5</v>
      </c>
      <c r="G2858" t="s">
        <v>1393</v>
      </c>
      <c r="H2858" t="s">
        <v>1480</v>
      </c>
      <c r="I2858" t="s">
        <v>1479</v>
      </c>
      <c r="J2858">
        <f>IF('ATP Data Set 2019 Singles'!$K2858&gt;1,'ATP Data Set 2019 Singles'!$K2858,"")</f>
        <v>21</v>
      </c>
      <c r="K2858">
        <v>21</v>
      </c>
      <c r="V2858" s="132"/>
      <c r="AC2858"/>
    </row>
    <row r="2859" spans="1:29" x14ac:dyDescent="0.25">
      <c r="A2859" t="s">
        <v>2412</v>
      </c>
      <c r="B2859" t="str">
        <f>IF(OR(ISNUMBER(FIND("W/O",Tabelle3[[#This Row],[Score]])),ISNUMBER(FIND("RET",Tabelle3[[#This Row],[Score]])),ISNUMBER(FIND("Bye,",Tabelle3[[#This Row],[Opponent]]))),"NO","YES")</f>
        <v>YES</v>
      </c>
      <c r="C2859" t="s">
        <v>518</v>
      </c>
      <c r="D2859" s="158">
        <v>43759</v>
      </c>
      <c r="E2859" t="s">
        <v>617</v>
      </c>
      <c r="F2859">
        <v>6</v>
      </c>
      <c r="G2859" t="s">
        <v>1451</v>
      </c>
      <c r="H2859" t="s">
        <v>1428</v>
      </c>
      <c r="I2859" t="s">
        <v>621</v>
      </c>
      <c r="J2859">
        <f>IF('ATP Data Set 2019 Singles'!$K2859&gt;1,'ATP Data Set 2019 Singles'!$K2859,"")</f>
        <v>75</v>
      </c>
      <c r="K2859">
        <v>75</v>
      </c>
      <c r="V2859" s="132"/>
      <c r="AC2859"/>
    </row>
    <row r="2860" spans="1:29" x14ac:dyDescent="0.25">
      <c r="A2860" t="s">
        <v>2412</v>
      </c>
      <c r="B2860" t="str">
        <f>IF(OR(ISNUMBER(FIND("W/O",Tabelle3[[#This Row],[Score]])),ISNUMBER(FIND("RET",Tabelle3[[#This Row],[Score]])),ISNUMBER(FIND("Bye,",Tabelle3[[#This Row],[Opponent]]))),"NO","YES")</f>
        <v>YES</v>
      </c>
      <c r="C2860" t="s">
        <v>518</v>
      </c>
      <c r="D2860" s="158">
        <v>43759</v>
      </c>
      <c r="E2860" t="s">
        <v>617</v>
      </c>
      <c r="F2860">
        <v>6</v>
      </c>
      <c r="G2860" t="s">
        <v>1393</v>
      </c>
      <c r="H2860" t="s">
        <v>1401</v>
      </c>
      <c r="I2860" t="s">
        <v>1478</v>
      </c>
      <c r="J2860">
        <f>IF('ATP Data Set 2019 Singles'!$K2860&gt;1,'ATP Data Set 2019 Singles'!$K2860,"")</f>
        <v>153</v>
      </c>
      <c r="K2860">
        <v>153</v>
      </c>
      <c r="V2860" s="132"/>
      <c r="AC2860"/>
    </row>
    <row r="2861" spans="1:29" x14ac:dyDescent="0.25">
      <c r="A2861" t="s">
        <v>2412</v>
      </c>
      <c r="B2861" t="str">
        <f>IF(OR(ISNUMBER(FIND("W/O",Tabelle3[[#This Row],[Score]])),ISNUMBER(FIND("RET",Tabelle3[[#This Row],[Score]])),ISNUMBER(FIND("Bye,",Tabelle3[[#This Row],[Opponent]]))),"NO","YES")</f>
        <v>YES</v>
      </c>
      <c r="C2861" t="s">
        <v>518</v>
      </c>
      <c r="D2861" s="158">
        <v>43759</v>
      </c>
      <c r="E2861" t="s">
        <v>617</v>
      </c>
      <c r="F2861">
        <v>7</v>
      </c>
      <c r="G2861" t="s">
        <v>1393</v>
      </c>
      <c r="H2861" t="s">
        <v>1451</v>
      </c>
      <c r="I2861" t="s">
        <v>1348</v>
      </c>
      <c r="J2861">
        <f>IF('ATP Data Set 2019 Singles'!$K2861&gt;1,'ATP Data Set 2019 Singles'!$K2861,"")</f>
        <v>145</v>
      </c>
      <c r="K2861">
        <v>145</v>
      </c>
      <c r="V2861" s="132"/>
      <c r="AC2861"/>
    </row>
    <row r="2862" spans="1:29" x14ac:dyDescent="0.25">
      <c r="A2862" t="s">
        <v>2412</v>
      </c>
      <c r="B2862" t="str">
        <f>IF(OR(ISNUMBER(FIND("W/O",Tabelle3[[#This Row],[Score]])),ISNUMBER(FIND("RET",Tabelle3[[#This Row],[Score]])),ISNUMBER(FIND("Bye,",Tabelle3[[#This Row],[Opponent]]))),"NO","YES")</f>
        <v>YES</v>
      </c>
      <c r="C2862" t="s">
        <v>518</v>
      </c>
      <c r="D2862" s="158">
        <v>43766</v>
      </c>
      <c r="E2862" t="s">
        <v>545</v>
      </c>
      <c r="F2862">
        <v>2</v>
      </c>
      <c r="G2862" t="s">
        <v>1435</v>
      </c>
      <c r="H2862" t="s">
        <v>1477</v>
      </c>
      <c r="I2862" t="s">
        <v>621</v>
      </c>
      <c r="J2862">
        <f>IF('ATP Data Set 2019 Singles'!$K2862&gt;1,'ATP Data Set 2019 Singles'!$K2862,"")</f>
        <v>72</v>
      </c>
      <c r="K2862">
        <v>72</v>
      </c>
      <c r="V2862" s="132"/>
      <c r="AC2862"/>
    </row>
    <row r="2863" spans="1:29" x14ac:dyDescent="0.25">
      <c r="A2863" t="s">
        <v>2412</v>
      </c>
      <c r="B2863" t="str">
        <f>IF(OR(ISNUMBER(FIND("W/O",Tabelle3[[#This Row],[Score]])),ISNUMBER(FIND("RET",Tabelle3[[#This Row],[Score]])),ISNUMBER(FIND("Bye,",Tabelle3[[#This Row],[Opponent]]))),"NO","YES")</f>
        <v>NO</v>
      </c>
      <c r="C2863" t="s">
        <v>518</v>
      </c>
      <c r="D2863" s="158">
        <v>43766</v>
      </c>
      <c r="E2863" t="s">
        <v>545</v>
      </c>
      <c r="F2863">
        <v>2</v>
      </c>
      <c r="G2863" t="s">
        <v>1454</v>
      </c>
      <c r="H2863" t="s">
        <v>1458</v>
      </c>
      <c r="I2863" t="s">
        <v>1457</v>
      </c>
      <c r="J2863" t="str">
        <f>IF('ATP Data Set 2019 Singles'!$K2863&gt;1,'ATP Data Set 2019 Singles'!$K2863,"")</f>
        <v/>
      </c>
      <c r="K2863">
        <v>0</v>
      </c>
      <c r="V2863" s="132"/>
      <c r="AC2863"/>
    </row>
    <row r="2864" spans="1:29" x14ac:dyDescent="0.25">
      <c r="A2864" t="s">
        <v>2412</v>
      </c>
      <c r="B2864" t="str">
        <f>IF(OR(ISNUMBER(FIND("W/O",Tabelle3[[#This Row],[Score]])),ISNUMBER(FIND("RET",Tabelle3[[#This Row],[Score]])),ISNUMBER(FIND("Bye,",Tabelle3[[#This Row],[Opponent]]))),"NO","YES")</f>
        <v>NO</v>
      </c>
      <c r="C2864" t="s">
        <v>518</v>
      </c>
      <c r="D2864" s="158">
        <v>43766</v>
      </c>
      <c r="E2864" t="s">
        <v>545</v>
      </c>
      <c r="F2864">
        <v>2</v>
      </c>
      <c r="G2864" t="s">
        <v>1401</v>
      </c>
      <c r="H2864" t="s">
        <v>1458</v>
      </c>
      <c r="I2864" t="s">
        <v>1457</v>
      </c>
      <c r="J2864" t="str">
        <f>IF('ATP Data Set 2019 Singles'!$K2864&gt;1,'ATP Data Set 2019 Singles'!$K2864,"")</f>
        <v/>
      </c>
      <c r="K2864">
        <v>0</v>
      </c>
      <c r="V2864" s="132"/>
      <c r="AC2864"/>
    </row>
    <row r="2865" spans="1:29" x14ac:dyDescent="0.25">
      <c r="A2865" t="s">
        <v>2412</v>
      </c>
      <c r="B2865" t="str">
        <f>IF(OR(ISNUMBER(FIND("W/O",Tabelle3[[#This Row],[Score]])),ISNUMBER(FIND("RET",Tabelle3[[#This Row],[Score]])),ISNUMBER(FIND("Bye,",Tabelle3[[#This Row],[Opponent]]))),"NO","YES")</f>
        <v>YES</v>
      </c>
      <c r="C2865" t="s">
        <v>518</v>
      </c>
      <c r="D2865" s="158">
        <v>43766</v>
      </c>
      <c r="E2865" t="s">
        <v>545</v>
      </c>
      <c r="F2865">
        <v>2</v>
      </c>
      <c r="G2865" t="s">
        <v>1437</v>
      </c>
      <c r="H2865" t="s">
        <v>1476</v>
      </c>
      <c r="I2865" t="s">
        <v>1115</v>
      </c>
      <c r="J2865">
        <f>IF('ATP Data Set 2019 Singles'!$K2865&gt;1,'ATP Data Set 2019 Singles'!$K2865,"")</f>
        <v>128</v>
      </c>
      <c r="K2865">
        <v>128</v>
      </c>
      <c r="V2865" s="132"/>
      <c r="AC2865"/>
    </row>
    <row r="2866" spans="1:29" x14ac:dyDescent="0.25">
      <c r="A2866" t="s">
        <v>2412</v>
      </c>
      <c r="B2866" t="str">
        <f>IF(OR(ISNUMBER(FIND("W/O",Tabelle3[[#This Row],[Score]])),ISNUMBER(FIND("RET",Tabelle3[[#This Row],[Score]])),ISNUMBER(FIND("Bye,",Tabelle3[[#This Row],[Opponent]]))),"NO","YES")</f>
        <v>YES</v>
      </c>
      <c r="C2866" t="s">
        <v>518</v>
      </c>
      <c r="D2866" s="158">
        <v>43766</v>
      </c>
      <c r="E2866" t="s">
        <v>545</v>
      </c>
      <c r="F2866">
        <v>2</v>
      </c>
      <c r="G2866" t="s">
        <v>1440</v>
      </c>
      <c r="H2866" t="s">
        <v>1475</v>
      </c>
      <c r="I2866" t="s">
        <v>533</v>
      </c>
      <c r="J2866">
        <f>IF('ATP Data Set 2019 Singles'!$K2866&gt;1,'ATP Data Set 2019 Singles'!$K2866,"")</f>
        <v>98</v>
      </c>
      <c r="K2866">
        <v>98</v>
      </c>
      <c r="V2866" s="132"/>
      <c r="AC2866"/>
    </row>
    <row r="2867" spans="1:29" x14ac:dyDescent="0.25">
      <c r="A2867" t="s">
        <v>2412</v>
      </c>
      <c r="B2867" t="str">
        <f>IF(OR(ISNUMBER(FIND("W/O",Tabelle3[[#This Row],[Score]])),ISNUMBER(FIND("RET",Tabelle3[[#This Row],[Score]])),ISNUMBER(FIND("Bye,",Tabelle3[[#This Row],[Opponent]]))),"NO","YES")</f>
        <v>YES</v>
      </c>
      <c r="C2867" t="s">
        <v>518</v>
      </c>
      <c r="D2867" s="158">
        <v>43766</v>
      </c>
      <c r="E2867" t="s">
        <v>545</v>
      </c>
      <c r="F2867">
        <v>2</v>
      </c>
      <c r="G2867" t="s">
        <v>1403</v>
      </c>
      <c r="H2867" t="s">
        <v>1474</v>
      </c>
      <c r="I2867" t="s">
        <v>626</v>
      </c>
      <c r="J2867">
        <f>IF('ATP Data Set 2019 Singles'!$K2867&gt;1,'ATP Data Set 2019 Singles'!$K2867,"")</f>
        <v>68</v>
      </c>
      <c r="K2867">
        <v>68</v>
      </c>
      <c r="V2867" s="132"/>
      <c r="AC2867"/>
    </row>
    <row r="2868" spans="1:29" x14ac:dyDescent="0.25">
      <c r="A2868" t="s">
        <v>2412</v>
      </c>
      <c r="B2868" t="str">
        <f>IF(OR(ISNUMBER(FIND("W/O",Tabelle3[[#This Row],[Score]])),ISNUMBER(FIND("RET",Tabelle3[[#This Row],[Score]])),ISNUMBER(FIND("Bye,",Tabelle3[[#This Row],[Opponent]]))),"NO","YES")</f>
        <v>YES</v>
      </c>
      <c r="C2868" t="s">
        <v>518</v>
      </c>
      <c r="D2868" s="158">
        <v>43766</v>
      </c>
      <c r="E2868" t="s">
        <v>545</v>
      </c>
      <c r="F2868">
        <v>2</v>
      </c>
      <c r="G2868" t="s">
        <v>1427</v>
      </c>
      <c r="H2868" t="s">
        <v>1413</v>
      </c>
      <c r="I2868" t="s">
        <v>1473</v>
      </c>
      <c r="J2868">
        <f>IF('ATP Data Set 2019 Singles'!$K2868&gt;1,'ATP Data Set 2019 Singles'!$K2868,"")</f>
        <v>97</v>
      </c>
      <c r="K2868">
        <v>97</v>
      </c>
      <c r="V2868" s="132"/>
      <c r="AC2868"/>
    </row>
    <row r="2869" spans="1:29" x14ac:dyDescent="0.25">
      <c r="A2869" t="s">
        <v>2412</v>
      </c>
      <c r="B2869" t="str">
        <f>IF(OR(ISNUMBER(FIND("W/O",Tabelle3[[#This Row],[Score]])),ISNUMBER(FIND("RET",Tabelle3[[#This Row],[Score]])),ISNUMBER(FIND("Bye,",Tabelle3[[#This Row],[Opponent]]))),"NO","YES")</f>
        <v>NO</v>
      </c>
      <c r="C2869" t="s">
        <v>518</v>
      </c>
      <c r="D2869" s="158">
        <v>43766</v>
      </c>
      <c r="E2869" t="s">
        <v>545</v>
      </c>
      <c r="F2869">
        <v>2</v>
      </c>
      <c r="G2869" t="s">
        <v>1400</v>
      </c>
      <c r="H2869" t="s">
        <v>1458</v>
      </c>
      <c r="I2869" t="s">
        <v>1457</v>
      </c>
      <c r="J2869" t="str">
        <f>IF('ATP Data Set 2019 Singles'!$K2869&gt;1,'ATP Data Set 2019 Singles'!$K2869,"")</f>
        <v/>
      </c>
      <c r="K2869">
        <v>0</v>
      </c>
      <c r="V2869" s="132"/>
      <c r="AC2869"/>
    </row>
    <row r="2870" spans="1:29" x14ac:dyDescent="0.25">
      <c r="A2870" t="s">
        <v>2412</v>
      </c>
      <c r="B2870" t="str">
        <f>IF(OR(ISNUMBER(FIND("W/O",Tabelle3[[#This Row],[Score]])),ISNUMBER(FIND("RET",Tabelle3[[#This Row],[Score]])),ISNUMBER(FIND("Bye,",Tabelle3[[#This Row],[Opponent]]))),"NO","YES")</f>
        <v>YES</v>
      </c>
      <c r="C2870" t="s">
        <v>518</v>
      </c>
      <c r="D2870" s="158">
        <v>43766</v>
      </c>
      <c r="E2870" t="s">
        <v>545</v>
      </c>
      <c r="F2870">
        <v>2</v>
      </c>
      <c r="G2870" t="s">
        <v>1438</v>
      </c>
      <c r="H2870" t="s">
        <v>1472</v>
      </c>
      <c r="I2870" t="s">
        <v>678</v>
      </c>
      <c r="J2870">
        <f>IF('ATP Data Set 2019 Singles'!$K2870&gt;1,'ATP Data Set 2019 Singles'!$K2870,"")</f>
        <v>81</v>
      </c>
      <c r="K2870">
        <v>81</v>
      </c>
      <c r="V2870" s="132"/>
      <c r="AC2870"/>
    </row>
    <row r="2871" spans="1:29" x14ac:dyDescent="0.25">
      <c r="A2871" t="s">
        <v>2412</v>
      </c>
      <c r="B2871" t="str">
        <f>IF(OR(ISNUMBER(FIND("W/O",Tabelle3[[#This Row],[Score]])),ISNUMBER(FIND("RET",Tabelle3[[#This Row],[Score]])),ISNUMBER(FIND("Bye,",Tabelle3[[#This Row],[Opponent]]))),"NO","YES")</f>
        <v>NO</v>
      </c>
      <c r="C2871" t="s">
        <v>518</v>
      </c>
      <c r="D2871" s="158">
        <v>43766</v>
      </c>
      <c r="E2871" t="s">
        <v>545</v>
      </c>
      <c r="F2871">
        <v>2</v>
      </c>
      <c r="G2871" t="s">
        <v>1447</v>
      </c>
      <c r="H2871" t="s">
        <v>1458</v>
      </c>
      <c r="I2871" t="s">
        <v>1457</v>
      </c>
      <c r="J2871" t="str">
        <f>IF('ATP Data Set 2019 Singles'!$K2871&gt;1,'ATP Data Set 2019 Singles'!$K2871,"")</f>
        <v/>
      </c>
      <c r="K2871">
        <v>0</v>
      </c>
      <c r="V2871" s="132"/>
      <c r="AC2871"/>
    </row>
    <row r="2872" spans="1:29" x14ac:dyDescent="0.25">
      <c r="A2872" t="s">
        <v>2412</v>
      </c>
      <c r="B2872" t="str">
        <f>IF(OR(ISNUMBER(FIND("W/O",Tabelle3[[#This Row],[Score]])),ISNUMBER(FIND("RET",Tabelle3[[#This Row],[Score]])),ISNUMBER(FIND("Bye,",Tabelle3[[#This Row],[Opponent]]))),"NO","YES")</f>
        <v>YES</v>
      </c>
      <c r="C2872" t="s">
        <v>518</v>
      </c>
      <c r="D2872" s="158">
        <v>43766</v>
      </c>
      <c r="E2872" t="s">
        <v>545</v>
      </c>
      <c r="F2872">
        <v>2</v>
      </c>
      <c r="G2872" t="s">
        <v>1441</v>
      </c>
      <c r="H2872" t="s">
        <v>1409</v>
      </c>
      <c r="I2872" t="s">
        <v>1471</v>
      </c>
      <c r="J2872">
        <f>IF('ATP Data Set 2019 Singles'!$K2872&gt;1,'ATP Data Set 2019 Singles'!$K2872,"")</f>
        <v>122</v>
      </c>
      <c r="K2872">
        <v>122</v>
      </c>
      <c r="V2872" s="132"/>
      <c r="AC2872"/>
    </row>
    <row r="2873" spans="1:29" x14ac:dyDescent="0.25">
      <c r="A2873" t="s">
        <v>2412</v>
      </c>
      <c r="B2873" t="str">
        <f>IF(OR(ISNUMBER(FIND("W/O",Tabelle3[[#This Row],[Score]])),ISNUMBER(FIND("RET",Tabelle3[[#This Row],[Score]])),ISNUMBER(FIND("Bye,",Tabelle3[[#This Row],[Opponent]]))),"NO","YES")</f>
        <v>YES</v>
      </c>
      <c r="C2873" t="s">
        <v>518</v>
      </c>
      <c r="D2873" s="158">
        <v>43766</v>
      </c>
      <c r="E2873" t="s">
        <v>545</v>
      </c>
      <c r="F2873">
        <v>2</v>
      </c>
      <c r="G2873" t="s">
        <v>1430</v>
      </c>
      <c r="H2873" t="s">
        <v>1470</v>
      </c>
      <c r="I2873" t="s">
        <v>678</v>
      </c>
      <c r="J2873">
        <f>IF('ATP Data Set 2019 Singles'!$K2873&gt;1,'ATP Data Set 2019 Singles'!$K2873,"")</f>
        <v>62</v>
      </c>
      <c r="K2873">
        <v>62</v>
      </c>
      <c r="V2873" s="132"/>
      <c r="AC2873"/>
    </row>
    <row r="2874" spans="1:29" x14ac:dyDescent="0.25">
      <c r="A2874" t="s">
        <v>2412</v>
      </c>
      <c r="B2874" t="str">
        <f>IF(OR(ISNUMBER(FIND("W/O",Tabelle3[[#This Row],[Score]])),ISNUMBER(FIND("RET",Tabelle3[[#This Row],[Score]])),ISNUMBER(FIND("Bye,",Tabelle3[[#This Row],[Opponent]]))),"NO","YES")</f>
        <v>NO</v>
      </c>
      <c r="C2874" t="s">
        <v>518</v>
      </c>
      <c r="D2874" s="158">
        <v>43766</v>
      </c>
      <c r="E2874" t="s">
        <v>545</v>
      </c>
      <c r="F2874">
        <v>2</v>
      </c>
      <c r="G2874" t="s">
        <v>1453</v>
      </c>
      <c r="H2874" t="s">
        <v>1458</v>
      </c>
      <c r="I2874" t="s">
        <v>1457</v>
      </c>
      <c r="J2874" t="str">
        <f>IF('ATP Data Set 2019 Singles'!$K2874&gt;1,'ATP Data Set 2019 Singles'!$K2874,"")</f>
        <v/>
      </c>
      <c r="K2874">
        <v>0</v>
      </c>
      <c r="V2874" s="132"/>
      <c r="AC2874"/>
    </row>
    <row r="2875" spans="1:29" x14ac:dyDescent="0.25">
      <c r="A2875" t="s">
        <v>2412</v>
      </c>
      <c r="B2875" t="str">
        <f>IF(OR(ISNUMBER(FIND("W/O",Tabelle3[[#This Row],[Score]])),ISNUMBER(FIND("RET",Tabelle3[[#This Row],[Score]])),ISNUMBER(FIND("Bye,",Tabelle3[[#This Row],[Opponent]]))),"NO","YES")</f>
        <v>NO</v>
      </c>
      <c r="C2875" t="s">
        <v>518</v>
      </c>
      <c r="D2875" s="158">
        <v>43766</v>
      </c>
      <c r="E2875" t="s">
        <v>545</v>
      </c>
      <c r="F2875">
        <v>2</v>
      </c>
      <c r="G2875" t="s">
        <v>1450</v>
      </c>
      <c r="H2875" t="s">
        <v>1458</v>
      </c>
      <c r="I2875" t="s">
        <v>1457</v>
      </c>
      <c r="J2875" t="str">
        <f>IF('ATP Data Set 2019 Singles'!$K2875&gt;1,'ATP Data Set 2019 Singles'!$K2875,"")</f>
        <v/>
      </c>
      <c r="K2875">
        <v>0</v>
      </c>
      <c r="V2875" s="132"/>
      <c r="AC2875"/>
    </row>
    <row r="2876" spans="1:29" x14ac:dyDescent="0.25">
      <c r="A2876" t="s">
        <v>2412</v>
      </c>
      <c r="B2876" t="str">
        <f>IF(OR(ISNUMBER(FIND("W/O",Tabelle3[[#This Row],[Score]])),ISNUMBER(FIND("RET",Tabelle3[[#This Row],[Score]])),ISNUMBER(FIND("Bye,",Tabelle3[[#This Row],[Opponent]]))),"NO","YES")</f>
        <v>NO</v>
      </c>
      <c r="C2876" t="s">
        <v>518</v>
      </c>
      <c r="D2876" s="158">
        <v>43766</v>
      </c>
      <c r="E2876" t="s">
        <v>545</v>
      </c>
      <c r="F2876">
        <v>2</v>
      </c>
      <c r="G2876" t="s">
        <v>1445</v>
      </c>
      <c r="H2876" t="s">
        <v>1458</v>
      </c>
      <c r="I2876" t="s">
        <v>1457</v>
      </c>
      <c r="J2876" t="str">
        <f>IF('ATP Data Set 2019 Singles'!$K2876&gt;1,'ATP Data Set 2019 Singles'!$K2876,"")</f>
        <v/>
      </c>
      <c r="K2876">
        <v>0</v>
      </c>
      <c r="V2876" s="132"/>
      <c r="AC2876"/>
    </row>
    <row r="2877" spans="1:29" x14ac:dyDescent="0.25">
      <c r="A2877" t="s">
        <v>2412</v>
      </c>
      <c r="B2877" t="str">
        <f>IF(OR(ISNUMBER(FIND("W/O",Tabelle3[[#This Row],[Score]])),ISNUMBER(FIND("RET",Tabelle3[[#This Row],[Score]])),ISNUMBER(FIND("Bye,",Tabelle3[[#This Row],[Opponent]]))),"NO","YES")</f>
        <v>YES</v>
      </c>
      <c r="C2877" t="s">
        <v>518</v>
      </c>
      <c r="D2877" s="158">
        <v>43766</v>
      </c>
      <c r="E2877" t="s">
        <v>545</v>
      </c>
      <c r="F2877">
        <v>2</v>
      </c>
      <c r="G2877" t="s">
        <v>1448</v>
      </c>
      <c r="H2877" t="s">
        <v>1417</v>
      </c>
      <c r="I2877" t="s">
        <v>653</v>
      </c>
      <c r="J2877">
        <f>IF('ATP Data Set 2019 Singles'!$K2877&gt;1,'ATP Data Set 2019 Singles'!$K2877,"")</f>
        <v>73</v>
      </c>
      <c r="K2877">
        <v>73</v>
      </c>
      <c r="V2877" s="132"/>
      <c r="AC2877"/>
    </row>
    <row r="2878" spans="1:29" x14ac:dyDescent="0.25">
      <c r="A2878" t="s">
        <v>2412</v>
      </c>
      <c r="B2878" t="str">
        <f>IF(OR(ISNUMBER(FIND("W/O",Tabelle3[[#This Row],[Score]])),ISNUMBER(FIND("RET",Tabelle3[[#This Row],[Score]])),ISNUMBER(FIND("Bye,",Tabelle3[[#This Row],[Opponent]]))),"NO","YES")</f>
        <v>NO</v>
      </c>
      <c r="C2878" t="s">
        <v>518</v>
      </c>
      <c r="D2878" s="158">
        <v>43766</v>
      </c>
      <c r="E2878" t="s">
        <v>545</v>
      </c>
      <c r="F2878">
        <v>2</v>
      </c>
      <c r="G2878" t="s">
        <v>1397</v>
      </c>
      <c r="H2878" t="s">
        <v>1458</v>
      </c>
      <c r="I2878" t="s">
        <v>1457</v>
      </c>
      <c r="J2878" t="str">
        <f>IF('ATP Data Set 2019 Singles'!$K2878&gt;1,'ATP Data Set 2019 Singles'!$K2878,"")</f>
        <v/>
      </c>
      <c r="K2878">
        <v>0</v>
      </c>
      <c r="V2878" s="132"/>
      <c r="AC2878"/>
    </row>
    <row r="2879" spans="1:29" x14ac:dyDescent="0.25">
      <c r="A2879" t="s">
        <v>2412</v>
      </c>
      <c r="B2879" t="str">
        <f>IF(OR(ISNUMBER(FIND("W/O",Tabelle3[[#This Row],[Score]])),ISNUMBER(FIND("RET",Tabelle3[[#This Row],[Score]])),ISNUMBER(FIND("Bye,",Tabelle3[[#This Row],[Opponent]]))),"NO","YES")</f>
        <v>NO</v>
      </c>
      <c r="C2879" t="s">
        <v>518</v>
      </c>
      <c r="D2879" s="158">
        <v>43766</v>
      </c>
      <c r="E2879" t="s">
        <v>545</v>
      </c>
      <c r="F2879">
        <v>2</v>
      </c>
      <c r="G2879" t="s">
        <v>1428</v>
      </c>
      <c r="H2879" t="s">
        <v>1458</v>
      </c>
      <c r="I2879" t="s">
        <v>1457</v>
      </c>
      <c r="J2879" t="str">
        <f>IF('ATP Data Set 2019 Singles'!$K2879&gt;1,'ATP Data Set 2019 Singles'!$K2879,"")</f>
        <v/>
      </c>
      <c r="K2879">
        <v>0</v>
      </c>
      <c r="V2879" s="132"/>
      <c r="AC2879"/>
    </row>
    <row r="2880" spans="1:29" x14ac:dyDescent="0.25">
      <c r="A2880" t="s">
        <v>2412</v>
      </c>
      <c r="B2880" t="str">
        <f>IF(OR(ISNUMBER(FIND("W/O",Tabelle3[[#This Row],[Score]])),ISNUMBER(FIND("RET",Tabelle3[[#This Row],[Score]])),ISNUMBER(FIND("Bye,",Tabelle3[[#This Row],[Opponent]]))),"NO","YES")</f>
        <v>YES</v>
      </c>
      <c r="C2880" t="s">
        <v>518</v>
      </c>
      <c r="D2880" s="158">
        <v>43766</v>
      </c>
      <c r="E2880" t="s">
        <v>545</v>
      </c>
      <c r="F2880">
        <v>2</v>
      </c>
      <c r="G2880" t="s">
        <v>1452</v>
      </c>
      <c r="H2880" t="s">
        <v>1469</v>
      </c>
      <c r="I2880" t="s">
        <v>1468</v>
      </c>
      <c r="J2880">
        <f>IF('ATP Data Set 2019 Singles'!$K2880&gt;1,'ATP Data Set 2019 Singles'!$K2880,"")</f>
        <v>104</v>
      </c>
      <c r="K2880">
        <v>104</v>
      </c>
      <c r="V2880" s="132"/>
      <c r="AC2880"/>
    </row>
    <row r="2881" spans="1:29" x14ac:dyDescent="0.25">
      <c r="A2881" t="s">
        <v>2412</v>
      </c>
      <c r="B2881" t="str">
        <f>IF(OR(ISNUMBER(FIND("W/O",Tabelle3[[#This Row],[Score]])),ISNUMBER(FIND("RET",Tabelle3[[#This Row],[Score]])),ISNUMBER(FIND("Bye,",Tabelle3[[#This Row],[Opponent]]))),"NO","YES")</f>
        <v>NO</v>
      </c>
      <c r="C2881" t="s">
        <v>518</v>
      </c>
      <c r="D2881" s="158">
        <v>43766</v>
      </c>
      <c r="E2881" t="s">
        <v>545</v>
      </c>
      <c r="F2881">
        <v>2</v>
      </c>
      <c r="G2881" t="s">
        <v>1399</v>
      </c>
      <c r="H2881" t="s">
        <v>1458</v>
      </c>
      <c r="I2881" t="s">
        <v>1457</v>
      </c>
      <c r="J2881" t="str">
        <f>IF('ATP Data Set 2019 Singles'!$K2881&gt;1,'ATP Data Set 2019 Singles'!$K2881,"")</f>
        <v/>
      </c>
      <c r="K2881">
        <v>0</v>
      </c>
      <c r="V2881" s="132"/>
      <c r="AC2881"/>
    </row>
    <row r="2882" spans="1:29" x14ac:dyDescent="0.25">
      <c r="A2882" t="s">
        <v>2412</v>
      </c>
      <c r="B2882" t="str">
        <f>IF(OR(ISNUMBER(FIND("W/O",Tabelle3[[#This Row],[Score]])),ISNUMBER(FIND("RET",Tabelle3[[#This Row],[Score]])),ISNUMBER(FIND("Bye,",Tabelle3[[#This Row],[Opponent]]))),"NO","YES")</f>
        <v>YES</v>
      </c>
      <c r="C2882" t="s">
        <v>518</v>
      </c>
      <c r="D2882" s="158">
        <v>43766</v>
      </c>
      <c r="E2882" t="s">
        <v>545</v>
      </c>
      <c r="F2882">
        <v>2</v>
      </c>
      <c r="G2882" t="s">
        <v>1449</v>
      </c>
      <c r="H2882" t="s">
        <v>1467</v>
      </c>
      <c r="I2882" t="s">
        <v>598</v>
      </c>
      <c r="J2882">
        <f>IF('ATP Data Set 2019 Singles'!$K2882&gt;1,'ATP Data Set 2019 Singles'!$K2882,"")</f>
        <v>86</v>
      </c>
      <c r="K2882">
        <v>86</v>
      </c>
      <c r="V2882" s="132"/>
      <c r="AC2882"/>
    </row>
    <row r="2883" spans="1:29" x14ac:dyDescent="0.25">
      <c r="A2883" t="s">
        <v>2412</v>
      </c>
      <c r="B2883" t="str">
        <f>IF(OR(ISNUMBER(FIND("W/O",Tabelle3[[#This Row],[Score]])),ISNUMBER(FIND("RET",Tabelle3[[#This Row],[Score]])),ISNUMBER(FIND("Bye,",Tabelle3[[#This Row],[Opponent]]))),"NO","YES")</f>
        <v>YES</v>
      </c>
      <c r="C2883" t="s">
        <v>518</v>
      </c>
      <c r="D2883" s="158">
        <v>43766</v>
      </c>
      <c r="E2883" t="s">
        <v>545</v>
      </c>
      <c r="F2883">
        <v>2</v>
      </c>
      <c r="G2883" t="s">
        <v>1443</v>
      </c>
      <c r="H2883" t="s">
        <v>1466</v>
      </c>
      <c r="I2883" t="s">
        <v>621</v>
      </c>
      <c r="J2883">
        <f>IF('ATP Data Set 2019 Singles'!$K2883&gt;1,'ATP Data Set 2019 Singles'!$K2883,"")</f>
        <v>63</v>
      </c>
      <c r="K2883">
        <v>63</v>
      </c>
      <c r="V2883" s="132"/>
      <c r="AC2883"/>
    </row>
    <row r="2884" spans="1:29" x14ac:dyDescent="0.25">
      <c r="A2884" t="s">
        <v>2412</v>
      </c>
      <c r="B2884" t="str">
        <f>IF(OR(ISNUMBER(FIND("W/O",Tabelle3[[#This Row],[Score]])),ISNUMBER(FIND("RET",Tabelle3[[#This Row],[Score]])),ISNUMBER(FIND("Bye,",Tabelle3[[#This Row],[Opponent]]))),"NO","YES")</f>
        <v>NO</v>
      </c>
      <c r="C2884" t="s">
        <v>518</v>
      </c>
      <c r="D2884" s="158">
        <v>43766</v>
      </c>
      <c r="E2884" t="s">
        <v>545</v>
      </c>
      <c r="F2884">
        <v>2</v>
      </c>
      <c r="G2884" t="s">
        <v>1451</v>
      </c>
      <c r="H2884" t="s">
        <v>1458</v>
      </c>
      <c r="I2884" t="s">
        <v>1457</v>
      </c>
      <c r="J2884" t="str">
        <f>IF('ATP Data Set 2019 Singles'!$K2884&gt;1,'ATP Data Set 2019 Singles'!$K2884,"")</f>
        <v/>
      </c>
      <c r="K2884">
        <v>0</v>
      </c>
      <c r="V2884" s="132"/>
      <c r="AC2884"/>
    </row>
    <row r="2885" spans="1:29" x14ac:dyDescent="0.25">
      <c r="A2885" t="s">
        <v>2412</v>
      </c>
      <c r="B2885" t="str">
        <f>IF(OR(ISNUMBER(FIND("W/O",Tabelle3[[#This Row],[Score]])),ISNUMBER(FIND("RET",Tabelle3[[#This Row],[Score]])),ISNUMBER(FIND("Bye,",Tabelle3[[#This Row],[Opponent]]))),"NO","YES")</f>
        <v>NO</v>
      </c>
      <c r="C2885" t="s">
        <v>518</v>
      </c>
      <c r="D2885" s="158">
        <v>43766</v>
      </c>
      <c r="E2885" t="s">
        <v>545</v>
      </c>
      <c r="F2885">
        <v>2</v>
      </c>
      <c r="G2885" t="s">
        <v>1456</v>
      </c>
      <c r="H2885" t="s">
        <v>1458</v>
      </c>
      <c r="I2885" t="s">
        <v>1457</v>
      </c>
      <c r="J2885" t="str">
        <f>IF('ATP Data Set 2019 Singles'!$K2885&gt;1,'ATP Data Set 2019 Singles'!$K2885,"")</f>
        <v/>
      </c>
      <c r="K2885">
        <v>0</v>
      </c>
      <c r="V2885" s="132"/>
      <c r="AC2885"/>
    </row>
    <row r="2886" spans="1:29" x14ac:dyDescent="0.25">
      <c r="A2886" t="s">
        <v>2412</v>
      </c>
      <c r="B2886" t="str">
        <f>IF(OR(ISNUMBER(FIND("W/O",Tabelle3[[#This Row],[Score]])),ISNUMBER(FIND("RET",Tabelle3[[#This Row],[Score]])),ISNUMBER(FIND("Bye,",Tabelle3[[#This Row],[Opponent]]))),"NO","YES")</f>
        <v>NO</v>
      </c>
      <c r="C2886" t="s">
        <v>518</v>
      </c>
      <c r="D2886" s="158">
        <v>43766</v>
      </c>
      <c r="E2886" t="s">
        <v>545</v>
      </c>
      <c r="F2886">
        <v>2</v>
      </c>
      <c r="G2886" t="s">
        <v>1426</v>
      </c>
      <c r="H2886" t="s">
        <v>1465</v>
      </c>
      <c r="I2886" t="s">
        <v>1464</v>
      </c>
      <c r="J2886">
        <f>IF('ATP Data Set 2019 Singles'!$K2886&gt;1,'ATP Data Set 2019 Singles'!$K2886,"")</f>
        <v>24</v>
      </c>
      <c r="K2886">
        <v>24</v>
      </c>
      <c r="V2886" s="132"/>
      <c r="AC2886"/>
    </row>
    <row r="2887" spans="1:29" x14ac:dyDescent="0.25">
      <c r="A2887" t="s">
        <v>2412</v>
      </c>
      <c r="B2887" t="str">
        <f>IF(OR(ISNUMBER(FIND("W/O",Tabelle3[[#This Row],[Score]])),ISNUMBER(FIND("RET",Tabelle3[[#This Row],[Score]])),ISNUMBER(FIND("Bye,",Tabelle3[[#This Row],[Opponent]]))),"NO","YES")</f>
        <v>YES</v>
      </c>
      <c r="C2887" t="s">
        <v>518</v>
      </c>
      <c r="D2887" s="158">
        <v>43766</v>
      </c>
      <c r="E2887" t="s">
        <v>545</v>
      </c>
      <c r="F2887">
        <v>2</v>
      </c>
      <c r="G2887" t="s">
        <v>1432</v>
      </c>
      <c r="H2887" t="s">
        <v>1463</v>
      </c>
      <c r="I2887" t="s">
        <v>1462</v>
      </c>
      <c r="J2887">
        <f>IF('ATP Data Set 2019 Singles'!$K2887&gt;1,'ATP Data Set 2019 Singles'!$K2887,"")</f>
        <v>119</v>
      </c>
      <c r="K2887">
        <v>119</v>
      </c>
      <c r="V2887" s="132"/>
      <c r="AC2887"/>
    </row>
    <row r="2888" spans="1:29" x14ac:dyDescent="0.25">
      <c r="A2888" t="s">
        <v>2412</v>
      </c>
      <c r="B2888" t="str">
        <f>IF(OR(ISNUMBER(FIND("W/O",Tabelle3[[#This Row],[Score]])),ISNUMBER(FIND("RET",Tabelle3[[#This Row],[Score]])),ISNUMBER(FIND("Bye,",Tabelle3[[#This Row],[Opponent]]))),"NO","YES")</f>
        <v>NO</v>
      </c>
      <c r="C2888" t="s">
        <v>518</v>
      </c>
      <c r="D2888" s="158">
        <v>43766</v>
      </c>
      <c r="E2888" t="s">
        <v>545</v>
      </c>
      <c r="F2888">
        <v>2</v>
      </c>
      <c r="G2888" t="s">
        <v>1393</v>
      </c>
      <c r="H2888" t="s">
        <v>1458</v>
      </c>
      <c r="I2888" t="s">
        <v>1457</v>
      </c>
      <c r="J2888" t="str">
        <f>IF('ATP Data Set 2019 Singles'!$K2888&gt;1,'ATP Data Set 2019 Singles'!$K2888,"")</f>
        <v/>
      </c>
      <c r="K2888">
        <v>0</v>
      </c>
      <c r="V2888" s="132"/>
      <c r="AC2888"/>
    </row>
    <row r="2889" spans="1:29" x14ac:dyDescent="0.25">
      <c r="A2889" t="s">
        <v>2412</v>
      </c>
      <c r="B2889" t="str">
        <f>IF(OR(ISNUMBER(FIND("W/O",Tabelle3[[#This Row],[Score]])),ISNUMBER(FIND("RET",Tabelle3[[#This Row],[Score]])),ISNUMBER(FIND("Bye,",Tabelle3[[#This Row],[Opponent]]))),"NO","YES")</f>
        <v>NO</v>
      </c>
      <c r="C2889" t="s">
        <v>518</v>
      </c>
      <c r="D2889" s="158">
        <v>43766</v>
      </c>
      <c r="E2889" t="s">
        <v>545</v>
      </c>
      <c r="F2889">
        <v>2</v>
      </c>
      <c r="G2889" t="s">
        <v>1394</v>
      </c>
      <c r="H2889" t="s">
        <v>1458</v>
      </c>
      <c r="I2889" t="s">
        <v>1457</v>
      </c>
      <c r="J2889" t="str">
        <f>IF('ATP Data Set 2019 Singles'!$K2889&gt;1,'ATP Data Set 2019 Singles'!$K2889,"")</f>
        <v/>
      </c>
      <c r="K2889">
        <v>0</v>
      </c>
      <c r="V2889" s="132"/>
      <c r="AC2889"/>
    </row>
    <row r="2890" spans="1:29" x14ac:dyDescent="0.25">
      <c r="A2890" t="s">
        <v>2412</v>
      </c>
      <c r="B2890" t="str">
        <f>IF(OR(ISNUMBER(FIND("W/O",Tabelle3[[#This Row],[Score]])),ISNUMBER(FIND("RET",Tabelle3[[#This Row],[Score]])),ISNUMBER(FIND("Bye,",Tabelle3[[#This Row],[Opponent]]))),"NO","YES")</f>
        <v>YES</v>
      </c>
      <c r="C2890" t="s">
        <v>518</v>
      </c>
      <c r="D2890" s="158">
        <v>43766</v>
      </c>
      <c r="E2890" t="s">
        <v>545</v>
      </c>
      <c r="F2890">
        <v>2</v>
      </c>
      <c r="G2890" t="s">
        <v>1429</v>
      </c>
      <c r="H2890" t="s">
        <v>1461</v>
      </c>
      <c r="I2890" t="s">
        <v>1460</v>
      </c>
      <c r="J2890">
        <f>IF('ATP Data Set 2019 Singles'!$K2890&gt;1,'ATP Data Set 2019 Singles'!$K2890,"")</f>
        <v>143</v>
      </c>
      <c r="K2890">
        <v>143</v>
      </c>
      <c r="V2890" s="132"/>
      <c r="AC2890"/>
    </row>
    <row r="2891" spans="1:29" x14ac:dyDescent="0.25">
      <c r="A2891" t="s">
        <v>2412</v>
      </c>
      <c r="B2891" t="str">
        <f>IF(OR(ISNUMBER(FIND("W/O",Tabelle3[[#This Row],[Score]])),ISNUMBER(FIND("RET",Tabelle3[[#This Row],[Score]])),ISNUMBER(FIND("Bye,",Tabelle3[[#This Row],[Opponent]]))),"NO","YES")</f>
        <v>YES</v>
      </c>
      <c r="C2891" t="s">
        <v>518</v>
      </c>
      <c r="D2891" s="158">
        <v>43766</v>
      </c>
      <c r="E2891" t="s">
        <v>545</v>
      </c>
      <c r="F2891">
        <v>2</v>
      </c>
      <c r="G2891" t="s">
        <v>1439</v>
      </c>
      <c r="H2891" t="s">
        <v>1459</v>
      </c>
      <c r="I2891" t="s">
        <v>1348</v>
      </c>
      <c r="J2891">
        <f>IF('ATP Data Set 2019 Singles'!$K2891&gt;1,'ATP Data Set 2019 Singles'!$K2891,"")</f>
        <v>119</v>
      </c>
      <c r="K2891">
        <v>119</v>
      </c>
      <c r="V2891" s="132"/>
      <c r="AC2891"/>
    </row>
    <row r="2892" spans="1:29" x14ac:dyDescent="0.25">
      <c r="A2892" t="s">
        <v>2412</v>
      </c>
      <c r="B2892" t="str">
        <f>IF(OR(ISNUMBER(FIND("W/O",Tabelle3[[#This Row],[Score]])),ISNUMBER(FIND("RET",Tabelle3[[#This Row],[Score]])),ISNUMBER(FIND("Bye,",Tabelle3[[#This Row],[Opponent]]))),"NO","YES")</f>
        <v>NO</v>
      </c>
      <c r="C2892" t="s">
        <v>518</v>
      </c>
      <c r="D2892" s="158">
        <v>43766</v>
      </c>
      <c r="E2892" t="s">
        <v>545</v>
      </c>
      <c r="F2892">
        <v>2</v>
      </c>
      <c r="G2892" t="s">
        <v>1434</v>
      </c>
      <c r="H2892" t="s">
        <v>1458</v>
      </c>
      <c r="I2892" t="s">
        <v>1457</v>
      </c>
      <c r="J2892" t="str">
        <f>IF('ATP Data Set 2019 Singles'!$K2892&gt;1,'ATP Data Set 2019 Singles'!$K2892,"")</f>
        <v/>
      </c>
      <c r="K2892">
        <v>0</v>
      </c>
      <c r="V2892" s="132"/>
      <c r="AC2892"/>
    </row>
    <row r="2893" spans="1:29" x14ac:dyDescent="0.25">
      <c r="A2893" t="s">
        <v>2412</v>
      </c>
      <c r="B2893" t="str">
        <f>IF(OR(ISNUMBER(FIND("W/O",Tabelle3[[#This Row],[Score]])),ISNUMBER(FIND("RET",Tabelle3[[#This Row],[Score]])),ISNUMBER(FIND("Bye,",Tabelle3[[#This Row],[Opponent]]))),"NO","YES")</f>
        <v>NO</v>
      </c>
      <c r="C2893" t="s">
        <v>518</v>
      </c>
      <c r="D2893" s="158">
        <v>43766</v>
      </c>
      <c r="E2893" t="s">
        <v>545</v>
      </c>
      <c r="F2893">
        <v>2</v>
      </c>
      <c r="G2893" t="s">
        <v>1396</v>
      </c>
      <c r="H2893" t="s">
        <v>1458</v>
      </c>
      <c r="I2893" t="s">
        <v>1457</v>
      </c>
      <c r="J2893" t="str">
        <f>IF('ATP Data Set 2019 Singles'!$K2893&gt;1,'ATP Data Set 2019 Singles'!$K2893,"")</f>
        <v/>
      </c>
      <c r="K2893">
        <v>0</v>
      </c>
      <c r="V2893" s="132"/>
      <c r="AC2893"/>
    </row>
    <row r="2894" spans="1:29" x14ac:dyDescent="0.25">
      <c r="A2894" t="s">
        <v>2412</v>
      </c>
      <c r="B2894" t="str">
        <f>IF(OR(ISNUMBER(FIND("W/O",Tabelle3[[#This Row],[Score]])),ISNUMBER(FIND("RET",Tabelle3[[#This Row],[Score]])),ISNUMBER(FIND("Bye,",Tabelle3[[#This Row],[Opponent]]))),"NO","YES")</f>
        <v>YES</v>
      </c>
      <c r="C2894" t="s">
        <v>518</v>
      </c>
      <c r="D2894" s="158">
        <v>43766</v>
      </c>
      <c r="E2894" t="s">
        <v>545</v>
      </c>
      <c r="F2894">
        <v>3</v>
      </c>
      <c r="G2894" t="s">
        <v>1435</v>
      </c>
      <c r="H2894" t="s">
        <v>1456</v>
      </c>
      <c r="I2894" t="s">
        <v>607</v>
      </c>
      <c r="J2894">
        <f>IF('ATP Data Set 2019 Singles'!$K2894&gt;1,'ATP Data Set 2019 Singles'!$K2894,"")</f>
        <v>113</v>
      </c>
      <c r="K2894">
        <v>113</v>
      </c>
      <c r="V2894" s="132"/>
      <c r="AC2894"/>
    </row>
    <row r="2895" spans="1:29" x14ac:dyDescent="0.25">
      <c r="A2895" t="s">
        <v>2412</v>
      </c>
      <c r="B2895" t="str">
        <f>IF(OR(ISNUMBER(FIND("W/O",Tabelle3[[#This Row],[Score]])),ISNUMBER(FIND("RET",Tabelle3[[#This Row],[Score]])),ISNUMBER(FIND("Bye,",Tabelle3[[#This Row],[Opponent]]))),"NO","YES")</f>
        <v>YES</v>
      </c>
      <c r="C2895" t="s">
        <v>518</v>
      </c>
      <c r="D2895" s="158">
        <v>43766</v>
      </c>
      <c r="E2895" t="s">
        <v>545</v>
      </c>
      <c r="F2895">
        <v>3</v>
      </c>
      <c r="G2895" t="s">
        <v>1437</v>
      </c>
      <c r="H2895" t="s">
        <v>1397</v>
      </c>
      <c r="I2895" t="s">
        <v>1455</v>
      </c>
      <c r="J2895">
        <f>IF('ATP Data Set 2019 Singles'!$K2895&gt;1,'ATP Data Set 2019 Singles'!$K2895,"")</f>
        <v>126</v>
      </c>
      <c r="K2895">
        <v>126</v>
      </c>
      <c r="V2895" s="132"/>
      <c r="AC2895"/>
    </row>
    <row r="2896" spans="1:29" x14ac:dyDescent="0.25">
      <c r="A2896" t="s">
        <v>2412</v>
      </c>
      <c r="B2896" t="str">
        <f>IF(OR(ISNUMBER(FIND("W/O",Tabelle3[[#This Row],[Score]])),ISNUMBER(FIND("RET",Tabelle3[[#This Row],[Score]])),ISNUMBER(FIND("Bye,",Tabelle3[[#This Row],[Opponent]]))),"NO","YES")</f>
        <v>YES</v>
      </c>
      <c r="C2896" t="s">
        <v>518</v>
      </c>
      <c r="D2896" s="158">
        <v>43766</v>
      </c>
      <c r="E2896" t="s">
        <v>545</v>
      </c>
      <c r="F2896">
        <v>3</v>
      </c>
      <c r="G2896" t="s">
        <v>1403</v>
      </c>
      <c r="H2896" t="s">
        <v>1454</v>
      </c>
      <c r="I2896" t="s">
        <v>607</v>
      </c>
      <c r="J2896">
        <f>IF('ATP Data Set 2019 Singles'!$K2896&gt;1,'ATP Data Set 2019 Singles'!$K2896,"")</f>
        <v>140</v>
      </c>
      <c r="K2896">
        <v>140</v>
      </c>
      <c r="V2896" s="132"/>
      <c r="AC2896"/>
    </row>
    <row r="2897" spans="1:29" x14ac:dyDescent="0.25">
      <c r="A2897" t="s">
        <v>2412</v>
      </c>
      <c r="B2897" t="str">
        <f>IF(OR(ISNUMBER(FIND("W/O",Tabelle3[[#This Row],[Score]])),ISNUMBER(FIND("RET",Tabelle3[[#This Row],[Score]])),ISNUMBER(FIND("Bye,",Tabelle3[[#This Row],[Opponent]]))),"NO","YES")</f>
        <v>YES</v>
      </c>
      <c r="C2897" t="s">
        <v>518</v>
      </c>
      <c r="D2897" s="158">
        <v>43766</v>
      </c>
      <c r="E2897" t="s">
        <v>545</v>
      </c>
      <c r="F2897">
        <v>3</v>
      </c>
      <c r="G2897" t="s">
        <v>1427</v>
      </c>
      <c r="H2897" t="s">
        <v>1453</v>
      </c>
      <c r="I2897" t="s">
        <v>637</v>
      </c>
      <c r="J2897">
        <f>IF('ATP Data Set 2019 Singles'!$K2897&gt;1,'ATP Data Set 2019 Singles'!$K2897,"")</f>
        <v>86</v>
      </c>
      <c r="K2897">
        <v>86</v>
      </c>
      <c r="V2897" s="132"/>
      <c r="AC2897"/>
    </row>
    <row r="2898" spans="1:29" x14ac:dyDescent="0.25">
      <c r="A2898" t="s">
        <v>2412</v>
      </c>
      <c r="B2898" t="str">
        <f>IF(OR(ISNUMBER(FIND("W/O",Tabelle3[[#This Row],[Score]])),ISNUMBER(FIND("RET",Tabelle3[[#This Row],[Score]])),ISNUMBER(FIND("Bye,",Tabelle3[[#This Row],[Opponent]]))),"NO","YES")</f>
        <v>YES</v>
      </c>
      <c r="C2898" t="s">
        <v>518</v>
      </c>
      <c r="D2898" s="158">
        <v>43766</v>
      </c>
      <c r="E2898" t="s">
        <v>545</v>
      </c>
      <c r="F2898">
        <v>3</v>
      </c>
      <c r="G2898" t="s">
        <v>1400</v>
      </c>
      <c r="H2898" t="s">
        <v>1452</v>
      </c>
      <c r="I2898" t="s">
        <v>533</v>
      </c>
      <c r="J2898">
        <f>IF('ATP Data Set 2019 Singles'!$K2898&gt;1,'ATP Data Set 2019 Singles'!$K2898,"")</f>
        <v>106</v>
      </c>
      <c r="K2898">
        <v>106</v>
      </c>
      <c r="V2898" s="132"/>
      <c r="AC2898"/>
    </row>
    <row r="2899" spans="1:29" x14ac:dyDescent="0.25">
      <c r="A2899" t="s">
        <v>2412</v>
      </c>
      <c r="B2899" t="str">
        <f>IF(OR(ISNUMBER(FIND("W/O",Tabelle3[[#This Row],[Score]])),ISNUMBER(FIND("RET",Tabelle3[[#This Row],[Score]])),ISNUMBER(FIND("Bye,",Tabelle3[[#This Row],[Opponent]]))),"NO","YES")</f>
        <v>YES</v>
      </c>
      <c r="C2899" t="s">
        <v>518</v>
      </c>
      <c r="D2899" s="158">
        <v>43766</v>
      </c>
      <c r="E2899" t="s">
        <v>545</v>
      </c>
      <c r="F2899">
        <v>3</v>
      </c>
      <c r="G2899" t="s">
        <v>1438</v>
      </c>
      <c r="H2899" t="s">
        <v>1451</v>
      </c>
      <c r="I2899" t="s">
        <v>637</v>
      </c>
      <c r="J2899">
        <f>IF('ATP Data Set 2019 Singles'!$K2899&gt;1,'ATP Data Set 2019 Singles'!$K2899,"")</f>
        <v>77</v>
      </c>
      <c r="K2899">
        <v>77</v>
      </c>
      <c r="V2899" s="132"/>
      <c r="AC2899"/>
    </row>
    <row r="2900" spans="1:29" x14ac:dyDescent="0.25">
      <c r="A2900" t="s">
        <v>2412</v>
      </c>
      <c r="B2900" t="str">
        <f>IF(OR(ISNUMBER(FIND("W/O",Tabelle3[[#This Row],[Score]])),ISNUMBER(FIND("RET",Tabelle3[[#This Row],[Score]])),ISNUMBER(FIND("Bye,",Tabelle3[[#This Row],[Opponent]]))),"NO","YES")</f>
        <v>YES</v>
      </c>
      <c r="C2900" t="s">
        <v>518</v>
      </c>
      <c r="D2900" s="158">
        <v>43766</v>
      </c>
      <c r="E2900" t="s">
        <v>545</v>
      </c>
      <c r="F2900">
        <v>3</v>
      </c>
      <c r="G2900" t="s">
        <v>1430</v>
      </c>
      <c r="H2900" t="s">
        <v>1450</v>
      </c>
      <c r="I2900" t="s">
        <v>607</v>
      </c>
      <c r="J2900">
        <f>IF('ATP Data Set 2019 Singles'!$K2900&gt;1,'ATP Data Set 2019 Singles'!$K2900,"")</f>
        <v>93</v>
      </c>
      <c r="K2900">
        <v>93</v>
      </c>
      <c r="V2900" s="132"/>
      <c r="AC2900"/>
    </row>
    <row r="2901" spans="1:29" x14ac:dyDescent="0.25">
      <c r="A2901" t="s">
        <v>2412</v>
      </c>
      <c r="B2901" t="str">
        <f>IF(OR(ISNUMBER(FIND("W/O",Tabelle3[[#This Row],[Score]])),ISNUMBER(FIND("RET",Tabelle3[[#This Row],[Score]])),ISNUMBER(FIND("Bye,",Tabelle3[[#This Row],[Opponent]]))),"NO","YES")</f>
        <v>YES</v>
      </c>
      <c r="C2901" t="s">
        <v>518</v>
      </c>
      <c r="D2901" s="158">
        <v>43766</v>
      </c>
      <c r="E2901" t="s">
        <v>545</v>
      </c>
      <c r="F2901">
        <v>3</v>
      </c>
      <c r="G2901" t="s">
        <v>1428</v>
      </c>
      <c r="H2901" t="s">
        <v>1449</v>
      </c>
      <c r="I2901" t="s">
        <v>610</v>
      </c>
      <c r="J2901">
        <f>IF('ATP Data Set 2019 Singles'!$K2901&gt;1,'ATP Data Set 2019 Singles'!$K2901,"")</f>
        <v>86</v>
      </c>
      <c r="K2901">
        <v>86</v>
      </c>
      <c r="V2901" s="132"/>
      <c r="AC2901"/>
    </row>
    <row r="2902" spans="1:29" x14ac:dyDescent="0.25">
      <c r="A2902" t="s">
        <v>2412</v>
      </c>
      <c r="B2902" t="str">
        <f>IF(OR(ISNUMBER(FIND("W/O",Tabelle3[[#This Row],[Score]])),ISNUMBER(FIND("RET",Tabelle3[[#This Row],[Score]])),ISNUMBER(FIND("Bye,",Tabelle3[[#This Row],[Opponent]]))),"NO","YES")</f>
        <v>YES</v>
      </c>
      <c r="C2902" t="s">
        <v>518</v>
      </c>
      <c r="D2902" s="158">
        <v>43766</v>
      </c>
      <c r="E2902" t="s">
        <v>545</v>
      </c>
      <c r="F2902">
        <v>3</v>
      </c>
      <c r="G2902" t="s">
        <v>1399</v>
      </c>
      <c r="H2902" t="s">
        <v>1448</v>
      </c>
      <c r="I2902" t="s">
        <v>598</v>
      </c>
      <c r="J2902">
        <f>IF('ATP Data Set 2019 Singles'!$K2902&gt;1,'ATP Data Set 2019 Singles'!$K2902,"")</f>
        <v>109</v>
      </c>
      <c r="K2902">
        <v>109</v>
      </c>
      <c r="V2902" s="132"/>
      <c r="AC2902"/>
    </row>
    <row r="2903" spans="1:29" x14ac:dyDescent="0.25">
      <c r="A2903" t="s">
        <v>2412</v>
      </c>
      <c r="B2903" t="str">
        <f>IF(OR(ISNUMBER(FIND("W/O",Tabelle3[[#This Row],[Score]])),ISNUMBER(FIND("RET",Tabelle3[[#This Row],[Score]])),ISNUMBER(FIND("Bye,",Tabelle3[[#This Row],[Opponent]]))),"NO","YES")</f>
        <v>YES</v>
      </c>
      <c r="C2903" t="s">
        <v>518</v>
      </c>
      <c r="D2903" s="158">
        <v>43766</v>
      </c>
      <c r="E2903" t="s">
        <v>545</v>
      </c>
      <c r="F2903">
        <v>3</v>
      </c>
      <c r="G2903" t="s">
        <v>1426</v>
      </c>
      <c r="H2903" t="s">
        <v>1447</v>
      </c>
      <c r="I2903" t="s">
        <v>1446</v>
      </c>
      <c r="J2903">
        <f>IF('ATP Data Set 2019 Singles'!$K2903&gt;1,'ATP Data Set 2019 Singles'!$K2903,"")</f>
        <v>103</v>
      </c>
      <c r="K2903">
        <v>103</v>
      </c>
      <c r="V2903" s="132"/>
      <c r="AC2903"/>
    </row>
    <row r="2904" spans="1:29" x14ac:dyDescent="0.25">
      <c r="A2904" t="s">
        <v>2412</v>
      </c>
      <c r="B2904" t="str">
        <f>IF(OR(ISNUMBER(FIND("W/O",Tabelle3[[#This Row],[Score]])),ISNUMBER(FIND("RET",Tabelle3[[#This Row],[Score]])),ISNUMBER(FIND("Bye,",Tabelle3[[#This Row],[Opponent]]))),"NO","YES")</f>
        <v>YES</v>
      </c>
      <c r="C2904" t="s">
        <v>518</v>
      </c>
      <c r="D2904" s="158">
        <v>43766</v>
      </c>
      <c r="E2904" t="s">
        <v>545</v>
      </c>
      <c r="F2904">
        <v>3</v>
      </c>
      <c r="G2904" t="s">
        <v>1432</v>
      </c>
      <c r="H2904" t="s">
        <v>1445</v>
      </c>
      <c r="I2904" t="s">
        <v>1444</v>
      </c>
      <c r="J2904">
        <f>IF('ATP Data Set 2019 Singles'!$K2904&gt;1,'ATP Data Set 2019 Singles'!$K2904,"")</f>
        <v>120</v>
      </c>
      <c r="K2904">
        <v>120</v>
      </c>
      <c r="V2904" s="132"/>
      <c r="AC2904"/>
    </row>
    <row r="2905" spans="1:29" x14ac:dyDescent="0.25">
      <c r="A2905" t="s">
        <v>2412</v>
      </c>
      <c r="B2905" t="str">
        <f>IF(OR(ISNUMBER(FIND("W/O",Tabelle3[[#This Row],[Score]])),ISNUMBER(FIND("RET",Tabelle3[[#This Row],[Score]])),ISNUMBER(FIND("Bye,",Tabelle3[[#This Row],[Opponent]]))),"NO","YES")</f>
        <v>YES</v>
      </c>
      <c r="C2905" t="s">
        <v>518</v>
      </c>
      <c r="D2905" s="158">
        <v>43766</v>
      </c>
      <c r="E2905" t="s">
        <v>545</v>
      </c>
      <c r="F2905">
        <v>3</v>
      </c>
      <c r="G2905" t="s">
        <v>1393</v>
      </c>
      <c r="H2905" t="s">
        <v>1443</v>
      </c>
      <c r="I2905" t="s">
        <v>1442</v>
      </c>
      <c r="J2905">
        <f>IF('ATP Data Set 2019 Singles'!$K2905&gt;1,'ATP Data Set 2019 Singles'!$K2905,"")</f>
        <v>158</v>
      </c>
      <c r="K2905">
        <v>158</v>
      </c>
      <c r="V2905" s="132"/>
      <c r="AC2905"/>
    </row>
    <row r="2906" spans="1:29" x14ac:dyDescent="0.25">
      <c r="A2906" t="s">
        <v>2412</v>
      </c>
      <c r="B2906" t="str">
        <f>IF(OR(ISNUMBER(FIND("W/O",Tabelle3[[#This Row],[Score]])),ISNUMBER(FIND("RET",Tabelle3[[#This Row],[Score]])),ISNUMBER(FIND("Bye,",Tabelle3[[#This Row],[Opponent]]))),"NO","YES")</f>
        <v>YES</v>
      </c>
      <c r="C2906" t="s">
        <v>518</v>
      </c>
      <c r="D2906" s="158">
        <v>43766</v>
      </c>
      <c r="E2906" t="s">
        <v>545</v>
      </c>
      <c r="F2906">
        <v>3</v>
      </c>
      <c r="G2906" t="s">
        <v>1394</v>
      </c>
      <c r="H2906" t="s">
        <v>1441</v>
      </c>
      <c r="I2906" t="s">
        <v>585</v>
      </c>
      <c r="J2906">
        <f>IF('ATP Data Set 2019 Singles'!$K2906&gt;1,'ATP Data Set 2019 Singles'!$K2906,"")</f>
        <v>74</v>
      </c>
      <c r="K2906">
        <v>74</v>
      </c>
      <c r="V2906" s="132"/>
      <c r="AC2906"/>
    </row>
    <row r="2907" spans="1:29" x14ac:dyDescent="0.25">
      <c r="A2907" t="s">
        <v>2412</v>
      </c>
      <c r="B2907" t="str">
        <f>IF(OR(ISNUMBER(FIND("W/O",Tabelle3[[#This Row],[Score]])),ISNUMBER(FIND("RET",Tabelle3[[#This Row],[Score]])),ISNUMBER(FIND("Bye,",Tabelle3[[#This Row],[Opponent]]))),"NO","YES")</f>
        <v>YES</v>
      </c>
      <c r="C2907" t="s">
        <v>518</v>
      </c>
      <c r="D2907" s="158">
        <v>43766</v>
      </c>
      <c r="E2907" t="s">
        <v>545</v>
      </c>
      <c r="F2907">
        <v>3</v>
      </c>
      <c r="G2907" t="s">
        <v>1429</v>
      </c>
      <c r="H2907" t="s">
        <v>1401</v>
      </c>
      <c r="I2907" t="s">
        <v>678</v>
      </c>
      <c r="J2907">
        <f>IF('ATP Data Set 2019 Singles'!$K2907&gt;1,'ATP Data Set 2019 Singles'!$K2907,"")</f>
        <v>85</v>
      </c>
      <c r="K2907">
        <v>85</v>
      </c>
      <c r="V2907" s="132"/>
      <c r="AC2907"/>
    </row>
    <row r="2908" spans="1:29" x14ac:dyDescent="0.25">
      <c r="A2908" t="s">
        <v>2412</v>
      </c>
      <c r="B2908" t="str">
        <f>IF(OR(ISNUMBER(FIND("W/O",Tabelle3[[#This Row],[Score]])),ISNUMBER(FIND("RET",Tabelle3[[#This Row],[Score]])),ISNUMBER(FIND("Bye,",Tabelle3[[#This Row],[Opponent]]))),"NO","YES")</f>
        <v>YES</v>
      </c>
      <c r="C2908" t="s">
        <v>518</v>
      </c>
      <c r="D2908" s="158">
        <v>43766</v>
      </c>
      <c r="E2908" t="s">
        <v>545</v>
      </c>
      <c r="F2908">
        <v>3</v>
      </c>
      <c r="G2908" t="s">
        <v>1434</v>
      </c>
      <c r="H2908" t="s">
        <v>1440</v>
      </c>
      <c r="I2908" t="s">
        <v>607</v>
      </c>
      <c r="J2908">
        <f>IF('ATP Data Set 2019 Singles'!$K2908&gt;1,'ATP Data Set 2019 Singles'!$K2908,"")</f>
        <v>118</v>
      </c>
      <c r="K2908">
        <v>118</v>
      </c>
      <c r="V2908" s="132"/>
      <c r="AC2908"/>
    </row>
    <row r="2909" spans="1:29" x14ac:dyDescent="0.25">
      <c r="A2909" t="s">
        <v>2412</v>
      </c>
      <c r="B2909" t="str">
        <f>IF(OR(ISNUMBER(FIND("W/O",Tabelle3[[#This Row],[Score]])),ISNUMBER(FIND("RET",Tabelle3[[#This Row],[Score]])),ISNUMBER(FIND("Bye,",Tabelle3[[#This Row],[Opponent]]))),"NO","YES")</f>
        <v>YES</v>
      </c>
      <c r="C2909" t="s">
        <v>518</v>
      </c>
      <c r="D2909" s="158">
        <v>43766</v>
      </c>
      <c r="E2909" t="s">
        <v>545</v>
      </c>
      <c r="F2909">
        <v>3</v>
      </c>
      <c r="G2909" t="s">
        <v>1396</v>
      </c>
      <c r="H2909" t="s">
        <v>1439</v>
      </c>
      <c r="I2909" t="s">
        <v>557</v>
      </c>
      <c r="J2909">
        <f>IF('ATP Data Set 2019 Singles'!$K2909&gt;1,'ATP Data Set 2019 Singles'!$K2909,"")</f>
        <v>56</v>
      </c>
      <c r="K2909">
        <v>56</v>
      </c>
      <c r="V2909" s="132"/>
      <c r="AC2909"/>
    </row>
    <row r="2910" spans="1:29" x14ac:dyDescent="0.25">
      <c r="A2910" t="s">
        <v>2412</v>
      </c>
      <c r="B2910" t="str">
        <f>IF(OR(ISNUMBER(FIND("W/O",Tabelle3[[#This Row],[Score]])),ISNUMBER(FIND("RET",Tabelle3[[#This Row],[Score]])),ISNUMBER(FIND("Bye,",Tabelle3[[#This Row],[Opponent]]))),"NO","YES")</f>
        <v>YES</v>
      </c>
      <c r="C2910" t="s">
        <v>518</v>
      </c>
      <c r="D2910" s="158">
        <v>43766</v>
      </c>
      <c r="E2910" t="s">
        <v>545</v>
      </c>
      <c r="F2910">
        <v>4</v>
      </c>
      <c r="G2910" t="s">
        <v>1427</v>
      </c>
      <c r="H2910" t="s">
        <v>1393</v>
      </c>
      <c r="I2910" t="s">
        <v>621</v>
      </c>
      <c r="J2910">
        <f>IF('ATP Data Set 2019 Singles'!$K2910&gt;1,'ATP Data Set 2019 Singles'!$K2910,"")</f>
        <v>72</v>
      </c>
      <c r="K2910">
        <v>72</v>
      </c>
      <c r="V2910" s="132"/>
      <c r="AC2910"/>
    </row>
    <row r="2911" spans="1:29" x14ac:dyDescent="0.25">
      <c r="A2911" t="s">
        <v>2412</v>
      </c>
      <c r="B2911" t="str">
        <f>IF(OR(ISNUMBER(FIND("W/O",Tabelle3[[#This Row],[Score]])),ISNUMBER(FIND("RET",Tabelle3[[#This Row],[Score]])),ISNUMBER(FIND("Bye,",Tabelle3[[#This Row],[Opponent]]))),"NO","YES")</f>
        <v>YES</v>
      </c>
      <c r="C2911" t="s">
        <v>518</v>
      </c>
      <c r="D2911" s="158">
        <v>43766</v>
      </c>
      <c r="E2911" t="s">
        <v>545</v>
      </c>
      <c r="F2911">
        <v>4</v>
      </c>
      <c r="G2911" t="s">
        <v>1400</v>
      </c>
      <c r="H2911" t="s">
        <v>1438</v>
      </c>
      <c r="I2911" t="s">
        <v>563</v>
      </c>
      <c r="J2911">
        <f>IF('ATP Data Set 2019 Singles'!$K2911&gt;1,'ATP Data Set 2019 Singles'!$K2911,"")</f>
        <v>82</v>
      </c>
      <c r="K2911">
        <v>82</v>
      </c>
      <c r="V2911" s="132"/>
      <c r="AC2911"/>
    </row>
    <row r="2912" spans="1:29" x14ac:dyDescent="0.25">
      <c r="A2912" t="s">
        <v>2412</v>
      </c>
      <c r="B2912" t="str">
        <f>IF(OR(ISNUMBER(FIND("W/O",Tabelle3[[#This Row],[Score]])),ISNUMBER(FIND("RET",Tabelle3[[#This Row],[Score]])),ISNUMBER(FIND("Bye,",Tabelle3[[#This Row],[Opponent]]))),"NO","YES")</f>
        <v>YES</v>
      </c>
      <c r="C2912" t="s">
        <v>518</v>
      </c>
      <c r="D2912" s="158">
        <v>43766</v>
      </c>
      <c r="E2912" t="s">
        <v>545</v>
      </c>
      <c r="F2912">
        <v>4</v>
      </c>
      <c r="G2912" t="s">
        <v>1430</v>
      </c>
      <c r="H2912" t="s">
        <v>1437</v>
      </c>
      <c r="I2912" t="s">
        <v>1436</v>
      </c>
      <c r="J2912">
        <f>IF('ATP Data Set 2019 Singles'!$K2912&gt;1,'ATP Data Set 2019 Singles'!$K2912,"")</f>
        <v>144</v>
      </c>
      <c r="K2912">
        <v>144</v>
      </c>
      <c r="V2912" s="132"/>
      <c r="AC2912"/>
    </row>
    <row r="2913" spans="1:29" x14ac:dyDescent="0.25">
      <c r="A2913" t="s">
        <v>2412</v>
      </c>
      <c r="B2913" t="str">
        <f>IF(OR(ISNUMBER(FIND("W/O",Tabelle3[[#This Row],[Score]])),ISNUMBER(FIND("RET",Tabelle3[[#This Row],[Score]])),ISNUMBER(FIND("Bye,",Tabelle3[[#This Row],[Opponent]]))),"NO","YES")</f>
        <v>YES</v>
      </c>
      <c r="C2913" t="s">
        <v>518</v>
      </c>
      <c r="D2913" s="158">
        <v>43766</v>
      </c>
      <c r="E2913" t="s">
        <v>545</v>
      </c>
      <c r="F2913">
        <v>4</v>
      </c>
      <c r="G2913" t="s">
        <v>1428</v>
      </c>
      <c r="H2913" t="s">
        <v>1435</v>
      </c>
      <c r="I2913" t="s">
        <v>864</v>
      </c>
      <c r="J2913">
        <f>IF('ATP Data Set 2019 Singles'!$K2913&gt;1,'ATP Data Set 2019 Singles'!$K2913,"")</f>
        <v>107</v>
      </c>
      <c r="K2913">
        <v>107</v>
      </c>
      <c r="V2913" s="132"/>
      <c r="AC2913"/>
    </row>
    <row r="2914" spans="1:29" x14ac:dyDescent="0.25">
      <c r="A2914" t="s">
        <v>2412</v>
      </c>
      <c r="B2914" t="str">
        <f>IF(OR(ISNUMBER(FIND("W/O",Tabelle3[[#This Row],[Score]])),ISNUMBER(FIND("RET",Tabelle3[[#This Row],[Score]])),ISNUMBER(FIND("Bye,",Tabelle3[[#This Row],[Opponent]]))),"NO","YES")</f>
        <v>YES</v>
      </c>
      <c r="C2914" t="s">
        <v>518</v>
      </c>
      <c r="D2914" s="158">
        <v>43766</v>
      </c>
      <c r="E2914" t="s">
        <v>545</v>
      </c>
      <c r="F2914">
        <v>4</v>
      </c>
      <c r="G2914" t="s">
        <v>1399</v>
      </c>
      <c r="H2914" t="s">
        <v>1434</v>
      </c>
      <c r="I2914" t="s">
        <v>550</v>
      </c>
      <c r="J2914">
        <f>IF('ATP Data Set 2019 Singles'!$K2914&gt;1,'ATP Data Set 2019 Singles'!$K2914,"")</f>
        <v>87</v>
      </c>
      <c r="K2914">
        <v>87</v>
      </c>
      <c r="V2914" s="132"/>
      <c r="AC2914"/>
    </row>
    <row r="2915" spans="1:29" x14ac:dyDescent="0.25">
      <c r="A2915" t="s">
        <v>2412</v>
      </c>
      <c r="B2915" t="str">
        <f>IF(OR(ISNUMBER(FIND("W/O",Tabelle3[[#This Row],[Score]])),ISNUMBER(FIND("RET",Tabelle3[[#This Row],[Score]])),ISNUMBER(FIND("Bye,",Tabelle3[[#This Row],[Opponent]]))),"NO","YES")</f>
        <v>YES</v>
      </c>
      <c r="C2915" t="s">
        <v>518</v>
      </c>
      <c r="D2915" s="158">
        <v>43766</v>
      </c>
      <c r="E2915" t="s">
        <v>545</v>
      </c>
      <c r="F2915">
        <v>4</v>
      </c>
      <c r="G2915" t="s">
        <v>1426</v>
      </c>
      <c r="H2915" t="s">
        <v>1396</v>
      </c>
      <c r="I2915" t="s">
        <v>1433</v>
      </c>
      <c r="J2915">
        <f>IF('ATP Data Set 2019 Singles'!$K2915&gt;1,'ATP Data Set 2019 Singles'!$K2915,"")</f>
        <v>129</v>
      </c>
      <c r="K2915">
        <v>129</v>
      </c>
      <c r="V2915" s="132"/>
      <c r="AC2915"/>
    </row>
    <row r="2916" spans="1:29" x14ac:dyDescent="0.25">
      <c r="A2916" t="s">
        <v>2412</v>
      </c>
      <c r="B2916" t="str">
        <f>IF(OR(ISNUMBER(FIND("W/O",Tabelle3[[#This Row],[Score]])),ISNUMBER(FIND("RET",Tabelle3[[#This Row],[Score]])),ISNUMBER(FIND("Bye,",Tabelle3[[#This Row],[Opponent]]))),"NO","YES")</f>
        <v>YES</v>
      </c>
      <c r="C2916" t="s">
        <v>518</v>
      </c>
      <c r="D2916" s="158">
        <v>43766</v>
      </c>
      <c r="E2916" t="s">
        <v>545</v>
      </c>
      <c r="F2916">
        <v>4</v>
      </c>
      <c r="G2916" t="s">
        <v>1394</v>
      </c>
      <c r="H2916" t="s">
        <v>1403</v>
      </c>
      <c r="I2916" t="s">
        <v>512</v>
      </c>
      <c r="J2916">
        <f>IF('ATP Data Set 2019 Singles'!$K2916&gt;1,'ATP Data Set 2019 Singles'!$K2916,"")</f>
        <v>69</v>
      </c>
      <c r="K2916">
        <v>69</v>
      </c>
      <c r="V2916" s="132"/>
      <c r="AC2916"/>
    </row>
    <row r="2917" spans="1:29" x14ac:dyDescent="0.25">
      <c r="A2917" t="s">
        <v>2412</v>
      </c>
      <c r="B2917" t="str">
        <f>IF(OR(ISNUMBER(FIND("W/O",Tabelle3[[#This Row],[Score]])),ISNUMBER(FIND("RET",Tabelle3[[#This Row],[Score]])),ISNUMBER(FIND("Bye,",Tabelle3[[#This Row],[Opponent]]))),"NO","YES")</f>
        <v>YES</v>
      </c>
      <c r="C2917" t="s">
        <v>518</v>
      </c>
      <c r="D2917" s="158">
        <v>43766</v>
      </c>
      <c r="E2917" t="s">
        <v>545</v>
      </c>
      <c r="F2917">
        <v>4</v>
      </c>
      <c r="G2917" t="s">
        <v>1429</v>
      </c>
      <c r="H2917" t="s">
        <v>1432</v>
      </c>
      <c r="I2917" t="s">
        <v>1431</v>
      </c>
      <c r="J2917">
        <f>IF('ATP Data Set 2019 Singles'!$K2917&gt;1,'ATP Data Set 2019 Singles'!$K2917,"")</f>
        <v>137</v>
      </c>
      <c r="K2917">
        <v>137</v>
      </c>
      <c r="V2917" s="132"/>
      <c r="AC2917"/>
    </row>
    <row r="2918" spans="1:29" x14ac:dyDescent="0.25">
      <c r="A2918" t="s">
        <v>2412</v>
      </c>
      <c r="B2918" t="str">
        <f>IF(OR(ISNUMBER(FIND("W/O",Tabelle3[[#This Row],[Score]])),ISNUMBER(FIND("RET",Tabelle3[[#This Row],[Score]])),ISNUMBER(FIND("Bye,",Tabelle3[[#This Row],[Opponent]]))),"NO","YES")</f>
        <v>YES</v>
      </c>
      <c r="C2918" t="s">
        <v>518</v>
      </c>
      <c r="D2918" s="158">
        <v>43766</v>
      </c>
      <c r="E2918" t="s">
        <v>545</v>
      </c>
      <c r="F2918">
        <v>5</v>
      </c>
      <c r="G2918" t="s">
        <v>1427</v>
      </c>
      <c r="H2918" t="s">
        <v>1430</v>
      </c>
      <c r="I2918" t="s">
        <v>655</v>
      </c>
      <c r="J2918">
        <f>IF('ATP Data Set 2019 Singles'!$K2918&gt;1,'ATP Data Set 2019 Singles'!$K2918,"")</f>
        <v>90</v>
      </c>
      <c r="K2918">
        <v>90</v>
      </c>
      <c r="V2918" s="132"/>
      <c r="AC2918"/>
    </row>
    <row r="2919" spans="1:29" x14ac:dyDescent="0.25">
      <c r="A2919" t="s">
        <v>2412</v>
      </c>
      <c r="B2919" t="str">
        <f>IF(OR(ISNUMBER(FIND("W/O",Tabelle3[[#This Row],[Score]])),ISNUMBER(FIND("RET",Tabelle3[[#This Row],[Score]])),ISNUMBER(FIND("Bye,",Tabelle3[[#This Row],[Opponent]]))),"NO","YES")</f>
        <v>YES</v>
      </c>
      <c r="C2919" t="s">
        <v>518</v>
      </c>
      <c r="D2919" s="158">
        <v>43766</v>
      </c>
      <c r="E2919" t="s">
        <v>545</v>
      </c>
      <c r="F2919">
        <v>5</v>
      </c>
      <c r="G2919" t="s">
        <v>1400</v>
      </c>
      <c r="H2919" t="s">
        <v>1394</v>
      </c>
      <c r="I2919" t="s">
        <v>671</v>
      </c>
      <c r="J2919">
        <f>IF('ATP Data Set 2019 Singles'!$K2919&gt;1,'ATP Data Set 2019 Singles'!$K2919,"")</f>
        <v>58</v>
      </c>
      <c r="K2919">
        <v>58</v>
      </c>
      <c r="V2919" s="132"/>
      <c r="AC2919"/>
    </row>
    <row r="2920" spans="1:29" x14ac:dyDescent="0.25">
      <c r="A2920" t="s">
        <v>2412</v>
      </c>
      <c r="B2920" t="str">
        <f>IF(OR(ISNUMBER(FIND("W/O",Tabelle3[[#This Row],[Score]])),ISNUMBER(FIND("RET",Tabelle3[[#This Row],[Score]])),ISNUMBER(FIND("Bye,",Tabelle3[[#This Row],[Opponent]]))),"NO","YES")</f>
        <v>YES</v>
      </c>
      <c r="C2920" t="s">
        <v>518</v>
      </c>
      <c r="D2920" s="158">
        <v>43766</v>
      </c>
      <c r="E2920" t="s">
        <v>545</v>
      </c>
      <c r="F2920">
        <v>5</v>
      </c>
      <c r="G2920" t="s">
        <v>1399</v>
      </c>
      <c r="H2920" t="s">
        <v>1429</v>
      </c>
      <c r="I2920" t="s">
        <v>563</v>
      </c>
      <c r="J2920">
        <f>IF('ATP Data Set 2019 Singles'!$K2920&gt;1,'ATP Data Set 2019 Singles'!$K2920,"")</f>
        <v>96</v>
      </c>
      <c r="K2920">
        <v>96</v>
      </c>
      <c r="V2920" s="132"/>
      <c r="AC2920"/>
    </row>
    <row r="2921" spans="1:29" x14ac:dyDescent="0.25">
      <c r="A2921" t="s">
        <v>2412</v>
      </c>
      <c r="B2921" t="str">
        <f>IF(OR(ISNUMBER(FIND("W/O",Tabelle3[[#This Row],[Score]])),ISNUMBER(FIND("RET",Tabelle3[[#This Row],[Score]])),ISNUMBER(FIND("Bye,",Tabelle3[[#This Row],[Opponent]]))),"NO","YES")</f>
        <v>YES</v>
      </c>
      <c r="C2921" t="s">
        <v>518</v>
      </c>
      <c r="D2921" s="158">
        <v>43766</v>
      </c>
      <c r="E2921" t="s">
        <v>545</v>
      </c>
      <c r="F2921">
        <v>5</v>
      </c>
      <c r="G2921" t="s">
        <v>1426</v>
      </c>
      <c r="H2921" t="s">
        <v>1428</v>
      </c>
      <c r="I2921" t="s">
        <v>667</v>
      </c>
      <c r="J2921">
        <f>IF('ATP Data Set 2019 Singles'!$K2921&gt;1,'ATP Data Set 2019 Singles'!$K2921,"")</f>
        <v>60</v>
      </c>
      <c r="K2921">
        <v>60</v>
      </c>
      <c r="V2921" s="132"/>
      <c r="AC2921"/>
    </row>
    <row r="2922" spans="1:29" x14ac:dyDescent="0.25">
      <c r="A2922" t="s">
        <v>2412</v>
      </c>
      <c r="B2922" t="str">
        <f>IF(OR(ISNUMBER(FIND("W/O",Tabelle3[[#This Row],[Score]])),ISNUMBER(FIND("RET",Tabelle3[[#This Row],[Score]])),ISNUMBER(FIND("Bye,",Tabelle3[[#This Row],[Opponent]]))),"NO","YES")</f>
        <v>YES</v>
      </c>
      <c r="C2922" t="s">
        <v>518</v>
      </c>
      <c r="D2922" s="158">
        <v>43766</v>
      </c>
      <c r="E2922" t="s">
        <v>545</v>
      </c>
      <c r="F2922">
        <v>6</v>
      </c>
      <c r="G2922" t="s">
        <v>1400</v>
      </c>
      <c r="H2922" t="s">
        <v>1427</v>
      </c>
      <c r="I2922" t="s">
        <v>533</v>
      </c>
      <c r="J2922">
        <f>IF('ATP Data Set 2019 Singles'!$K2922&gt;1,'ATP Data Set 2019 Singles'!$K2922,"")</f>
        <v>98</v>
      </c>
      <c r="K2922">
        <v>98</v>
      </c>
      <c r="V2922" s="132"/>
      <c r="AC2922"/>
    </row>
    <row r="2923" spans="1:29" x14ac:dyDescent="0.25">
      <c r="A2923" t="s">
        <v>2412</v>
      </c>
      <c r="B2923" t="str">
        <f>IF(OR(ISNUMBER(FIND("W/O",Tabelle3[[#This Row],[Score]])),ISNUMBER(FIND("RET",Tabelle3[[#This Row],[Score]])),ISNUMBER(FIND("Bye,",Tabelle3[[#This Row],[Opponent]]))),"NO","YES")</f>
        <v>NO</v>
      </c>
      <c r="C2923" t="s">
        <v>518</v>
      </c>
      <c r="D2923" s="158">
        <v>43766</v>
      </c>
      <c r="E2923" t="s">
        <v>545</v>
      </c>
      <c r="F2923">
        <v>6</v>
      </c>
      <c r="G2923" t="s">
        <v>1426</v>
      </c>
      <c r="H2923" t="s">
        <v>1399</v>
      </c>
      <c r="I2923" t="s">
        <v>582</v>
      </c>
      <c r="J2923" t="str">
        <f>IF('ATP Data Set 2019 Singles'!$K2923&gt;1,'ATP Data Set 2019 Singles'!$K2923,"")</f>
        <v/>
      </c>
      <c r="K2923">
        <v>0</v>
      </c>
      <c r="V2923" s="132"/>
      <c r="AC2923"/>
    </row>
    <row r="2924" spans="1:29" x14ac:dyDescent="0.25">
      <c r="A2924" t="s">
        <v>2412</v>
      </c>
      <c r="B2924" t="str">
        <f>IF(OR(ISNUMBER(FIND("W/O",Tabelle3[[#This Row],[Score]])),ISNUMBER(FIND("RET",Tabelle3[[#This Row],[Score]])),ISNUMBER(FIND("Bye,",Tabelle3[[#This Row],[Opponent]]))),"NO","YES")</f>
        <v>YES</v>
      </c>
      <c r="C2924" t="s">
        <v>518</v>
      </c>
      <c r="D2924" s="158">
        <v>43766</v>
      </c>
      <c r="E2924" t="s">
        <v>545</v>
      </c>
      <c r="F2924">
        <v>7</v>
      </c>
      <c r="G2924" t="s">
        <v>1400</v>
      </c>
      <c r="H2924" t="s">
        <v>1426</v>
      </c>
      <c r="I2924" t="s">
        <v>512</v>
      </c>
      <c r="J2924">
        <f>IF('ATP Data Set 2019 Singles'!$K2924&gt;1,'ATP Data Set 2019 Singles'!$K2924,"")</f>
        <v>66</v>
      </c>
      <c r="K2924">
        <v>66</v>
      </c>
      <c r="V2924" s="132"/>
      <c r="AC2924"/>
    </row>
    <row r="2925" spans="1:29" x14ac:dyDescent="0.25">
      <c r="A2925" t="s">
        <v>2413</v>
      </c>
      <c r="B2925" t="str">
        <f>IF(OR(ISNUMBER(FIND("W/O",Tabelle3[[#This Row],[Score]])),ISNUMBER(FIND("RET",Tabelle3[[#This Row],[Score]])),ISNUMBER(FIND("Bye,",Tabelle3[[#This Row],[Opponent]]))),"NO","YES")</f>
        <v>YES</v>
      </c>
      <c r="C2925" t="s">
        <v>518</v>
      </c>
      <c r="D2925" s="158">
        <v>43773</v>
      </c>
      <c r="E2925" t="s">
        <v>1405</v>
      </c>
      <c r="F2925">
        <v>-7</v>
      </c>
      <c r="G2925" t="s">
        <v>1403</v>
      </c>
      <c r="H2925" t="s">
        <v>1415</v>
      </c>
      <c r="I2925" t="s">
        <v>1425</v>
      </c>
      <c r="J2925">
        <f>IF('ATP Data Set 2019 Singles'!$K2925&gt;1,'ATP Data Set 2019 Singles'!$K2925,"")</f>
        <v>91</v>
      </c>
      <c r="K2925">
        <v>91</v>
      </c>
      <c r="V2925" s="132"/>
      <c r="AC2925"/>
    </row>
    <row r="2926" spans="1:29" x14ac:dyDescent="0.25">
      <c r="A2926" t="s">
        <v>2413</v>
      </c>
      <c r="B2926" t="str">
        <f>IF(OR(ISNUMBER(FIND("W/O",Tabelle3[[#This Row],[Score]])),ISNUMBER(FIND("RET",Tabelle3[[#This Row],[Score]])),ISNUMBER(FIND("Bye,",Tabelle3[[#This Row],[Opponent]]))),"NO","YES")</f>
        <v>YES</v>
      </c>
      <c r="C2926" t="s">
        <v>518</v>
      </c>
      <c r="D2926" s="158">
        <v>43773</v>
      </c>
      <c r="E2926" t="s">
        <v>1405</v>
      </c>
      <c r="F2926">
        <v>-7</v>
      </c>
      <c r="G2926" t="s">
        <v>1407</v>
      </c>
      <c r="H2926" t="s">
        <v>1417</v>
      </c>
      <c r="I2926" t="s">
        <v>1424</v>
      </c>
      <c r="J2926">
        <f>IF('ATP Data Set 2019 Singles'!$K2926&gt;1,'ATP Data Set 2019 Singles'!$K2926,"")</f>
        <v>76</v>
      </c>
      <c r="K2926">
        <v>76</v>
      </c>
      <c r="V2926" s="132"/>
      <c r="AC2926"/>
    </row>
    <row r="2927" spans="1:29" x14ac:dyDescent="0.25">
      <c r="A2927" t="s">
        <v>2413</v>
      </c>
      <c r="B2927" t="str">
        <f>IF(OR(ISNUMBER(FIND("W/O",Tabelle3[[#This Row],[Score]])),ISNUMBER(FIND("RET",Tabelle3[[#This Row],[Score]])),ISNUMBER(FIND("Bye,",Tabelle3[[#This Row],[Opponent]]))),"NO","YES")</f>
        <v>YES</v>
      </c>
      <c r="C2927" t="s">
        <v>518</v>
      </c>
      <c r="D2927" s="158">
        <v>43773</v>
      </c>
      <c r="E2927" t="s">
        <v>1405</v>
      </c>
      <c r="F2927">
        <v>-6</v>
      </c>
      <c r="G2927" t="s">
        <v>1404</v>
      </c>
      <c r="H2927" t="s">
        <v>1409</v>
      </c>
      <c r="I2927" t="s">
        <v>1423</v>
      </c>
      <c r="J2927">
        <f>IF('ATP Data Set 2019 Singles'!$K2927&gt;1,'ATP Data Set 2019 Singles'!$K2927,"")</f>
        <v>86</v>
      </c>
      <c r="K2927">
        <v>86</v>
      </c>
      <c r="V2927" s="132"/>
      <c r="AC2927"/>
    </row>
    <row r="2928" spans="1:29" x14ac:dyDescent="0.25">
      <c r="A2928" t="s">
        <v>2413</v>
      </c>
      <c r="B2928" t="str">
        <f>IF(OR(ISNUMBER(FIND("W/O",Tabelle3[[#This Row],[Score]])),ISNUMBER(FIND("RET",Tabelle3[[#This Row],[Score]])),ISNUMBER(FIND("Bye,",Tabelle3[[#This Row],[Opponent]]))),"NO","YES")</f>
        <v>YES</v>
      </c>
      <c r="C2928" t="s">
        <v>518</v>
      </c>
      <c r="D2928" s="158">
        <v>43773</v>
      </c>
      <c r="E2928" t="s">
        <v>1405</v>
      </c>
      <c r="F2928">
        <v>-6</v>
      </c>
      <c r="G2928" t="s">
        <v>1411</v>
      </c>
      <c r="H2928" t="s">
        <v>1413</v>
      </c>
      <c r="I2928" t="s">
        <v>1422</v>
      </c>
      <c r="J2928">
        <f>IF('ATP Data Set 2019 Singles'!$K2928&gt;1,'ATP Data Set 2019 Singles'!$K2928,"")</f>
        <v>102</v>
      </c>
      <c r="K2928">
        <v>102</v>
      </c>
      <c r="V2928" s="132"/>
      <c r="AC2928"/>
    </row>
    <row r="2929" spans="1:29" x14ac:dyDescent="0.25">
      <c r="A2929" t="s">
        <v>2413</v>
      </c>
      <c r="B2929" t="str">
        <f>IF(OR(ISNUMBER(FIND("W/O",Tabelle3[[#This Row],[Score]])),ISNUMBER(FIND("RET",Tabelle3[[#This Row],[Score]])),ISNUMBER(FIND("Bye,",Tabelle3[[#This Row],[Opponent]]))),"NO","YES")</f>
        <v>YES</v>
      </c>
      <c r="C2929" t="s">
        <v>518</v>
      </c>
      <c r="D2929" s="158">
        <v>43773</v>
      </c>
      <c r="E2929" t="s">
        <v>1405</v>
      </c>
      <c r="F2929">
        <v>-5</v>
      </c>
      <c r="G2929" t="s">
        <v>1403</v>
      </c>
      <c r="H2929" t="s">
        <v>1407</v>
      </c>
      <c r="I2929" t="s">
        <v>1421</v>
      </c>
      <c r="J2929">
        <f>IF('ATP Data Set 2019 Singles'!$K2929&gt;1,'ATP Data Set 2019 Singles'!$K2929,"")</f>
        <v>85</v>
      </c>
      <c r="K2929">
        <v>85</v>
      </c>
      <c r="V2929" s="132"/>
      <c r="AC2929"/>
    </row>
    <row r="2930" spans="1:29" x14ac:dyDescent="0.25">
      <c r="A2930" t="s">
        <v>2413</v>
      </c>
      <c r="B2930" t="str">
        <f>IF(OR(ISNUMBER(FIND("W/O",Tabelle3[[#This Row],[Score]])),ISNUMBER(FIND("RET",Tabelle3[[#This Row],[Score]])),ISNUMBER(FIND("Bye,",Tabelle3[[#This Row],[Opponent]]))),"NO","YES")</f>
        <v>YES</v>
      </c>
      <c r="C2930" t="s">
        <v>518</v>
      </c>
      <c r="D2930" s="158">
        <v>43773</v>
      </c>
      <c r="E2930" t="s">
        <v>1405</v>
      </c>
      <c r="F2930">
        <v>-5</v>
      </c>
      <c r="G2930" t="s">
        <v>1417</v>
      </c>
      <c r="H2930" t="s">
        <v>1415</v>
      </c>
      <c r="I2930" t="s">
        <v>1420</v>
      </c>
      <c r="J2930">
        <f>IF('ATP Data Set 2019 Singles'!$K2930&gt;1,'ATP Data Set 2019 Singles'!$K2930,"")</f>
        <v>136</v>
      </c>
      <c r="K2930">
        <v>136</v>
      </c>
      <c r="V2930" s="132"/>
      <c r="AC2930"/>
    </row>
    <row r="2931" spans="1:29" x14ac:dyDescent="0.25">
      <c r="A2931" t="s">
        <v>2413</v>
      </c>
      <c r="B2931" t="str">
        <f>IF(OR(ISNUMBER(FIND("W/O",Tabelle3[[#This Row],[Score]])),ISNUMBER(FIND("RET",Tabelle3[[#This Row],[Score]])),ISNUMBER(FIND("Bye,",Tabelle3[[#This Row],[Opponent]]))),"NO","YES")</f>
        <v>YES</v>
      </c>
      <c r="C2931" t="s">
        <v>518</v>
      </c>
      <c r="D2931" s="158">
        <v>43773</v>
      </c>
      <c r="E2931" t="s">
        <v>1405</v>
      </c>
      <c r="F2931">
        <v>-4</v>
      </c>
      <c r="G2931" t="s">
        <v>1404</v>
      </c>
      <c r="H2931" t="s">
        <v>1411</v>
      </c>
      <c r="I2931" t="s">
        <v>1419</v>
      </c>
      <c r="J2931">
        <f>IF('ATP Data Set 2019 Singles'!$K2931&gt;1,'ATP Data Set 2019 Singles'!$K2931,"")</f>
        <v>57</v>
      </c>
      <c r="K2931">
        <v>57</v>
      </c>
      <c r="V2931" s="132"/>
      <c r="AC2931"/>
    </row>
    <row r="2932" spans="1:29" x14ac:dyDescent="0.25">
      <c r="A2932" t="s">
        <v>2413</v>
      </c>
      <c r="B2932" t="str">
        <f>IF(OR(ISNUMBER(FIND("W/O",Tabelle3[[#This Row],[Score]])),ISNUMBER(FIND("RET",Tabelle3[[#This Row],[Score]])),ISNUMBER(FIND("Bye,",Tabelle3[[#This Row],[Opponent]]))),"NO","YES")</f>
        <v>YES</v>
      </c>
      <c r="C2932" t="s">
        <v>518</v>
      </c>
      <c r="D2932" s="158">
        <v>43773</v>
      </c>
      <c r="E2932" t="s">
        <v>1405</v>
      </c>
      <c r="F2932">
        <v>-4</v>
      </c>
      <c r="G2932" t="s">
        <v>1409</v>
      </c>
      <c r="H2932" t="s">
        <v>1413</v>
      </c>
      <c r="I2932" t="s">
        <v>1418</v>
      </c>
      <c r="J2932">
        <f>IF('ATP Data Set 2019 Singles'!$K2932&gt;1,'ATP Data Set 2019 Singles'!$K2932,"")</f>
        <v>103</v>
      </c>
      <c r="K2932">
        <v>103</v>
      </c>
      <c r="V2932" s="132"/>
      <c r="AC2932"/>
    </row>
    <row r="2933" spans="1:29" x14ac:dyDescent="0.25">
      <c r="A2933" t="s">
        <v>2413</v>
      </c>
      <c r="B2933" t="str">
        <f>IF(OR(ISNUMBER(FIND("W/O",Tabelle3[[#This Row],[Score]])),ISNUMBER(FIND("RET",Tabelle3[[#This Row],[Score]])),ISNUMBER(FIND("Bye,",Tabelle3[[#This Row],[Opponent]]))),"NO","YES")</f>
        <v>YES</v>
      </c>
      <c r="C2933" t="s">
        <v>518</v>
      </c>
      <c r="D2933" s="158">
        <v>43773</v>
      </c>
      <c r="E2933" t="s">
        <v>1405</v>
      </c>
      <c r="F2933">
        <v>-3</v>
      </c>
      <c r="G2933" t="s">
        <v>1403</v>
      </c>
      <c r="H2933" t="s">
        <v>1417</v>
      </c>
      <c r="I2933" t="s">
        <v>1416</v>
      </c>
      <c r="J2933">
        <f>IF('ATP Data Set 2019 Singles'!$K2933&gt;1,'ATP Data Set 2019 Singles'!$K2933,"")</f>
        <v>61</v>
      </c>
      <c r="K2933">
        <v>61</v>
      </c>
      <c r="V2933" s="132"/>
      <c r="AC2933"/>
    </row>
    <row r="2934" spans="1:29" x14ac:dyDescent="0.25">
      <c r="A2934" t="s">
        <v>2413</v>
      </c>
      <c r="B2934" t="str">
        <f>IF(OR(ISNUMBER(FIND("W/O",Tabelle3[[#This Row],[Score]])),ISNUMBER(FIND("RET",Tabelle3[[#This Row],[Score]])),ISNUMBER(FIND("Bye,",Tabelle3[[#This Row],[Opponent]]))),"NO","YES")</f>
        <v>YES</v>
      </c>
      <c r="C2934" t="s">
        <v>518</v>
      </c>
      <c r="D2934" s="158">
        <v>43773</v>
      </c>
      <c r="E2934" t="s">
        <v>1405</v>
      </c>
      <c r="F2934">
        <v>-3</v>
      </c>
      <c r="G2934" t="s">
        <v>1407</v>
      </c>
      <c r="H2934" t="s">
        <v>1415</v>
      </c>
      <c r="I2934" t="s">
        <v>1414</v>
      </c>
      <c r="J2934">
        <f>IF('ATP Data Set 2019 Singles'!$K2934&gt;1,'ATP Data Set 2019 Singles'!$K2934,"")</f>
        <v>58</v>
      </c>
      <c r="K2934">
        <v>58</v>
      </c>
      <c r="V2934" s="132"/>
      <c r="AC2934"/>
    </row>
    <row r="2935" spans="1:29" x14ac:dyDescent="0.25">
      <c r="A2935" t="s">
        <v>2413</v>
      </c>
      <c r="B2935" t="str">
        <f>IF(OR(ISNUMBER(FIND("W/O",Tabelle3[[#This Row],[Score]])),ISNUMBER(FIND("RET",Tabelle3[[#This Row],[Score]])),ISNUMBER(FIND("Bye,",Tabelle3[[#This Row],[Opponent]]))),"NO","YES")</f>
        <v>YES</v>
      </c>
      <c r="C2935" t="s">
        <v>518</v>
      </c>
      <c r="D2935" s="158">
        <v>43773</v>
      </c>
      <c r="E2935" t="s">
        <v>1405</v>
      </c>
      <c r="F2935">
        <v>-2</v>
      </c>
      <c r="G2935" t="s">
        <v>1413</v>
      </c>
      <c r="H2935" t="s">
        <v>1404</v>
      </c>
      <c r="I2935" t="s">
        <v>1412</v>
      </c>
      <c r="J2935">
        <f>IF('ATP Data Set 2019 Singles'!$K2935&gt;1,'ATP Data Set 2019 Singles'!$K2935,"")</f>
        <v>103</v>
      </c>
      <c r="K2935">
        <v>103</v>
      </c>
      <c r="V2935" s="132"/>
      <c r="AC2935"/>
    </row>
    <row r="2936" spans="1:29" x14ac:dyDescent="0.25">
      <c r="A2936" t="s">
        <v>2413</v>
      </c>
      <c r="B2936" t="str">
        <f>IF(OR(ISNUMBER(FIND("W/O",Tabelle3[[#This Row],[Score]])),ISNUMBER(FIND("RET",Tabelle3[[#This Row],[Score]])),ISNUMBER(FIND("Bye,",Tabelle3[[#This Row],[Opponent]]))),"NO","YES")</f>
        <v>YES</v>
      </c>
      <c r="C2936" t="s">
        <v>518</v>
      </c>
      <c r="D2936" s="158">
        <v>43773</v>
      </c>
      <c r="E2936" t="s">
        <v>1405</v>
      </c>
      <c r="F2936">
        <v>-2</v>
      </c>
      <c r="G2936" t="s">
        <v>1409</v>
      </c>
      <c r="H2936" t="s">
        <v>1411</v>
      </c>
      <c r="I2936" t="s">
        <v>1410</v>
      </c>
      <c r="J2936">
        <f>IF('ATP Data Set 2019 Singles'!$K2936&gt;1,'ATP Data Set 2019 Singles'!$K2936,"")</f>
        <v>67</v>
      </c>
      <c r="K2936">
        <v>67</v>
      </c>
      <c r="V2936" s="132"/>
      <c r="AC2936"/>
    </row>
    <row r="2937" spans="1:29" x14ac:dyDescent="0.25">
      <c r="A2937" t="s">
        <v>2413</v>
      </c>
      <c r="B2937" t="str">
        <f>IF(OR(ISNUMBER(FIND("W/O",Tabelle3[[#This Row],[Score]])),ISNUMBER(FIND("RET",Tabelle3[[#This Row],[Score]])),ISNUMBER(FIND("Bye,",Tabelle3[[#This Row],[Opponent]]))),"NO","YES")</f>
        <v>YES</v>
      </c>
      <c r="C2937" t="s">
        <v>518</v>
      </c>
      <c r="D2937" s="158">
        <v>43773</v>
      </c>
      <c r="E2937" t="s">
        <v>1405</v>
      </c>
      <c r="F2937">
        <v>6</v>
      </c>
      <c r="G2937" t="s">
        <v>1403</v>
      </c>
      <c r="H2937" t="s">
        <v>1409</v>
      </c>
      <c r="I2937" t="s">
        <v>1408</v>
      </c>
      <c r="J2937">
        <f>IF('ATP Data Set 2019 Singles'!$K2937&gt;1,'ATP Data Set 2019 Singles'!$K2937,"")</f>
        <v>73</v>
      </c>
      <c r="K2937">
        <v>73</v>
      </c>
      <c r="V2937" s="132"/>
      <c r="AC2937"/>
    </row>
    <row r="2938" spans="1:29" x14ac:dyDescent="0.25">
      <c r="A2938" t="s">
        <v>2413</v>
      </c>
      <c r="B2938" t="str">
        <f>IF(OR(ISNUMBER(FIND("W/O",Tabelle3[[#This Row],[Score]])),ISNUMBER(FIND("RET",Tabelle3[[#This Row],[Score]])),ISNUMBER(FIND("Bye,",Tabelle3[[#This Row],[Opponent]]))),"NO","YES")</f>
        <v>YES</v>
      </c>
      <c r="C2938" t="s">
        <v>518</v>
      </c>
      <c r="D2938" s="158">
        <v>43773</v>
      </c>
      <c r="E2938" t="s">
        <v>1405</v>
      </c>
      <c r="F2938">
        <v>6</v>
      </c>
      <c r="G2938" t="s">
        <v>1404</v>
      </c>
      <c r="H2938" t="s">
        <v>1407</v>
      </c>
      <c r="I2938" t="s">
        <v>1406</v>
      </c>
      <c r="J2938">
        <f>IF('ATP Data Set 2019 Singles'!$K2938&gt;1,'ATP Data Set 2019 Singles'!$K2938,"")</f>
        <v>76</v>
      </c>
      <c r="K2938">
        <v>76</v>
      </c>
      <c r="V2938" s="132"/>
      <c r="AC2938"/>
    </row>
    <row r="2939" spans="1:29" x14ac:dyDescent="0.25">
      <c r="A2939" t="s">
        <v>2413</v>
      </c>
      <c r="B2939" t="str">
        <f>IF(OR(ISNUMBER(FIND("W/O",Tabelle3[[#This Row],[Score]])),ISNUMBER(FIND("RET",Tabelle3[[#This Row],[Score]])),ISNUMBER(FIND("Bye,",Tabelle3[[#This Row],[Opponent]]))),"NO","YES")</f>
        <v>YES</v>
      </c>
      <c r="C2939" t="s">
        <v>518</v>
      </c>
      <c r="D2939" s="158">
        <v>43773</v>
      </c>
      <c r="E2939" t="s">
        <v>1405</v>
      </c>
      <c r="F2939">
        <v>7</v>
      </c>
      <c r="G2939" t="s">
        <v>1404</v>
      </c>
      <c r="H2939" t="s">
        <v>1403</v>
      </c>
      <c r="I2939" t="s">
        <v>1402</v>
      </c>
      <c r="J2939">
        <f>IF('ATP Data Set 2019 Singles'!$K2939&gt;1,'ATP Data Set 2019 Singles'!$K2939,"")</f>
        <v>65</v>
      </c>
      <c r="K2939">
        <v>65</v>
      </c>
      <c r="V2939" s="132"/>
      <c r="AC2939"/>
    </row>
    <row r="2940" spans="1:29" x14ac:dyDescent="0.25">
      <c r="A2940" t="s">
        <v>2412</v>
      </c>
      <c r="B2940" t="str">
        <f>IF(OR(ISNUMBER(FIND("W/O",Tabelle3[[#This Row],[Score]])),ISNUMBER(FIND("RET",Tabelle3[[#This Row],[Score]])),ISNUMBER(FIND("Bye,",Tabelle3[[#This Row],[Opponent]]))),"NO","YES")</f>
        <v>YES</v>
      </c>
      <c r="C2940" t="s">
        <v>518</v>
      </c>
      <c r="D2940" s="158">
        <v>43780</v>
      </c>
      <c r="E2940" t="s">
        <v>517</v>
      </c>
      <c r="F2940">
        <v>-7</v>
      </c>
      <c r="G2940" t="s">
        <v>1400</v>
      </c>
      <c r="H2940" t="s">
        <v>1401</v>
      </c>
      <c r="I2940" t="s">
        <v>771</v>
      </c>
      <c r="J2940">
        <f>IF('ATP Data Set 2019 Singles'!$K2940&gt;1,'ATP Data Set 2019 Singles'!$K2940,"")</f>
        <v>64</v>
      </c>
      <c r="K2940">
        <v>64</v>
      </c>
      <c r="V2940" s="132"/>
      <c r="AC2940"/>
    </row>
    <row r="2941" spans="1:29" x14ac:dyDescent="0.25">
      <c r="A2941" t="s">
        <v>2412</v>
      </c>
      <c r="B2941" t="str">
        <f>IF(OR(ISNUMBER(FIND("W/O",Tabelle3[[#This Row],[Score]])),ISNUMBER(FIND("RET",Tabelle3[[#This Row],[Score]])),ISNUMBER(FIND("Bye,",Tabelle3[[#This Row],[Opponent]]))),"NO","YES")</f>
        <v>YES</v>
      </c>
      <c r="C2941" t="s">
        <v>518</v>
      </c>
      <c r="D2941" s="158">
        <v>43780</v>
      </c>
      <c r="E2941" t="s">
        <v>517</v>
      </c>
      <c r="F2941">
        <v>-7</v>
      </c>
      <c r="G2941" t="s">
        <v>1393</v>
      </c>
      <c r="H2941" t="s">
        <v>1395</v>
      </c>
      <c r="I2941" t="s">
        <v>753</v>
      </c>
      <c r="J2941">
        <f>IF('ATP Data Set 2019 Singles'!$K2941&gt;1,'ATP Data Set 2019 Singles'!$K2941,"")</f>
        <v>100</v>
      </c>
      <c r="K2941">
        <v>100</v>
      </c>
      <c r="V2941" s="132"/>
      <c r="AC2941"/>
    </row>
    <row r="2942" spans="1:29" x14ac:dyDescent="0.25">
      <c r="A2942" t="s">
        <v>2412</v>
      </c>
      <c r="B2942" t="str">
        <f>IF(OR(ISNUMBER(FIND("W/O",Tabelle3[[#This Row],[Score]])),ISNUMBER(FIND("RET",Tabelle3[[#This Row],[Score]])),ISNUMBER(FIND("Bye,",Tabelle3[[#This Row],[Opponent]]))),"NO","YES")</f>
        <v>YES</v>
      </c>
      <c r="C2942" t="s">
        <v>518</v>
      </c>
      <c r="D2942" s="158">
        <v>43780</v>
      </c>
      <c r="E2942" t="s">
        <v>517</v>
      </c>
      <c r="F2942">
        <v>-6</v>
      </c>
      <c r="G2942" t="s">
        <v>1394</v>
      </c>
      <c r="H2942" t="s">
        <v>1397</v>
      </c>
      <c r="I2942" t="s">
        <v>533</v>
      </c>
      <c r="J2942">
        <f>IF('ATP Data Set 2019 Singles'!$K2942&gt;1,'ATP Data Set 2019 Singles'!$K2942,"")</f>
        <v>102</v>
      </c>
      <c r="K2942">
        <v>102</v>
      </c>
      <c r="V2942" s="132"/>
      <c r="AC2942"/>
    </row>
    <row r="2943" spans="1:29" x14ac:dyDescent="0.25">
      <c r="A2943" t="s">
        <v>2412</v>
      </c>
      <c r="B2943" t="str">
        <f>IF(OR(ISNUMBER(FIND("W/O",Tabelle3[[#This Row],[Score]])),ISNUMBER(FIND("RET",Tabelle3[[#This Row],[Score]])),ISNUMBER(FIND("Bye,",Tabelle3[[#This Row],[Opponent]]))),"NO","YES")</f>
        <v>YES</v>
      </c>
      <c r="C2943" t="s">
        <v>518</v>
      </c>
      <c r="D2943" s="158">
        <v>43780</v>
      </c>
      <c r="E2943" t="s">
        <v>517</v>
      </c>
      <c r="F2943">
        <v>-6</v>
      </c>
      <c r="G2943" t="s">
        <v>1396</v>
      </c>
      <c r="H2943" t="s">
        <v>1399</v>
      </c>
      <c r="I2943" t="s">
        <v>629</v>
      </c>
      <c r="J2943">
        <f>IF('ATP Data Set 2019 Singles'!$K2943&gt;1,'ATP Data Set 2019 Singles'!$K2943,"")</f>
        <v>84</v>
      </c>
      <c r="K2943">
        <v>84</v>
      </c>
      <c r="V2943" s="132"/>
      <c r="AC2943"/>
    </row>
    <row r="2944" spans="1:29" x14ac:dyDescent="0.25">
      <c r="A2944" t="s">
        <v>2412</v>
      </c>
      <c r="B2944" t="str">
        <f>IF(OR(ISNUMBER(FIND("W/O",Tabelle3[[#This Row],[Score]])),ISNUMBER(FIND("RET",Tabelle3[[#This Row],[Score]])),ISNUMBER(FIND("Bye,",Tabelle3[[#This Row],[Opponent]]))),"NO","YES")</f>
        <v>YES</v>
      </c>
      <c r="C2944" t="s">
        <v>518</v>
      </c>
      <c r="D2944" s="158">
        <v>43780</v>
      </c>
      <c r="E2944" t="s">
        <v>517</v>
      </c>
      <c r="F2944">
        <v>-5</v>
      </c>
      <c r="G2944" t="s">
        <v>1395</v>
      </c>
      <c r="H2944" t="s">
        <v>1401</v>
      </c>
      <c r="I2944" t="s">
        <v>585</v>
      </c>
      <c r="J2944">
        <f>IF('ATP Data Set 2019 Singles'!$K2944&gt;1,'ATP Data Set 2019 Singles'!$K2944,"")</f>
        <v>78</v>
      </c>
      <c r="K2944">
        <v>78</v>
      </c>
      <c r="V2944" s="132"/>
      <c r="AC2944"/>
    </row>
    <row r="2945" spans="1:29" x14ac:dyDescent="0.25">
      <c r="A2945" t="s">
        <v>2412</v>
      </c>
      <c r="B2945" t="str">
        <f>IF(OR(ISNUMBER(FIND("W/O",Tabelle3[[#This Row],[Score]])),ISNUMBER(FIND("RET",Tabelle3[[#This Row],[Score]])),ISNUMBER(FIND("Bye,",Tabelle3[[#This Row],[Opponent]]))),"NO","YES")</f>
        <v>YES</v>
      </c>
      <c r="C2945" t="s">
        <v>518</v>
      </c>
      <c r="D2945" s="158">
        <v>43780</v>
      </c>
      <c r="E2945" t="s">
        <v>517</v>
      </c>
      <c r="F2945">
        <v>-5</v>
      </c>
      <c r="G2945" t="s">
        <v>1393</v>
      </c>
      <c r="H2945" t="s">
        <v>1400</v>
      </c>
      <c r="I2945" t="s">
        <v>1342</v>
      </c>
      <c r="J2945">
        <f>IF('ATP Data Set 2019 Singles'!$K2945&gt;1,'ATP Data Set 2019 Singles'!$K2945,"")</f>
        <v>167</v>
      </c>
      <c r="K2945">
        <v>167</v>
      </c>
      <c r="V2945" s="132"/>
      <c r="AC2945"/>
    </row>
    <row r="2946" spans="1:29" x14ac:dyDescent="0.25">
      <c r="A2946" t="s">
        <v>2412</v>
      </c>
      <c r="B2946" t="str">
        <f>IF(OR(ISNUMBER(FIND("W/O",Tabelle3[[#This Row],[Score]])),ISNUMBER(FIND("RET",Tabelle3[[#This Row],[Score]])),ISNUMBER(FIND("Bye,",Tabelle3[[#This Row],[Opponent]]))),"NO","YES")</f>
        <v>YES</v>
      </c>
      <c r="C2946" t="s">
        <v>518</v>
      </c>
      <c r="D2946" s="158">
        <v>43780</v>
      </c>
      <c r="E2946" t="s">
        <v>517</v>
      </c>
      <c r="F2946">
        <v>-4</v>
      </c>
      <c r="G2946" t="s">
        <v>1399</v>
      </c>
      <c r="H2946" t="s">
        <v>1397</v>
      </c>
      <c r="I2946" t="s">
        <v>1342</v>
      </c>
      <c r="J2946">
        <f>IF('ATP Data Set 2019 Singles'!$K2946&gt;1,'ATP Data Set 2019 Singles'!$K2946,"")</f>
        <v>166</v>
      </c>
      <c r="K2946">
        <v>166</v>
      </c>
      <c r="V2946" s="132"/>
      <c r="AC2946"/>
    </row>
    <row r="2947" spans="1:29" x14ac:dyDescent="0.25">
      <c r="A2947" t="s">
        <v>2412</v>
      </c>
      <c r="B2947" t="str">
        <f>IF(OR(ISNUMBER(FIND("W/O",Tabelle3[[#This Row],[Score]])),ISNUMBER(FIND("RET",Tabelle3[[#This Row],[Score]])),ISNUMBER(FIND("Bye,",Tabelle3[[#This Row],[Opponent]]))),"NO","YES")</f>
        <v>YES</v>
      </c>
      <c r="C2947" t="s">
        <v>518</v>
      </c>
      <c r="D2947" s="158">
        <v>43780</v>
      </c>
      <c r="E2947" t="s">
        <v>517</v>
      </c>
      <c r="F2947">
        <v>-4</v>
      </c>
      <c r="G2947" t="s">
        <v>1394</v>
      </c>
      <c r="H2947" t="s">
        <v>1396</v>
      </c>
      <c r="I2947" t="s">
        <v>621</v>
      </c>
      <c r="J2947">
        <f>IF('ATP Data Set 2019 Singles'!$K2947&gt;1,'ATP Data Set 2019 Singles'!$K2947,"")</f>
        <v>74</v>
      </c>
      <c r="K2947">
        <v>74</v>
      </c>
      <c r="V2947" s="132"/>
      <c r="AC2947"/>
    </row>
    <row r="2948" spans="1:29" x14ac:dyDescent="0.25">
      <c r="A2948" t="s">
        <v>2412</v>
      </c>
      <c r="B2948" t="str">
        <f>IF(OR(ISNUMBER(FIND("W/O",Tabelle3[[#This Row],[Score]])),ISNUMBER(FIND("RET",Tabelle3[[#This Row],[Score]])),ISNUMBER(FIND("Bye,",Tabelle3[[#This Row],[Opponent]]))),"NO","YES")</f>
        <v>YES</v>
      </c>
      <c r="C2948" t="s">
        <v>518</v>
      </c>
      <c r="D2948" s="158">
        <v>43780</v>
      </c>
      <c r="E2948" t="s">
        <v>517</v>
      </c>
      <c r="F2948">
        <v>-3</v>
      </c>
      <c r="G2948" t="s">
        <v>1401</v>
      </c>
      <c r="H2948" t="s">
        <v>1393</v>
      </c>
      <c r="I2948" t="s">
        <v>585</v>
      </c>
      <c r="J2948">
        <f>IF('ATP Data Set 2019 Singles'!$K2948&gt;1,'ATP Data Set 2019 Singles'!$K2948,"")</f>
        <v>76</v>
      </c>
      <c r="K2948">
        <v>76</v>
      </c>
      <c r="V2948" s="132"/>
      <c r="AC2948"/>
    </row>
    <row r="2949" spans="1:29" x14ac:dyDescent="0.25">
      <c r="A2949" t="s">
        <v>2412</v>
      </c>
      <c r="B2949" t="str">
        <f>IF(OR(ISNUMBER(FIND("W/O",Tabelle3[[#This Row],[Score]])),ISNUMBER(FIND("RET",Tabelle3[[#This Row],[Score]])),ISNUMBER(FIND("Bye,",Tabelle3[[#This Row],[Opponent]]))),"NO","YES")</f>
        <v>YES</v>
      </c>
      <c r="C2949" t="s">
        <v>518</v>
      </c>
      <c r="D2949" s="158">
        <v>43780</v>
      </c>
      <c r="E2949" t="s">
        <v>517</v>
      </c>
      <c r="F2949">
        <v>-3</v>
      </c>
      <c r="G2949" t="s">
        <v>1395</v>
      </c>
      <c r="H2949" t="s">
        <v>1400</v>
      </c>
      <c r="I2949" t="s">
        <v>678</v>
      </c>
      <c r="J2949">
        <f>IF('ATP Data Set 2019 Singles'!$K2949&gt;1,'ATP Data Set 2019 Singles'!$K2949,"")</f>
        <v>73</v>
      </c>
      <c r="K2949">
        <v>73</v>
      </c>
      <c r="V2949" s="132"/>
      <c r="AC2949"/>
    </row>
    <row r="2950" spans="1:29" x14ac:dyDescent="0.25">
      <c r="A2950" t="s">
        <v>2412</v>
      </c>
      <c r="B2950" t="str">
        <f>IF(OR(ISNUMBER(FIND("W/O",Tabelle3[[#This Row],[Score]])),ISNUMBER(FIND("RET",Tabelle3[[#This Row],[Score]])),ISNUMBER(FIND("Bye,",Tabelle3[[#This Row],[Opponent]]))),"NO","YES")</f>
        <v>YES</v>
      </c>
      <c r="C2950" t="s">
        <v>518</v>
      </c>
      <c r="D2950" s="158">
        <v>43780</v>
      </c>
      <c r="E2950" t="s">
        <v>517</v>
      </c>
      <c r="F2950">
        <v>-2</v>
      </c>
      <c r="G2950" t="s">
        <v>1399</v>
      </c>
      <c r="H2950" t="s">
        <v>1394</v>
      </c>
      <c r="I2950" t="s">
        <v>1398</v>
      </c>
      <c r="J2950">
        <f>IF('ATP Data Set 2019 Singles'!$K2950&gt;1,'ATP Data Set 2019 Singles'!$K2950,"")</f>
        <v>172</v>
      </c>
      <c r="K2950">
        <v>172</v>
      </c>
      <c r="V2950" s="132"/>
      <c r="AC2950"/>
    </row>
    <row r="2951" spans="1:29" x14ac:dyDescent="0.25">
      <c r="A2951" t="s">
        <v>2412</v>
      </c>
      <c r="B2951" t="str">
        <f>IF(OR(ISNUMBER(FIND("W/O",Tabelle3[[#This Row],[Score]])),ISNUMBER(FIND("RET",Tabelle3[[#This Row],[Score]])),ISNUMBER(FIND("Bye,",Tabelle3[[#This Row],[Opponent]]))),"NO","YES")</f>
        <v>YES</v>
      </c>
      <c r="C2951" t="s">
        <v>518</v>
      </c>
      <c r="D2951" s="158">
        <v>43780</v>
      </c>
      <c r="E2951" t="s">
        <v>517</v>
      </c>
      <c r="F2951">
        <v>-2</v>
      </c>
      <c r="G2951" t="s">
        <v>1396</v>
      </c>
      <c r="H2951" t="s">
        <v>1397</v>
      </c>
      <c r="I2951" t="s">
        <v>610</v>
      </c>
      <c r="J2951">
        <f>IF('ATP Data Set 2019 Singles'!$K2951&gt;1,'ATP Data Set 2019 Singles'!$K2951,"")</f>
        <v>78</v>
      </c>
      <c r="K2951">
        <v>78</v>
      </c>
      <c r="V2951" s="132"/>
      <c r="AC2951"/>
    </row>
    <row r="2952" spans="1:29" x14ac:dyDescent="0.25">
      <c r="A2952" t="s">
        <v>2412</v>
      </c>
      <c r="B2952" t="str">
        <f>IF(OR(ISNUMBER(FIND("W/O",Tabelle3[[#This Row],[Score]])),ISNUMBER(FIND("RET",Tabelle3[[#This Row],[Score]])),ISNUMBER(FIND("Bye,",Tabelle3[[#This Row],[Opponent]]))),"NO","YES")</f>
        <v>YES</v>
      </c>
      <c r="C2952" t="s">
        <v>518</v>
      </c>
      <c r="D2952" s="158">
        <v>43780</v>
      </c>
      <c r="E2952" t="s">
        <v>517</v>
      </c>
      <c r="F2952">
        <v>6</v>
      </c>
      <c r="G2952" t="s">
        <v>1393</v>
      </c>
      <c r="H2952" t="s">
        <v>1396</v>
      </c>
      <c r="I2952" t="s">
        <v>637</v>
      </c>
      <c r="J2952">
        <f>IF('ATP Data Set 2019 Singles'!$K2952&gt;1,'ATP Data Set 2019 Singles'!$K2952,"")</f>
        <v>95</v>
      </c>
      <c r="K2952">
        <v>95</v>
      </c>
      <c r="V2952" s="132"/>
      <c r="AC2952"/>
    </row>
    <row r="2953" spans="1:29" x14ac:dyDescent="0.25">
      <c r="A2953" t="s">
        <v>2412</v>
      </c>
      <c r="B2953" t="str">
        <f>IF(OR(ISNUMBER(FIND("W/O",Tabelle3[[#This Row],[Score]])),ISNUMBER(FIND("RET",Tabelle3[[#This Row],[Score]])),ISNUMBER(FIND("Bye,",Tabelle3[[#This Row],[Opponent]]))),"NO","YES")</f>
        <v>YES</v>
      </c>
      <c r="C2953" t="s">
        <v>518</v>
      </c>
      <c r="D2953" s="158">
        <v>43780</v>
      </c>
      <c r="E2953" t="s">
        <v>517</v>
      </c>
      <c r="F2953">
        <v>6</v>
      </c>
      <c r="G2953" t="s">
        <v>1394</v>
      </c>
      <c r="H2953" t="s">
        <v>1395</v>
      </c>
      <c r="I2953" t="s">
        <v>512</v>
      </c>
      <c r="J2953">
        <f>IF('ATP Data Set 2019 Singles'!$K2953&gt;1,'ATP Data Set 2019 Singles'!$K2953,"")</f>
        <v>96</v>
      </c>
      <c r="K2953">
        <v>96</v>
      </c>
      <c r="V2953" s="132"/>
      <c r="AC2953"/>
    </row>
    <row r="2954" spans="1:29" x14ac:dyDescent="0.25">
      <c r="A2954" t="s">
        <v>2412</v>
      </c>
      <c r="B2954" t="str">
        <f>IF(OR(ISNUMBER(FIND("W/O",Tabelle3[[#This Row],[Score]])),ISNUMBER(FIND("RET",Tabelle3[[#This Row],[Score]])),ISNUMBER(FIND("Bye,",Tabelle3[[#This Row],[Opponent]]))),"NO","YES")</f>
        <v>YES</v>
      </c>
      <c r="C2954" t="s">
        <v>518</v>
      </c>
      <c r="D2954" s="158">
        <v>43780</v>
      </c>
      <c r="E2954" t="s">
        <v>517</v>
      </c>
      <c r="F2954">
        <v>7</v>
      </c>
      <c r="G2954" t="s">
        <v>1394</v>
      </c>
      <c r="H2954" t="s">
        <v>1393</v>
      </c>
      <c r="I2954" t="s">
        <v>1392</v>
      </c>
      <c r="J2954">
        <f>IF('ATP Data Set 2019 Singles'!$K2954&gt;1,'ATP Data Set 2019 Singles'!$K2954,"")</f>
        <v>156</v>
      </c>
      <c r="K2954">
        <v>156</v>
      </c>
      <c r="V2954" s="132"/>
      <c r="AC2954"/>
    </row>
    <row r="2955" spans="1:29" x14ac:dyDescent="0.25">
      <c r="V2955" s="132"/>
      <c r="AC2955"/>
    </row>
    <row r="2956" spans="1:29" x14ac:dyDescent="0.25">
      <c r="V2956" s="132"/>
      <c r="AC2956"/>
    </row>
    <row r="2957" spans="1:29" x14ac:dyDescent="0.25">
      <c r="V2957" s="132"/>
      <c r="AC2957"/>
    </row>
    <row r="2958" spans="1:29" x14ac:dyDescent="0.25">
      <c r="V2958" s="132"/>
      <c r="AC2958"/>
    </row>
    <row r="2959" spans="1:29" x14ac:dyDescent="0.25">
      <c r="V2959" s="132"/>
      <c r="AC2959"/>
    </row>
    <row r="2960" spans="1:29" x14ac:dyDescent="0.25">
      <c r="V2960" s="132"/>
      <c r="AC2960"/>
    </row>
    <row r="2961" spans="22:29" x14ac:dyDescent="0.25">
      <c r="V2961" s="132"/>
      <c r="AC2961"/>
    </row>
    <row r="2962" spans="22:29" x14ac:dyDescent="0.25">
      <c r="V2962" s="132"/>
      <c r="AC2962"/>
    </row>
    <row r="2963" spans="22:29" x14ac:dyDescent="0.25">
      <c r="V2963" s="132"/>
      <c r="AC2963"/>
    </row>
    <row r="2964" spans="22:29" x14ac:dyDescent="0.25">
      <c r="V2964" s="132"/>
      <c r="AC2964"/>
    </row>
    <row r="2965" spans="22:29" x14ac:dyDescent="0.25">
      <c r="V2965" s="132"/>
      <c r="AC2965"/>
    </row>
    <row r="2966" spans="22:29" x14ac:dyDescent="0.25">
      <c r="V2966" s="132"/>
      <c r="AC2966"/>
    </row>
    <row r="2967" spans="22:29" x14ac:dyDescent="0.25">
      <c r="V2967" s="132"/>
      <c r="AC2967"/>
    </row>
    <row r="2968" spans="22:29" x14ac:dyDescent="0.25">
      <c r="V2968" s="132"/>
      <c r="AC2968"/>
    </row>
    <row r="2969" spans="22:29" x14ac:dyDescent="0.25">
      <c r="V2969" s="132"/>
      <c r="AC2969"/>
    </row>
    <row r="2970" spans="22:29" x14ac:dyDescent="0.25">
      <c r="V2970" s="132"/>
      <c r="AC2970"/>
    </row>
    <row r="2971" spans="22:29" x14ac:dyDescent="0.25">
      <c r="V2971" s="132"/>
      <c r="AC2971"/>
    </row>
    <row r="2972" spans="22:29" x14ac:dyDescent="0.25">
      <c r="V2972" s="132"/>
      <c r="AC2972"/>
    </row>
    <row r="2973" spans="22:29" x14ac:dyDescent="0.25">
      <c r="V2973" s="132"/>
      <c r="AC2973"/>
    </row>
    <row r="2974" spans="22:29" x14ac:dyDescent="0.25">
      <c r="V2974" s="132"/>
      <c r="AC2974"/>
    </row>
    <row r="2975" spans="22:29" x14ac:dyDescent="0.25">
      <c r="V2975" s="132"/>
      <c r="AC2975"/>
    </row>
    <row r="2976" spans="22:29" x14ac:dyDescent="0.25">
      <c r="V2976" s="132"/>
      <c r="AC2976"/>
    </row>
    <row r="2977" spans="22:29" x14ac:dyDescent="0.25">
      <c r="V2977" s="132"/>
      <c r="AC2977"/>
    </row>
    <row r="2978" spans="22:29" x14ac:dyDescent="0.25">
      <c r="V2978" s="132"/>
      <c r="AC2978"/>
    </row>
    <row r="2979" spans="22:29" x14ac:dyDescent="0.25">
      <c r="V2979" s="132"/>
      <c r="AC2979"/>
    </row>
    <row r="2980" spans="22:29" x14ac:dyDescent="0.25">
      <c r="V2980" s="132"/>
      <c r="AC2980"/>
    </row>
    <row r="2981" spans="22:29" x14ac:dyDescent="0.25">
      <c r="V2981" s="132"/>
      <c r="AC2981"/>
    </row>
    <row r="2982" spans="22:29" x14ac:dyDescent="0.25">
      <c r="V2982" s="132"/>
      <c r="AC2982"/>
    </row>
    <row r="2983" spans="22:29" x14ac:dyDescent="0.25">
      <c r="V2983" s="132"/>
      <c r="AC2983"/>
    </row>
    <row r="2984" spans="22:29" x14ac:dyDescent="0.25">
      <c r="V2984" s="132"/>
      <c r="AC2984"/>
    </row>
    <row r="2985" spans="22:29" x14ac:dyDescent="0.25">
      <c r="V2985" s="132"/>
      <c r="AC2985"/>
    </row>
    <row r="2986" spans="22:29" x14ac:dyDescent="0.25">
      <c r="V2986" s="132"/>
      <c r="AC2986"/>
    </row>
    <row r="2987" spans="22:29" x14ac:dyDescent="0.25">
      <c r="V2987" s="132"/>
      <c r="AC2987"/>
    </row>
    <row r="2988" spans="22:29" x14ac:dyDescent="0.25">
      <c r="V2988" s="132"/>
      <c r="AC2988"/>
    </row>
    <row r="2989" spans="22:29" x14ac:dyDescent="0.25">
      <c r="V2989" s="132"/>
      <c r="AC2989"/>
    </row>
    <row r="2990" spans="22:29" x14ac:dyDescent="0.25">
      <c r="V2990" s="132"/>
      <c r="AC2990"/>
    </row>
    <row r="2991" spans="22:29" x14ac:dyDescent="0.25">
      <c r="V2991" s="132"/>
      <c r="AC2991"/>
    </row>
    <row r="2992" spans="22:29" x14ac:dyDescent="0.25">
      <c r="V2992" s="132"/>
      <c r="AC2992"/>
    </row>
    <row r="2993" spans="22:29" x14ac:dyDescent="0.25">
      <c r="V2993" s="132"/>
      <c r="AC2993"/>
    </row>
    <row r="2994" spans="22:29" x14ac:dyDescent="0.25">
      <c r="V2994" s="132"/>
      <c r="AC2994"/>
    </row>
    <row r="2995" spans="22:29" x14ac:dyDescent="0.25">
      <c r="V2995" s="132"/>
      <c r="AC2995"/>
    </row>
    <row r="2996" spans="22:29" x14ac:dyDescent="0.25">
      <c r="V2996" s="132"/>
      <c r="AC2996"/>
    </row>
    <row r="2997" spans="22:29" x14ac:dyDescent="0.25">
      <c r="V2997" s="132"/>
      <c r="AC2997"/>
    </row>
    <row r="2998" spans="22:29" x14ac:dyDescent="0.25">
      <c r="V2998" s="132"/>
      <c r="AC2998"/>
    </row>
    <row r="2999" spans="22:29" x14ac:dyDescent="0.25">
      <c r="V2999" s="132"/>
      <c r="AC2999"/>
    </row>
    <row r="3000" spans="22:29" x14ac:dyDescent="0.25">
      <c r="V3000" s="132"/>
      <c r="AC3000"/>
    </row>
    <row r="3001" spans="22:29" x14ac:dyDescent="0.25">
      <c r="V3001" s="132"/>
      <c r="AC3001"/>
    </row>
    <row r="3002" spans="22:29" x14ac:dyDescent="0.25">
      <c r="V3002" s="132"/>
      <c r="AC3002"/>
    </row>
    <row r="3003" spans="22:29" x14ac:dyDescent="0.25">
      <c r="V3003" s="132"/>
      <c r="AC3003"/>
    </row>
    <row r="3004" spans="22:29" x14ac:dyDescent="0.25">
      <c r="V3004" s="132"/>
      <c r="AC3004"/>
    </row>
    <row r="3005" spans="22:29" x14ac:dyDescent="0.25">
      <c r="V3005" s="132"/>
      <c r="AC3005"/>
    </row>
    <row r="3006" spans="22:29" x14ac:dyDescent="0.25">
      <c r="V3006" s="132"/>
      <c r="AC3006"/>
    </row>
    <row r="3007" spans="22:29" x14ac:dyDescent="0.25">
      <c r="V3007" s="132"/>
      <c r="AC3007"/>
    </row>
    <row r="3008" spans="22:29" x14ac:dyDescent="0.25">
      <c r="V3008" s="132"/>
      <c r="AC3008"/>
    </row>
    <row r="3009" spans="22:29" x14ac:dyDescent="0.25">
      <c r="V3009" s="132"/>
      <c r="AC3009"/>
    </row>
    <row r="3010" spans="22:29" x14ac:dyDescent="0.25">
      <c r="V3010" s="132"/>
      <c r="AC3010"/>
    </row>
    <row r="3011" spans="22:29" x14ac:dyDescent="0.25">
      <c r="V3011" s="132"/>
      <c r="AC3011"/>
    </row>
    <row r="3012" spans="22:29" x14ac:dyDescent="0.25">
      <c r="V3012" s="132"/>
      <c r="AC3012"/>
    </row>
    <row r="3013" spans="22:29" x14ac:dyDescent="0.25">
      <c r="V3013" s="132"/>
      <c r="AC3013"/>
    </row>
    <row r="3014" spans="22:29" x14ac:dyDescent="0.25">
      <c r="V3014" s="132"/>
      <c r="AC3014"/>
    </row>
    <row r="3015" spans="22:29" x14ac:dyDescent="0.25">
      <c r="V3015" s="132"/>
      <c r="AC3015"/>
    </row>
    <row r="3016" spans="22:29" x14ac:dyDescent="0.25">
      <c r="V3016" s="132"/>
      <c r="AC3016"/>
    </row>
    <row r="3017" spans="22:29" x14ac:dyDescent="0.25">
      <c r="V3017" s="132"/>
      <c r="AC3017"/>
    </row>
    <row r="3018" spans="22:29" x14ac:dyDescent="0.25">
      <c r="V3018" s="132"/>
      <c r="AC3018"/>
    </row>
    <row r="3019" spans="22:29" x14ac:dyDescent="0.25">
      <c r="V3019" s="132"/>
      <c r="AC3019"/>
    </row>
    <row r="3020" spans="22:29" x14ac:dyDescent="0.25">
      <c r="V3020" s="132"/>
      <c r="AC3020"/>
    </row>
    <row r="3021" spans="22:29" x14ac:dyDescent="0.25">
      <c r="V3021" s="132"/>
      <c r="AC3021"/>
    </row>
    <row r="3022" spans="22:29" x14ac:dyDescent="0.25">
      <c r="V3022" s="132"/>
      <c r="AC3022"/>
    </row>
    <row r="3023" spans="22:29" x14ac:dyDescent="0.25">
      <c r="V3023" s="132"/>
      <c r="AC3023"/>
    </row>
    <row r="3024" spans="22:29" x14ac:dyDescent="0.25">
      <c r="V3024" s="132"/>
      <c r="AC3024"/>
    </row>
    <row r="3025" spans="22:29" x14ac:dyDescent="0.25">
      <c r="V3025" s="132"/>
      <c r="AC3025"/>
    </row>
    <row r="3026" spans="22:29" x14ac:dyDescent="0.25">
      <c r="V3026" s="132"/>
      <c r="AC3026"/>
    </row>
    <row r="3027" spans="22:29" x14ac:dyDescent="0.25">
      <c r="V3027" s="132"/>
      <c r="AC3027"/>
    </row>
    <row r="3028" spans="22:29" x14ac:dyDescent="0.25">
      <c r="V3028" s="132"/>
      <c r="AC3028"/>
    </row>
    <row r="3029" spans="22:29" x14ac:dyDescent="0.25">
      <c r="V3029" s="132"/>
      <c r="AC3029"/>
    </row>
    <row r="3030" spans="22:29" x14ac:dyDescent="0.25">
      <c r="V3030" s="132"/>
      <c r="AC3030"/>
    </row>
    <row r="3031" spans="22:29" x14ac:dyDescent="0.25">
      <c r="V3031" s="132"/>
      <c r="AC3031"/>
    </row>
    <row r="3032" spans="22:29" x14ac:dyDescent="0.25">
      <c r="V3032" s="132"/>
      <c r="AC3032"/>
    </row>
    <row r="3033" spans="22:29" x14ac:dyDescent="0.25">
      <c r="V3033" s="132"/>
      <c r="AC3033"/>
    </row>
    <row r="3034" spans="22:29" x14ac:dyDescent="0.25">
      <c r="V3034" s="132"/>
      <c r="AC3034"/>
    </row>
    <row r="3035" spans="22:29" x14ac:dyDescent="0.25">
      <c r="V3035" s="132"/>
      <c r="AC3035"/>
    </row>
    <row r="3036" spans="22:29" x14ac:dyDescent="0.25">
      <c r="V3036" s="132"/>
      <c r="AC3036"/>
    </row>
    <row r="3037" spans="22:29" x14ac:dyDescent="0.25">
      <c r="V3037" s="132"/>
      <c r="AC3037"/>
    </row>
    <row r="3038" spans="22:29" x14ac:dyDescent="0.25">
      <c r="V3038" s="132"/>
      <c r="AC3038"/>
    </row>
    <row r="3039" spans="22:29" x14ac:dyDescent="0.25">
      <c r="V3039" s="132"/>
      <c r="AC3039"/>
    </row>
    <row r="3040" spans="22:29" x14ac:dyDescent="0.25">
      <c r="V3040" s="132"/>
      <c r="AC3040"/>
    </row>
    <row r="3041" spans="22:29" x14ac:dyDescent="0.25">
      <c r="V3041" s="132"/>
      <c r="AC3041"/>
    </row>
    <row r="3042" spans="22:29" x14ac:dyDescent="0.25">
      <c r="V3042" s="132"/>
      <c r="AC3042"/>
    </row>
    <row r="3043" spans="22:29" x14ac:dyDescent="0.25">
      <c r="V3043" s="132"/>
      <c r="AC3043"/>
    </row>
    <row r="3044" spans="22:29" x14ac:dyDescent="0.25">
      <c r="V3044" s="132"/>
      <c r="AC3044"/>
    </row>
    <row r="3045" spans="22:29" x14ac:dyDescent="0.25">
      <c r="V3045" s="132"/>
      <c r="AC3045"/>
    </row>
    <row r="3046" spans="22:29" x14ac:dyDescent="0.25">
      <c r="V3046" s="132"/>
      <c r="AC3046"/>
    </row>
    <row r="3047" spans="22:29" x14ac:dyDescent="0.25">
      <c r="V3047" s="132"/>
      <c r="AC3047"/>
    </row>
    <row r="3048" spans="22:29" x14ac:dyDescent="0.25">
      <c r="V3048" s="132"/>
      <c r="AC3048"/>
    </row>
    <row r="3049" spans="22:29" x14ac:dyDescent="0.25">
      <c r="V3049" s="132"/>
      <c r="AC3049"/>
    </row>
    <row r="3050" spans="22:29" x14ac:dyDescent="0.25">
      <c r="V3050" s="132"/>
      <c r="AC3050"/>
    </row>
    <row r="3051" spans="22:29" x14ac:dyDescent="0.25">
      <c r="V3051" s="132"/>
      <c r="AC3051"/>
    </row>
    <row r="3052" spans="22:29" x14ac:dyDescent="0.25">
      <c r="V3052" s="132"/>
      <c r="AC3052"/>
    </row>
    <row r="3053" spans="22:29" x14ac:dyDescent="0.25">
      <c r="V3053" s="132"/>
      <c r="AC3053"/>
    </row>
    <row r="3054" spans="22:29" x14ac:dyDescent="0.25">
      <c r="V3054" s="132"/>
      <c r="AC3054"/>
    </row>
    <row r="3055" spans="22:29" x14ac:dyDescent="0.25">
      <c r="V3055" s="132"/>
      <c r="AC3055"/>
    </row>
    <row r="3056" spans="22:29" x14ac:dyDescent="0.25">
      <c r="V3056" s="132"/>
      <c r="AC3056"/>
    </row>
    <row r="3057" spans="22:29" x14ac:dyDescent="0.25">
      <c r="V3057" s="132"/>
      <c r="AC3057"/>
    </row>
    <row r="3058" spans="22:29" x14ac:dyDescent="0.25">
      <c r="V3058" s="132"/>
      <c r="AC3058"/>
    </row>
    <row r="3059" spans="22:29" x14ac:dyDescent="0.25">
      <c r="V3059" s="132"/>
      <c r="AC3059"/>
    </row>
    <row r="3060" spans="22:29" x14ac:dyDescent="0.25">
      <c r="V3060" s="132"/>
      <c r="AC3060"/>
    </row>
    <row r="3061" spans="22:29" x14ac:dyDescent="0.25">
      <c r="V3061" s="132"/>
      <c r="AC3061"/>
    </row>
    <row r="3062" spans="22:29" x14ac:dyDescent="0.25">
      <c r="V3062" s="132"/>
      <c r="AC3062"/>
    </row>
    <row r="3063" spans="22:29" x14ac:dyDescent="0.25">
      <c r="V3063" s="132"/>
      <c r="AC3063"/>
    </row>
    <row r="3064" spans="22:29" x14ac:dyDescent="0.25">
      <c r="V3064" s="132"/>
      <c r="AC3064"/>
    </row>
    <row r="3065" spans="22:29" x14ac:dyDescent="0.25">
      <c r="V3065" s="132"/>
      <c r="AC3065"/>
    </row>
    <row r="3066" spans="22:29" x14ac:dyDescent="0.25">
      <c r="V3066" s="132"/>
      <c r="AC3066"/>
    </row>
    <row r="3067" spans="22:29" x14ac:dyDescent="0.25">
      <c r="V3067" s="132"/>
      <c r="AC3067"/>
    </row>
    <row r="3068" spans="22:29" x14ac:dyDescent="0.25">
      <c r="V3068" s="132"/>
      <c r="AC3068"/>
    </row>
    <row r="3069" spans="22:29" x14ac:dyDescent="0.25">
      <c r="V3069" s="132"/>
      <c r="AC3069"/>
    </row>
    <row r="3070" spans="22:29" x14ac:dyDescent="0.25">
      <c r="V3070" s="132"/>
      <c r="AC3070"/>
    </row>
    <row r="3071" spans="22:29" x14ac:dyDescent="0.25">
      <c r="V3071" s="132"/>
      <c r="AC3071"/>
    </row>
    <row r="3072" spans="22:29" x14ac:dyDescent="0.25">
      <c r="V3072" s="132"/>
      <c r="AC3072"/>
    </row>
    <row r="3073" spans="22:29" x14ac:dyDescent="0.25">
      <c r="V3073" s="132"/>
      <c r="AC3073"/>
    </row>
    <row r="3074" spans="22:29" x14ac:dyDescent="0.25">
      <c r="V3074" s="132"/>
      <c r="AC3074"/>
    </row>
    <row r="3075" spans="22:29" x14ac:dyDescent="0.25">
      <c r="V3075" s="132"/>
      <c r="AC3075"/>
    </row>
    <row r="3076" spans="22:29" x14ac:dyDescent="0.25">
      <c r="V3076" s="132"/>
      <c r="AC3076"/>
    </row>
    <row r="3077" spans="22:29" x14ac:dyDescent="0.25">
      <c r="V3077" s="132"/>
      <c r="AC3077"/>
    </row>
    <row r="3078" spans="22:29" x14ac:dyDescent="0.25">
      <c r="V3078" s="132"/>
      <c r="AC3078"/>
    </row>
    <row r="3079" spans="22:29" x14ac:dyDescent="0.25">
      <c r="V3079" s="132"/>
      <c r="AC3079"/>
    </row>
    <row r="3080" spans="22:29" x14ac:dyDescent="0.25">
      <c r="V3080" s="132"/>
      <c r="AC3080"/>
    </row>
    <row r="3081" spans="22:29" x14ac:dyDescent="0.25">
      <c r="V3081" s="132"/>
      <c r="AC3081"/>
    </row>
    <row r="3082" spans="22:29" x14ac:dyDescent="0.25">
      <c r="V3082" s="132"/>
      <c r="AC3082"/>
    </row>
    <row r="3083" spans="22:29" x14ac:dyDescent="0.25">
      <c r="V3083" s="132"/>
      <c r="AC3083"/>
    </row>
    <row r="3084" spans="22:29" x14ac:dyDescent="0.25">
      <c r="V3084" s="132"/>
      <c r="AC3084"/>
    </row>
    <row r="3085" spans="22:29" x14ac:dyDescent="0.25">
      <c r="V3085" s="132"/>
      <c r="AC3085"/>
    </row>
    <row r="3086" spans="22:29" x14ac:dyDescent="0.25">
      <c r="V3086" s="132"/>
      <c r="AC3086"/>
    </row>
    <row r="3087" spans="22:29" x14ac:dyDescent="0.25">
      <c r="V3087" s="132"/>
      <c r="AC3087"/>
    </row>
    <row r="3088" spans="22:29" x14ac:dyDescent="0.25">
      <c r="V3088" s="132"/>
      <c r="AC3088"/>
    </row>
    <row r="3089" spans="22:29" x14ac:dyDescent="0.25">
      <c r="V3089" s="132"/>
      <c r="AC3089"/>
    </row>
    <row r="3090" spans="22:29" x14ac:dyDescent="0.25">
      <c r="V3090" s="132"/>
      <c r="AC3090"/>
    </row>
    <row r="3091" spans="22:29" x14ac:dyDescent="0.25">
      <c r="V3091" s="132"/>
      <c r="AC3091"/>
    </row>
    <row r="3092" spans="22:29" x14ac:dyDescent="0.25">
      <c r="V3092" s="132"/>
      <c r="AC3092"/>
    </row>
    <row r="3093" spans="22:29" x14ac:dyDescent="0.25">
      <c r="V3093" s="132"/>
      <c r="AC3093"/>
    </row>
    <row r="3094" spans="22:29" x14ac:dyDescent="0.25">
      <c r="V3094" s="132"/>
      <c r="AC3094"/>
    </row>
    <row r="3095" spans="22:29" x14ac:dyDescent="0.25">
      <c r="V3095" s="132"/>
      <c r="AC3095"/>
    </row>
    <row r="3096" spans="22:29" x14ac:dyDescent="0.25">
      <c r="V3096" s="132"/>
      <c r="AC3096"/>
    </row>
    <row r="3097" spans="22:29" x14ac:dyDescent="0.25">
      <c r="V3097" s="132"/>
      <c r="AC3097"/>
    </row>
    <row r="3098" spans="22:29" x14ac:dyDescent="0.25">
      <c r="V3098" s="132"/>
      <c r="AC3098"/>
    </row>
    <row r="3099" spans="22:29" x14ac:dyDescent="0.25">
      <c r="V3099" s="132"/>
      <c r="AC3099"/>
    </row>
    <row r="3100" spans="22:29" x14ac:dyDescent="0.25">
      <c r="V3100" s="132"/>
      <c r="AC3100"/>
    </row>
    <row r="3101" spans="22:29" x14ac:dyDescent="0.25">
      <c r="V3101" s="132"/>
      <c r="AC3101"/>
    </row>
    <row r="3102" spans="22:29" x14ac:dyDescent="0.25">
      <c r="V3102" s="132"/>
      <c r="AC3102"/>
    </row>
    <row r="3103" spans="22:29" x14ac:dyDescent="0.25">
      <c r="V3103" s="132"/>
      <c r="AC3103"/>
    </row>
    <row r="3104" spans="22:29" x14ac:dyDescent="0.25">
      <c r="V3104" s="132"/>
      <c r="AC3104"/>
    </row>
    <row r="3105" spans="22:29" x14ac:dyDescent="0.25">
      <c r="V3105" s="132"/>
      <c r="AC3105"/>
    </row>
    <row r="3106" spans="22:29" x14ac:dyDescent="0.25">
      <c r="V3106" s="132"/>
      <c r="AC3106"/>
    </row>
    <row r="3107" spans="22:29" x14ac:dyDescent="0.25">
      <c r="V3107" s="132"/>
      <c r="AC3107"/>
    </row>
    <row r="3108" spans="22:29" x14ac:dyDescent="0.25">
      <c r="V3108" s="132"/>
      <c r="AC3108"/>
    </row>
    <row r="3109" spans="22:29" x14ac:dyDescent="0.25">
      <c r="V3109" s="132"/>
      <c r="AC3109"/>
    </row>
    <row r="3110" spans="22:29" x14ac:dyDescent="0.25">
      <c r="V3110" s="132"/>
      <c r="AC3110"/>
    </row>
    <row r="3111" spans="22:29" x14ac:dyDescent="0.25">
      <c r="V3111" s="132"/>
      <c r="AC3111"/>
    </row>
    <row r="3112" spans="22:29" x14ac:dyDescent="0.25">
      <c r="V3112" s="132"/>
      <c r="AC3112"/>
    </row>
    <row r="3113" spans="22:29" x14ac:dyDescent="0.25">
      <c r="V3113" s="132"/>
      <c r="AC3113"/>
    </row>
    <row r="3114" spans="22:29" x14ac:dyDescent="0.25">
      <c r="V3114" s="132"/>
      <c r="AC3114"/>
    </row>
    <row r="3115" spans="22:29" x14ac:dyDescent="0.25">
      <c r="V3115" s="132"/>
      <c r="AC3115"/>
    </row>
    <row r="3116" spans="22:29" x14ac:dyDescent="0.25">
      <c r="V3116" s="132"/>
      <c r="AC3116"/>
    </row>
    <row r="3117" spans="22:29" x14ac:dyDescent="0.25">
      <c r="V3117" s="132"/>
      <c r="AC3117"/>
    </row>
    <row r="3118" spans="22:29" x14ac:dyDescent="0.25">
      <c r="V3118" s="132"/>
      <c r="AC3118"/>
    </row>
    <row r="3119" spans="22:29" x14ac:dyDescent="0.25">
      <c r="V3119" s="132"/>
      <c r="AC3119"/>
    </row>
    <row r="3120" spans="22:29" x14ac:dyDescent="0.25">
      <c r="V3120" s="132"/>
      <c r="AC3120"/>
    </row>
    <row r="3121" spans="22:29" x14ac:dyDescent="0.25">
      <c r="V3121" s="132"/>
      <c r="AC3121"/>
    </row>
    <row r="3122" spans="22:29" x14ac:dyDescent="0.25">
      <c r="V3122" s="132"/>
      <c r="AC3122"/>
    </row>
    <row r="3123" spans="22:29" x14ac:dyDescent="0.25">
      <c r="V3123" s="132"/>
      <c r="AC3123"/>
    </row>
    <row r="3124" spans="22:29" x14ac:dyDescent="0.25">
      <c r="V3124" s="132"/>
      <c r="AC3124"/>
    </row>
    <row r="3125" spans="22:29" x14ac:dyDescent="0.25">
      <c r="V3125" s="132"/>
      <c r="AC3125"/>
    </row>
    <row r="3126" spans="22:29" x14ac:dyDescent="0.25">
      <c r="V3126" s="132"/>
      <c r="AC3126"/>
    </row>
    <row r="3127" spans="22:29" x14ac:dyDescent="0.25">
      <c r="V3127" s="132"/>
      <c r="AC3127"/>
    </row>
    <row r="3128" spans="22:29" x14ac:dyDescent="0.25">
      <c r="V3128" s="132"/>
      <c r="AC3128"/>
    </row>
    <row r="3129" spans="22:29" x14ac:dyDescent="0.25">
      <c r="V3129" s="132"/>
      <c r="AC3129"/>
    </row>
    <row r="3130" spans="22:29" x14ac:dyDescent="0.25">
      <c r="V3130" s="132"/>
      <c r="AC3130"/>
    </row>
    <row r="3131" spans="22:29" x14ac:dyDescent="0.25">
      <c r="V3131" s="132"/>
      <c r="AC3131"/>
    </row>
    <row r="3132" spans="22:29" x14ac:dyDescent="0.25">
      <c r="V3132" s="132"/>
      <c r="AC3132"/>
    </row>
    <row r="3133" spans="22:29" x14ac:dyDescent="0.25">
      <c r="V3133" s="132"/>
      <c r="AC3133"/>
    </row>
    <row r="3134" spans="22:29" x14ac:dyDescent="0.25">
      <c r="V3134" s="132"/>
      <c r="AC3134"/>
    </row>
    <row r="3135" spans="22:29" x14ac:dyDescent="0.25">
      <c r="V3135" s="132"/>
      <c r="AC3135"/>
    </row>
    <row r="3136" spans="22:29" x14ac:dyDescent="0.25">
      <c r="V3136" s="132"/>
      <c r="AC3136"/>
    </row>
    <row r="3137" spans="22:29" x14ac:dyDescent="0.25">
      <c r="V3137" s="132"/>
      <c r="AC3137"/>
    </row>
    <row r="3138" spans="22:29" x14ac:dyDescent="0.25">
      <c r="V3138" s="132"/>
      <c r="AC3138"/>
    </row>
    <row r="3139" spans="22:29" x14ac:dyDescent="0.25">
      <c r="V3139" s="132"/>
      <c r="AC3139"/>
    </row>
    <row r="3140" spans="22:29" x14ac:dyDescent="0.25">
      <c r="V3140" s="132"/>
      <c r="AC3140"/>
    </row>
    <row r="3141" spans="22:29" x14ac:dyDescent="0.25">
      <c r="V3141" s="132"/>
      <c r="AC3141"/>
    </row>
    <row r="3142" spans="22:29" x14ac:dyDescent="0.25">
      <c r="V3142" s="132"/>
      <c r="AC3142"/>
    </row>
    <row r="3143" spans="22:29" x14ac:dyDescent="0.25">
      <c r="V3143" s="132"/>
      <c r="AC3143"/>
    </row>
    <row r="3144" spans="22:29" x14ac:dyDescent="0.25">
      <c r="V3144" s="132"/>
      <c r="AC3144"/>
    </row>
    <row r="3145" spans="22:29" x14ac:dyDescent="0.25">
      <c r="V3145" s="132"/>
      <c r="AC3145"/>
    </row>
    <row r="3146" spans="22:29" x14ac:dyDescent="0.25">
      <c r="V3146" s="132"/>
      <c r="AC3146"/>
    </row>
    <row r="3147" spans="22:29" x14ac:dyDescent="0.25">
      <c r="V3147" s="132"/>
      <c r="AC3147"/>
    </row>
    <row r="3148" spans="22:29" x14ac:dyDescent="0.25">
      <c r="V3148" s="132"/>
      <c r="AC3148"/>
    </row>
    <row r="3149" spans="22:29" x14ac:dyDescent="0.25">
      <c r="V3149" s="132"/>
      <c r="AC3149"/>
    </row>
    <row r="3150" spans="22:29" x14ac:dyDescent="0.25">
      <c r="V3150" s="132"/>
      <c r="AC3150"/>
    </row>
    <row r="3151" spans="22:29" x14ac:dyDescent="0.25">
      <c r="V3151" s="132"/>
      <c r="AC3151"/>
    </row>
    <row r="3152" spans="22:29" x14ac:dyDescent="0.25">
      <c r="V3152" s="132"/>
      <c r="AC3152"/>
    </row>
    <row r="3153" spans="22:29" x14ac:dyDescent="0.25">
      <c r="V3153" s="132"/>
      <c r="AC3153"/>
    </row>
    <row r="3154" spans="22:29" x14ac:dyDescent="0.25">
      <c r="V3154" s="132"/>
      <c r="AC3154"/>
    </row>
    <row r="3155" spans="22:29" x14ac:dyDescent="0.25">
      <c r="V3155" s="132"/>
      <c r="AC3155"/>
    </row>
    <row r="3156" spans="22:29" x14ac:dyDescent="0.25">
      <c r="V3156" s="132"/>
      <c r="AC3156"/>
    </row>
    <row r="3157" spans="22:29" x14ac:dyDescent="0.25">
      <c r="V3157" s="132"/>
      <c r="AC3157"/>
    </row>
    <row r="3158" spans="22:29" x14ac:dyDescent="0.25">
      <c r="V3158" s="132"/>
      <c r="AC3158"/>
    </row>
    <row r="3159" spans="22:29" x14ac:dyDescent="0.25">
      <c r="V3159" s="132"/>
      <c r="AC3159"/>
    </row>
    <row r="3160" spans="22:29" x14ac:dyDescent="0.25">
      <c r="V3160" s="132"/>
      <c r="AC3160"/>
    </row>
    <row r="3161" spans="22:29" x14ac:dyDescent="0.25">
      <c r="V3161" s="132"/>
      <c r="AC3161"/>
    </row>
    <row r="3162" spans="22:29" x14ac:dyDescent="0.25">
      <c r="V3162" s="132"/>
      <c r="AC3162"/>
    </row>
    <row r="3163" spans="22:29" x14ac:dyDescent="0.25">
      <c r="V3163" s="132"/>
      <c r="AC3163"/>
    </row>
    <row r="3164" spans="22:29" x14ac:dyDescent="0.25">
      <c r="V3164" s="132"/>
      <c r="AC3164"/>
    </row>
    <row r="3165" spans="22:29" x14ac:dyDescent="0.25">
      <c r="V3165" s="132"/>
      <c r="AC3165"/>
    </row>
    <row r="3166" spans="22:29" x14ac:dyDescent="0.25">
      <c r="V3166" s="132"/>
      <c r="AC3166"/>
    </row>
    <row r="3167" spans="22:29" x14ac:dyDescent="0.25">
      <c r="V3167" s="132"/>
      <c r="AC3167"/>
    </row>
    <row r="3168" spans="22:29" x14ac:dyDescent="0.25">
      <c r="V3168" s="132"/>
      <c r="AC3168"/>
    </row>
    <row r="3169" spans="22:29" x14ac:dyDescent="0.25">
      <c r="V3169" s="132"/>
      <c r="AC3169"/>
    </row>
    <row r="3170" spans="22:29" x14ac:dyDescent="0.25">
      <c r="V3170" s="132"/>
      <c r="AC3170"/>
    </row>
    <row r="3171" spans="22:29" x14ac:dyDescent="0.25">
      <c r="V3171" s="132"/>
      <c r="AC3171"/>
    </row>
    <row r="3172" spans="22:29" x14ac:dyDescent="0.25">
      <c r="V3172" s="132"/>
      <c r="AC3172"/>
    </row>
    <row r="3173" spans="22:29" x14ac:dyDescent="0.25">
      <c r="V3173" s="132"/>
      <c r="AC3173"/>
    </row>
    <row r="3174" spans="22:29" x14ac:dyDescent="0.25">
      <c r="V3174" s="132"/>
      <c r="AC3174"/>
    </row>
    <row r="3175" spans="22:29" x14ac:dyDescent="0.25">
      <c r="V3175" s="132"/>
      <c r="AC3175"/>
    </row>
    <row r="3176" spans="22:29" x14ac:dyDescent="0.25">
      <c r="V3176" s="132"/>
      <c r="AC3176"/>
    </row>
    <row r="3177" spans="22:29" x14ac:dyDescent="0.25">
      <c r="V3177" s="132"/>
      <c r="AC3177"/>
    </row>
    <row r="3178" spans="22:29" x14ac:dyDescent="0.25">
      <c r="V3178" s="132"/>
      <c r="AC3178"/>
    </row>
    <row r="3179" spans="22:29" x14ac:dyDescent="0.25">
      <c r="V3179" s="132"/>
      <c r="AC3179"/>
    </row>
    <row r="3180" spans="22:29" x14ac:dyDescent="0.25">
      <c r="V3180" s="132"/>
      <c r="AC3180"/>
    </row>
    <row r="3181" spans="22:29" x14ac:dyDescent="0.25">
      <c r="V3181" s="132"/>
      <c r="AC3181"/>
    </row>
    <row r="3182" spans="22:29" x14ac:dyDescent="0.25">
      <c r="V3182" s="132"/>
      <c r="AC3182"/>
    </row>
    <row r="3183" spans="22:29" x14ac:dyDescent="0.25">
      <c r="V3183" s="132"/>
      <c r="AC3183"/>
    </row>
    <row r="3184" spans="22:29" x14ac:dyDescent="0.25">
      <c r="V3184" s="132"/>
      <c r="AC3184"/>
    </row>
    <row r="3185" spans="22:29" x14ac:dyDescent="0.25">
      <c r="V3185" s="132"/>
      <c r="AC3185"/>
    </row>
    <row r="3186" spans="22:29" x14ac:dyDescent="0.25">
      <c r="V3186" s="132"/>
      <c r="AC3186"/>
    </row>
    <row r="3187" spans="22:29" x14ac:dyDescent="0.25">
      <c r="V3187" s="132"/>
      <c r="AC3187"/>
    </row>
    <row r="3188" spans="22:29" x14ac:dyDescent="0.25">
      <c r="V3188" s="132"/>
      <c r="AC3188"/>
    </row>
    <row r="3189" spans="22:29" x14ac:dyDescent="0.25">
      <c r="V3189" s="132"/>
      <c r="AC3189"/>
    </row>
    <row r="3190" spans="22:29" x14ac:dyDescent="0.25">
      <c r="V3190" s="132"/>
      <c r="AC3190"/>
    </row>
    <row r="3191" spans="22:29" x14ac:dyDescent="0.25">
      <c r="V3191" s="132"/>
      <c r="AC3191"/>
    </row>
    <row r="3192" spans="22:29" x14ac:dyDescent="0.25">
      <c r="V3192" s="132"/>
      <c r="AC3192"/>
    </row>
    <row r="3193" spans="22:29" x14ac:dyDescent="0.25">
      <c r="V3193" s="132"/>
      <c r="AC3193"/>
    </row>
    <row r="3194" spans="22:29" x14ac:dyDescent="0.25">
      <c r="V3194" s="132"/>
      <c r="AC3194"/>
    </row>
    <row r="3195" spans="22:29" x14ac:dyDescent="0.25">
      <c r="V3195" s="132"/>
      <c r="AC3195"/>
    </row>
    <row r="3196" spans="22:29" x14ac:dyDescent="0.25">
      <c r="V3196" s="132"/>
      <c r="AC3196"/>
    </row>
    <row r="3197" spans="22:29" x14ac:dyDescent="0.25">
      <c r="V3197" s="132"/>
      <c r="AC3197"/>
    </row>
    <row r="3198" spans="22:29" x14ac:dyDescent="0.25">
      <c r="V3198" s="132"/>
      <c r="AC3198"/>
    </row>
    <row r="3199" spans="22:29" x14ac:dyDescent="0.25">
      <c r="V3199" s="132"/>
      <c r="AC3199"/>
    </row>
    <row r="3200" spans="22:29" x14ac:dyDescent="0.25">
      <c r="V3200" s="132"/>
      <c r="AC3200"/>
    </row>
    <row r="3201" spans="22:29" x14ac:dyDescent="0.25">
      <c r="V3201" s="132"/>
      <c r="AC3201"/>
    </row>
    <row r="3202" spans="22:29" x14ac:dyDescent="0.25">
      <c r="V3202" s="132"/>
      <c r="AC3202"/>
    </row>
    <row r="3203" spans="22:29" x14ac:dyDescent="0.25">
      <c r="V3203" s="132"/>
      <c r="AC3203"/>
    </row>
    <row r="3204" spans="22:29" x14ac:dyDescent="0.25">
      <c r="V3204" s="132"/>
      <c r="AC3204"/>
    </row>
    <row r="3205" spans="22:29" x14ac:dyDescent="0.25">
      <c r="V3205" s="132"/>
      <c r="AC3205"/>
    </row>
    <row r="3206" spans="22:29" x14ac:dyDescent="0.25">
      <c r="V3206" s="132"/>
      <c r="AC3206"/>
    </row>
    <row r="3207" spans="22:29" x14ac:dyDescent="0.25">
      <c r="V3207" s="132"/>
      <c r="AC3207"/>
    </row>
    <row r="3208" spans="22:29" x14ac:dyDescent="0.25">
      <c r="V3208" s="132"/>
      <c r="AC3208"/>
    </row>
    <row r="3209" spans="22:29" x14ac:dyDescent="0.25">
      <c r="V3209" s="132"/>
      <c r="AC3209"/>
    </row>
    <row r="3210" spans="22:29" x14ac:dyDescent="0.25">
      <c r="V3210" s="132"/>
      <c r="AC3210"/>
    </row>
    <row r="3211" spans="22:29" x14ac:dyDescent="0.25">
      <c r="V3211" s="132"/>
      <c r="AC3211"/>
    </row>
    <row r="3212" spans="22:29" x14ac:dyDescent="0.25">
      <c r="V3212" s="132"/>
      <c r="AC3212"/>
    </row>
    <row r="3213" spans="22:29" x14ac:dyDescent="0.25">
      <c r="V3213" s="132"/>
      <c r="AC3213"/>
    </row>
    <row r="3214" spans="22:29" x14ac:dyDescent="0.25">
      <c r="V3214" s="132"/>
      <c r="AC3214"/>
    </row>
    <row r="3215" spans="22:29" x14ac:dyDescent="0.25">
      <c r="V3215" s="132"/>
      <c r="AC3215"/>
    </row>
    <row r="3216" spans="22:29" x14ac:dyDescent="0.25">
      <c r="V3216" s="132"/>
      <c r="AC3216"/>
    </row>
    <row r="3217" spans="22:29" x14ac:dyDescent="0.25">
      <c r="V3217" s="132"/>
      <c r="AC3217"/>
    </row>
    <row r="3218" spans="22:29" x14ac:dyDescent="0.25">
      <c r="V3218" s="132"/>
      <c r="AC3218"/>
    </row>
    <row r="3219" spans="22:29" x14ac:dyDescent="0.25">
      <c r="V3219" s="132"/>
      <c r="AC3219"/>
    </row>
    <row r="3220" spans="22:29" x14ac:dyDescent="0.25">
      <c r="V3220" s="132"/>
      <c r="AC3220"/>
    </row>
    <row r="3221" spans="22:29" x14ac:dyDescent="0.25">
      <c r="V3221" s="132"/>
      <c r="AC3221"/>
    </row>
    <row r="3222" spans="22:29" x14ac:dyDescent="0.25">
      <c r="V3222" s="132"/>
      <c r="AC3222"/>
    </row>
    <row r="3223" spans="22:29" x14ac:dyDescent="0.25">
      <c r="V3223" s="132"/>
      <c r="AC3223"/>
    </row>
    <row r="3224" spans="22:29" x14ac:dyDescent="0.25">
      <c r="V3224" s="132"/>
      <c r="AC3224"/>
    </row>
    <row r="3225" spans="22:29" x14ac:dyDescent="0.25">
      <c r="V3225" s="132"/>
      <c r="AC3225"/>
    </row>
    <row r="3226" spans="22:29" x14ac:dyDescent="0.25">
      <c r="V3226" s="132"/>
      <c r="AC3226"/>
    </row>
    <row r="3227" spans="22:29" x14ac:dyDescent="0.25">
      <c r="V3227" s="132"/>
      <c r="AC3227"/>
    </row>
    <row r="3228" spans="22:29" x14ac:dyDescent="0.25">
      <c r="V3228" s="132"/>
      <c r="AC3228"/>
    </row>
    <row r="3229" spans="22:29" x14ac:dyDescent="0.25">
      <c r="V3229" s="132"/>
      <c r="AC3229"/>
    </row>
    <row r="3230" spans="22:29" x14ac:dyDescent="0.25">
      <c r="V3230" s="132"/>
      <c r="AC3230"/>
    </row>
    <row r="3231" spans="22:29" x14ac:dyDescent="0.25">
      <c r="V3231" s="132"/>
      <c r="AC3231"/>
    </row>
    <row r="3232" spans="22:29" x14ac:dyDescent="0.25">
      <c r="V3232" s="132"/>
      <c r="AC3232"/>
    </row>
    <row r="3233" spans="22:29" x14ac:dyDescent="0.25">
      <c r="V3233" s="132"/>
      <c r="AC3233"/>
    </row>
    <row r="3234" spans="22:29" x14ac:dyDescent="0.25">
      <c r="V3234" s="132"/>
      <c r="AC3234"/>
    </row>
    <row r="3235" spans="22:29" x14ac:dyDescent="0.25">
      <c r="V3235" s="132"/>
      <c r="AC3235"/>
    </row>
    <row r="3236" spans="22:29" x14ac:dyDescent="0.25">
      <c r="V3236" s="132"/>
      <c r="AC3236"/>
    </row>
    <row r="3237" spans="22:29" x14ac:dyDescent="0.25">
      <c r="V3237" s="132"/>
      <c r="AC3237"/>
    </row>
    <row r="3238" spans="22:29" x14ac:dyDescent="0.25">
      <c r="V3238" s="132"/>
      <c r="AC3238"/>
    </row>
    <row r="3239" spans="22:29" x14ac:dyDescent="0.25">
      <c r="V3239" s="132"/>
      <c r="AC3239"/>
    </row>
    <row r="3240" spans="22:29" x14ac:dyDescent="0.25">
      <c r="V3240" s="132"/>
      <c r="AC3240"/>
    </row>
    <row r="3241" spans="22:29" x14ac:dyDescent="0.25">
      <c r="V3241" s="132"/>
      <c r="AC3241"/>
    </row>
    <row r="3242" spans="22:29" x14ac:dyDescent="0.25">
      <c r="V3242" s="132"/>
      <c r="AC3242"/>
    </row>
    <row r="3243" spans="22:29" x14ac:dyDescent="0.25">
      <c r="V3243" s="132"/>
      <c r="AC3243"/>
    </row>
    <row r="3244" spans="22:29" x14ac:dyDescent="0.25">
      <c r="V3244" s="132"/>
      <c r="AC3244"/>
    </row>
    <row r="3245" spans="22:29" x14ac:dyDescent="0.25">
      <c r="V3245" s="132"/>
      <c r="AC3245"/>
    </row>
    <row r="3246" spans="22:29" x14ac:dyDescent="0.25">
      <c r="V3246" s="132"/>
      <c r="AC3246"/>
    </row>
    <row r="3247" spans="22:29" x14ac:dyDescent="0.25">
      <c r="V3247" s="132"/>
      <c r="AC3247"/>
    </row>
    <row r="3248" spans="22:29" x14ac:dyDescent="0.25">
      <c r="V3248" s="132"/>
      <c r="AC3248"/>
    </row>
    <row r="3249" spans="22:29" x14ac:dyDescent="0.25">
      <c r="V3249" s="132"/>
      <c r="AC3249"/>
    </row>
    <row r="3250" spans="22:29" x14ac:dyDescent="0.25">
      <c r="V3250" s="132"/>
      <c r="AC3250"/>
    </row>
    <row r="3251" spans="22:29" x14ac:dyDescent="0.25">
      <c r="V3251" s="132"/>
      <c r="AC3251"/>
    </row>
    <row r="3252" spans="22:29" x14ac:dyDescent="0.25">
      <c r="V3252" s="132"/>
      <c r="AC3252"/>
    </row>
    <row r="3253" spans="22:29" x14ac:dyDescent="0.25">
      <c r="V3253" s="132"/>
      <c r="AC3253"/>
    </row>
    <row r="3254" spans="22:29" x14ac:dyDescent="0.25">
      <c r="V3254" s="132"/>
      <c r="AC3254"/>
    </row>
    <row r="3255" spans="22:29" x14ac:dyDescent="0.25">
      <c r="V3255" s="132"/>
      <c r="AC3255"/>
    </row>
    <row r="3256" spans="22:29" x14ac:dyDescent="0.25">
      <c r="V3256" s="132"/>
      <c r="AC3256"/>
    </row>
    <row r="3257" spans="22:29" x14ac:dyDescent="0.25">
      <c r="V3257" s="132"/>
      <c r="AC3257"/>
    </row>
    <row r="3258" spans="22:29" x14ac:dyDescent="0.25">
      <c r="V3258" s="132"/>
      <c r="AC3258"/>
    </row>
    <row r="3259" spans="22:29" x14ac:dyDescent="0.25">
      <c r="V3259" s="132"/>
      <c r="AC3259"/>
    </row>
    <row r="3260" spans="22:29" x14ac:dyDescent="0.25">
      <c r="V3260" s="132"/>
      <c r="AC3260"/>
    </row>
    <row r="3261" spans="22:29" x14ac:dyDescent="0.25">
      <c r="V3261" s="132"/>
      <c r="AC3261"/>
    </row>
    <row r="3262" spans="22:29" x14ac:dyDescent="0.25">
      <c r="V3262" s="132"/>
      <c r="AC3262"/>
    </row>
    <row r="3263" spans="22:29" x14ac:dyDescent="0.25">
      <c r="V3263" s="132"/>
      <c r="AC3263"/>
    </row>
    <row r="3264" spans="22:29" x14ac:dyDescent="0.25">
      <c r="V3264" s="132"/>
      <c r="AC3264"/>
    </row>
    <row r="3265" spans="22:29" x14ac:dyDescent="0.25">
      <c r="V3265" s="132"/>
      <c r="AC3265"/>
    </row>
    <row r="3266" spans="22:29" x14ac:dyDescent="0.25">
      <c r="V3266" s="132"/>
      <c r="AC3266"/>
    </row>
    <row r="3267" spans="22:29" x14ac:dyDescent="0.25">
      <c r="V3267" s="132"/>
      <c r="AC3267"/>
    </row>
    <row r="3268" spans="22:29" x14ac:dyDescent="0.25">
      <c r="V3268" s="132"/>
      <c r="AC3268"/>
    </row>
    <row r="3269" spans="22:29" x14ac:dyDescent="0.25">
      <c r="V3269" s="132"/>
      <c r="AC3269"/>
    </row>
    <row r="3270" spans="22:29" x14ac:dyDescent="0.25">
      <c r="V3270" s="132"/>
      <c r="AC3270"/>
    </row>
    <row r="3271" spans="22:29" x14ac:dyDescent="0.25">
      <c r="V3271" s="132"/>
      <c r="AC3271"/>
    </row>
    <row r="3272" spans="22:29" x14ac:dyDescent="0.25">
      <c r="V3272" s="132"/>
      <c r="AC3272"/>
    </row>
    <row r="3273" spans="22:29" x14ac:dyDescent="0.25">
      <c r="V3273" s="132"/>
      <c r="AC3273"/>
    </row>
    <row r="3274" spans="22:29" x14ac:dyDescent="0.25">
      <c r="V3274" s="132"/>
      <c r="AC3274"/>
    </row>
    <row r="3275" spans="22:29" x14ac:dyDescent="0.25">
      <c r="V3275" s="132"/>
      <c r="AC3275"/>
    </row>
    <row r="3276" spans="22:29" x14ac:dyDescent="0.25">
      <c r="V3276" s="132"/>
      <c r="AC3276"/>
    </row>
    <row r="3277" spans="22:29" x14ac:dyDescent="0.25">
      <c r="V3277" s="132"/>
      <c r="AC3277"/>
    </row>
    <row r="3278" spans="22:29" x14ac:dyDescent="0.25">
      <c r="V3278" s="132"/>
      <c r="AC3278"/>
    </row>
    <row r="3279" spans="22:29" x14ac:dyDescent="0.25">
      <c r="V3279" s="132"/>
      <c r="AC3279"/>
    </row>
    <row r="3280" spans="22:29" x14ac:dyDescent="0.25">
      <c r="V3280" s="132"/>
      <c r="AC3280"/>
    </row>
    <row r="3281" spans="22:29" x14ac:dyDescent="0.25">
      <c r="V3281" s="132"/>
      <c r="AC3281"/>
    </row>
    <row r="3282" spans="22:29" x14ac:dyDescent="0.25">
      <c r="V3282" s="132"/>
      <c r="AC3282"/>
    </row>
    <row r="3283" spans="22:29" x14ac:dyDescent="0.25">
      <c r="V3283" s="132"/>
      <c r="AC3283"/>
    </row>
    <row r="3284" spans="22:29" x14ac:dyDescent="0.25">
      <c r="V3284" s="132"/>
      <c r="AC3284"/>
    </row>
    <row r="3285" spans="22:29" x14ac:dyDescent="0.25">
      <c r="V3285" s="132"/>
      <c r="AC3285"/>
    </row>
    <row r="3286" spans="22:29" x14ac:dyDescent="0.25">
      <c r="V3286" s="132"/>
      <c r="AC3286"/>
    </row>
    <row r="3287" spans="22:29" x14ac:dyDescent="0.25">
      <c r="V3287" s="132"/>
      <c r="AC3287"/>
    </row>
    <row r="3288" spans="22:29" x14ac:dyDescent="0.25">
      <c r="V3288" s="132"/>
      <c r="AC3288"/>
    </row>
    <row r="3289" spans="22:29" x14ac:dyDescent="0.25">
      <c r="V3289" s="132"/>
      <c r="AC3289"/>
    </row>
    <row r="3290" spans="22:29" x14ac:dyDescent="0.25">
      <c r="V3290" s="132"/>
      <c r="AC3290"/>
    </row>
    <row r="3291" spans="22:29" x14ac:dyDescent="0.25">
      <c r="V3291" s="132"/>
      <c r="AC3291"/>
    </row>
    <row r="3292" spans="22:29" x14ac:dyDescent="0.25">
      <c r="V3292" s="132"/>
      <c r="AC3292"/>
    </row>
    <row r="3293" spans="22:29" x14ac:dyDescent="0.25">
      <c r="V3293" s="132"/>
      <c r="AC3293"/>
    </row>
    <row r="3294" spans="22:29" x14ac:dyDescent="0.25">
      <c r="V3294" s="132"/>
      <c r="AC3294"/>
    </row>
    <row r="3295" spans="22:29" x14ac:dyDescent="0.25">
      <c r="V3295" s="132"/>
      <c r="AC3295"/>
    </row>
    <row r="3296" spans="22:29" x14ac:dyDescent="0.25">
      <c r="V3296" s="132"/>
      <c r="AC3296"/>
    </row>
    <row r="3297" spans="22:29" x14ac:dyDescent="0.25">
      <c r="V3297" s="132"/>
      <c r="AC3297"/>
    </row>
    <row r="3298" spans="22:29" x14ac:dyDescent="0.25">
      <c r="V3298" s="132"/>
      <c r="AC3298"/>
    </row>
    <row r="3299" spans="22:29" x14ac:dyDescent="0.25">
      <c r="V3299" s="132"/>
      <c r="AC3299"/>
    </row>
    <row r="3300" spans="22:29" x14ac:dyDescent="0.25">
      <c r="V3300" s="132"/>
      <c r="AC3300"/>
    </row>
    <row r="3301" spans="22:29" x14ac:dyDescent="0.25">
      <c r="V3301" s="132"/>
      <c r="AC3301"/>
    </row>
    <row r="3302" spans="22:29" x14ac:dyDescent="0.25">
      <c r="V3302" s="132"/>
      <c r="AC3302"/>
    </row>
    <row r="3303" spans="22:29" x14ac:dyDescent="0.25">
      <c r="V3303" s="132"/>
      <c r="AC3303"/>
    </row>
    <row r="3304" spans="22:29" x14ac:dyDescent="0.25">
      <c r="V3304" s="132"/>
      <c r="AC3304"/>
    </row>
    <row r="3305" spans="22:29" x14ac:dyDescent="0.25">
      <c r="V3305" s="132"/>
      <c r="AC3305"/>
    </row>
    <row r="3306" spans="22:29" x14ac:dyDescent="0.25">
      <c r="V3306" s="132"/>
      <c r="AC3306"/>
    </row>
    <row r="3307" spans="22:29" x14ac:dyDescent="0.25">
      <c r="V3307" s="132"/>
      <c r="AC3307"/>
    </row>
    <row r="3308" spans="22:29" x14ac:dyDescent="0.25">
      <c r="V3308" s="132"/>
      <c r="AC3308"/>
    </row>
    <row r="3309" spans="22:29" x14ac:dyDescent="0.25">
      <c r="V3309" s="132"/>
      <c r="AC3309"/>
    </row>
    <row r="3310" spans="22:29" x14ac:dyDescent="0.25">
      <c r="V3310" s="132"/>
      <c r="AC3310"/>
    </row>
    <row r="3311" spans="22:29" x14ac:dyDescent="0.25">
      <c r="V3311" s="132"/>
      <c r="AC3311"/>
    </row>
    <row r="3312" spans="22:29" x14ac:dyDescent="0.25">
      <c r="V3312" s="132"/>
      <c r="AC3312"/>
    </row>
    <row r="3313" spans="22:29" x14ac:dyDescent="0.25">
      <c r="V3313" s="132"/>
      <c r="AC3313"/>
    </row>
    <row r="3314" spans="22:29" x14ac:dyDescent="0.25">
      <c r="V3314" s="132"/>
      <c r="AC3314"/>
    </row>
    <row r="3315" spans="22:29" x14ac:dyDescent="0.25">
      <c r="V3315" s="132"/>
      <c r="AC3315"/>
    </row>
    <row r="3316" spans="22:29" x14ac:dyDescent="0.25">
      <c r="V3316" s="132"/>
      <c r="AC3316"/>
    </row>
    <row r="3317" spans="22:29" x14ac:dyDescent="0.25">
      <c r="V3317" s="132"/>
      <c r="AC3317"/>
    </row>
    <row r="3318" spans="22:29" x14ac:dyDescent="0.25">
      <c r="V3318" s="132"/>
      <c r="AC3318"/>
    </row>
    <row r="3319" spans="22:29" x14ac:dyDescent="0.25">
      <c r="V3319" s="132"/>
      <c r="AC3319"/>
    </row>
    <row r="3320" spans="22:29" x14ac:dyDescent="0.25">
      <c r="V3320" s="132"/>
      <c r="AC3320"/>
    </row>
    <row r="3321" spans="22:29" x14ac:dyDescent="0.25">
      <c r="V3321" s="132"/>
      <c r="AC3321"/>
    </row>
    <row r="3322" spans="22:29" x14ac:dyDescent="0.25">
      <c r="V3322" s="132"/>
      <c r="AC3322"/>
    </row>
    <row r="3323" spans="22:29" x14ac:dyDescent="0.25">
      <c r="V3323" s="132"/>
      <c r="AC3323"/>
    </row>
    <row r="3324" spans="22:29" x14ac:dyDescent="0.25">
      <c r="V3324" s="132"/>
      <c r="AC3324"/>
    </row>
    <row r="3325" spans="22:29" x14ac:dyDescent="0.25">
      <c r="V3325" s="132"/>
      <c r="AC3325"/>
    </row>
    <row r="3326" spans="22:29" x14ac:dyDescent="0.25">
      <c r="V3326" s="132"/>
      <c r="AC3326"/>
    </row>
    <row r="3327" spans="22:29" x14ac:dyDescent="0.25">
      <c r="V3327" s="132"/>
      <c r="AC3327"/>
    </row>
    <row r="3328" spans="22:29" x14ac:dyDescent="0.25">
      <c r="V3328" s="132"/>
      <c r="AC3328"/>
    </row>
    <row r="3329" spans="22:29" x14ac:dyDescent="0.25">
      <c r="V3329" s="132"/>
      <c r="AC3329"/>
    </row>
    <row r="3330" spans="22:29" x14ac:dyDescent="0.25">
      <c r="V3330" s="132"/>
      <c r="AC3330"/>
    </row>
    <row r="3331" spans="22:29" x14ac:dyDescent="0.25">
      <c r="V3331" s="132"/>
      <c r="AC3331"/>
    </row>
    <row r="3332" spans="22:29" x14ac:dyDescent="0.25">
      <c r="V3332" s="132"/>
      <c r="AC3332"/>
    </row>
    <row r="3333" spans="22:29" x14ac:dyDescent="0.25">
      <c r="V3333" s="132"/>
      <c r="AC3333"/>
    </row>
    <row r="3334" spans="22:29" x14ac:dyDescent="0.25">
      <c r="V3334" s="132"/>
      <c r="AC3334"/>
    </row>
    <row r="3335" spans="22:29" x14ac:dyDescent="0.25">
      <c r="V3335" s="132"/>
      <c r="AC3335"/>
    </row>
    <row r="3336" spans="22:29" x14ac:dyDescent="0.25">
      <c r="V3336" s="132"/>
      <c r="AC3336"/>
    </row>
    <row r="3337" spans="22:29" x14ac:dyDescent="0.25">
      <c r="V3337" s="132"/>
      <c r="AC3337"/>
    </row>
    <row r="3338" spans="22:29" x14ac:dyDescent="0.25">
      <c r="V3338" s="132"/>
      <c r="AC3338"/>
    </row>
    <row r="3339" spans="22:29" x14ac:dyDescent="0.25">
      <c r="V3339" s="132"/>
      <c r="AC3339"/>
    </row>
    <row r="3340" spans="22:29" x14ac:dyDescent="0.25">
      <c r="V3340" s="132"/>
      <c r="AC3340"/>
    </row>
    <row r="3341" spans="22:29" x14ac:dyDescent="0.25">
      <c r="V3341" s="132"/>
      <c r="AC3341"/>
    </row>
    <row r="3342" spans="22:29" x14ac:dyDescent="0.25">
      <c r="V3342" s="132"/>
      <c r="AC3342"/>
    </row>
    <row r="3343" spans="22:29" x14ac:dyDescent="0.25">
      <c r="V3343" s="132"/>
      <c r="AC3343"/>
    </row>
    <row r="3344" spans="22:29" x14ac:dyDescent="0.25">
      <c r="V3344" s="132"/>
      <c r="AC3344"/>
    </row>
    <row r="3345" spans="22:29" x14ac:dyDescent="0.25">
      <c r="V3345" s="132"/>
      <c r="AC3345"/>
    </row>
    <row r="3346" spans="22:29" x14ac:dyDescent="0.25">
      <c r="V3346" s="132"/>
      <c r="AC3346"/>
    </row>
    <row r="3347" spans="22:29" x14ac:dyDescent="0.25">
      <c r="V3347" s="132"/>
      <c r="AC3347"/>
    </row>
    <row r="3348" spans="22:29" x14ac:dyDescent="0.25">
      <c r="V3348" s="132"/>
      <c r="AC3348"/>
    </row>
    <row r="3349" spans="22:29" x14ac:dyDescent="0.25">
      <c r="V3349" s="132"/>
      <c r="AC3349"/>
    </row>
    <row r="3350" spans="22:29" x14ac:dyDescent="0.25">
      <c r="V3350" s="132"/>
      <c r="AC3350"/>
    </row>
    <row r="3351" spans="22:29" x14ac:dyDescent="0.25">
      <c r="V3351" s="132"/>
      <c r="AC3351"/>
    </row>
    <row r="3352" spans="22:29" x14ac:dyDescent="0.25">
      <c r="V3352" s="132"/>
      <c r="AC3352"/>
    </row>
    <row r="3353" spans="22:29" x14ac:dyDescent="0.25">
      <c r="V3353" s="132"/>
      <c r="AC3353"/>
    </row>
    <row r="3354" spans="22:29" x14ac:dyDescent="0.25">
      <c r="V3354" s="132"/>
      <c r="AC3354"/>
    </row>
    <row r="3355" spans="22:29" x14ac:dyDescent="0.25">
      <c r="V3355" s="132"/>
      <c r="AC3355"/>
    </row>
    <row r="3356" spans="22:29" x14ac:dyDescent="0.25">
      <c r="V3356" s="132"/>
      <c r="AC3356"/>
    </row>
    <row r="3357" spans="22:29" x14ac:dyDescent="0.25">
      <c r="V3357" s="132"/>
      <c r="AC3357"/>
    </row>
    <row r="3358" spans="22:29" x14ac:dyDescent="0.25">
      <c r="V3358" s="132"/>
      <c r="AC3358"/>
    </row>
    <row r="3359" spans="22:29" x14ac:dyDescent="0.25">
      <c r="V3359" s="132"/>
      <c r="AC3359"/>
    </row>
    <row r="3360" spans="22:29" x14ac:dyDescent="0.25">
      <c r="V3360" s="132"/>
      <c r="AC3360"/>
    </row>
    <row r="3361" spans="22:29" x14ac:dyDescent="0.25">
      <c r="V3361" s="132"/>
      <c r="AC3361"/>
    </row>
    <row r="3362" spans="22:29" x14ac:dyDescent="0.25">
      <c r="V3362" s="132"/>
      <c r="AC3362"/>
    </row>
    <row r="3363" spans="22:29" x14ac:dyDescent="0.25">
      <c r="V3363" s="132"/>
      <c r="AC3363"/>
    </row>
    <row r="3364" spans="22:29" x14ac:dyDescent="0.25">
      <c r="V3364" s="132"/>
      <c r="AC3364"/>
    </row>
    <row r="3365" spans="22:29" x14ac:dyDescent="0.25">
      <c r="V3365" s="132"/>
      <c r="AC3365"/>
    </row>
    <row r="3366" spans="22:29" x14ac:dyDescent="0.25">
      <c r="V3366" s="132"/>
      <c r="AC3366"/>
    </row>
    <row r="3367" spans="22:29" x14ac:dyDescent="0.25">
      <c r="V3367" s="132"/>
      <c r="AC3367"/>
    </row>
    <row r="3368" spans="22:29" x14ac:dyDescent="0.25">
      <c r="V3368" s="132"/>
      <c r="AC3368"/>
    </row>
    <row r="3369" spans="22:29" x14ac:dyDescent="0.25">
      <c r="V3369" s="132"/>
      <c r="AC3369"/>
    </row>
    <row r="3370" spans="22:29" x14ac:dyDescent="0.25">
      <c r="V3370" s="132"/>
      <c r="AC3370"/>
    </row>
    <row r="3371" spans="22:29" x14ac:dyDescent="0.25">
      <c r="V3371" s="132"/>
      <c r="AC3371"/>
    </row>
    <row r="3372" spans="22:29" x14ac:dyDescent="0.25">
      <c r="V3372" s="132"/>
      <c r="AC3372"/>
    </row>
    <row r="3373" spans="22:29" x14ac:dyDescent="0.25">
      <c r="V3373" s="132"/>
      <c r="AC3373"/>
    </row>
    <row r="3374" spans="22:29" x14ac:dyDescent="0.25">
      <c r="V3374" s="132"/>
      <c r="AC3374"/>
    </row>
    <row r="3375" spans="22:29" x14ac:dyDescent="0.25">
      <c r="V3375" s="132"/>
      <c r="AC3375"/>
    </row>
    <row r="3376" spans="22:29" x14ac:dyDescent="0.25">
      <c r="V3376" s="132"/>
      <c r="AC3376"/>
    </row>
    <row r="3377" spans="22:29" x14ac:dyDescent="0.25">
      <c r="V3377" s="132"/>
      <c r="AC3377"/>
    </row>
    <row r="3378" spans="22:29" x14ac:dyDescent="0.25">
      <c r="V3378" s="132"/>
      <c r="AC3378"/>
    </row>
    <row r="3379" spans="22:29" x14ac:dyDescent="0.25">
      <c r="V3379" s="132"/>
      <c r="AC3379"/>
    </row>
    <row r="3380" spans="22:29" x14ac:dyDescent="0.25">
      <c r="V3380" s="132"/>
      <c r="AC3380"/>
    </row>
    <row r="3381" spans="22:29" x14ac:dyDescent="0.25">
      <c r="V3381" s="132"/>
      <c r="AC3381"/>
    </row>
    <row r="3382" spans="22:29" x14ac:dyDescent="0.25">
      <c r="V3382" s="132"/>
      <c r="AC3382"/>
    </row>
    <row r="3383" spans="22:29" x14ac:dyDescent="0.25">
      <c r="V3383" s="132"/>
      <c r="AC3383"/>
    </row>
    <row r="3384" spans="22:29" x14ac:dyDescent="0.25">
      <c r="V3384" s="132"/>
      <c r="AC3384"/>
    </row>
    <row r="3385" spans="22:29" x14ac:dyDescent="0.25">
      <c r="V3385" s="132"/>
      <c r="AC3385"/>
    </row>
    <row r="3386" spans="22:29" x14ac:dyDescent="0.25">
      <c r="V3386" s="132"/>
      <c r="AC3386"/>
    </row>
    <row r="3387" spans="22:29" x14ac:dyDescent="0.25">
      <c r="V3387" s="132"/>
      <c r="AC3387"/>
    </row>
    <row r="3388" spans="22:29" x14ac:dyDescent="0.25">
      <c r="V3388" s="132"/>
      <c r="AC3388"/>
    </row>
    <row r="3389" spans="22:29" x14ac:dyDescent="0.25">
      <c r="V3389" s="132"/>
      <c r="AC3389"/>
    </row>
    <row r="3390" spans="22:29" x14ac:dyDescent="0.25">
      <c r="V3390" s="132"/>
      <c r="AC3390"/>
    </row>
    <row r="3391" spans="22:29" x14ac:dyDescent="0.25">
      <c r="V3391" s="132"/>
      <c r="AC3391"/>
    </row>
    <row r="3392" spans="22:29" x14ac:dyDescent="0.25">
      <c r="V3392" s="132"/>
      <c r="AC3392"/>
    </row>
    <row r="3393" spans="22:29" x14ac:dyDescent="0.25">
      <c r="V3393" s="132"/>
      <c r="AC3393"/>
    </row>
    <row r="3394" spans="22:29" x14ac:dyDescent="0.25">
      <c r="V3394" s="132"/>
      <c r="AC3394"/>
    </row>
    <row r="3395" spans="22:29" x14ac:dyDescent="0.25">
      <c r="V3395" s="132"/>
      <c r="AC3395"/>
    </row>
    <row r="3396" spans="22:29" x14ac:dyDescent="0.25">
      <c r="V3396" s="132"/>
      <c r="AC3396"/>
    </row>
    <row r="3397" spans="22:29" x14ac:dyDescent="0.25">
      <c r="V3397" s="132"/>
      <c r="AC3397"/>
    </row>
    <row r="3398" spans="22:29" x14ac:dyDescent="0.25">
      <c r="V3398" s="132"/>
      <c r="AC3398"/>
    </row>
    <row r="3399" spans="22:29" x14ac:dyDescent="0.25">
      <c r="V3399" s="132"/>
      <c r="AC3399"/>
    </row>
    <row r="3400" spans="22:29" x14ac:dyDescent="0.25">
      <c r="V3400" s="132"/>
      <c r="AC3400"/>
    </row>
    <row r="3401" spans="22:29" x14ac:dyDescent="0.25">
      <c r="V3401" s="132"/>
      <c r="AC3401"/>
    </row>
    <row r="3402" spans="22:29" x14ac:dyDescent="0.25">
      <c r="V3402" s="132"/>
      <c r="AC3402"/>
    </row>
    <row r="3403" spans="22:29" x14ac:dyDescent="0.25">
      <c r="V3403" s="132"/>
      <c r="AC3403"/>
    </row>
    <row r="3404" spans="22:29" x14ac:dyDescent="0.25">
      <c r="V3404" s="132"/>
      <c r="AC3404"/>
    </row>
    <row r="3405" spans="22:29" x14ac:dyDescent="0.25">
      <c r="V3405" s="132"/>
      <c r="AC3405"/>
    </row>
    <row r="3406" spans="22:29" x14ac:dyDescent="0.25">
      <c r="V3406" s="132"/>
      <c r="AC3406"/>
    </row>
    <row r="3407" spans="22:29" x14ac:dyDescent="0.25">
      <c r="V3407" s="132"/>
      <c r="AC3407"/>
    </row>
    <row r="3408" spans="22:29" x14ac:dyDescent="0.25">
      <c r="V3408" s="132"/>
      <c r="AC3408"/>
    </row>
    <row r="3409" spans="22:29" x14ac:dyDescent="0.25">
      <c r="V3409" s="132"/>
      <c r="AC3409"/>
    </row>
    <row r="3410" spans="22:29" x14ac:dyDescent="0.25">
      <c r="V3410" s="132"/>
      <c r="AC3410"/>
    </row>
    <row r="3411" spans="22:29" x14ac:dyDescent="0.25">
      <c r="V3411" s="132"/>
      <c r="AC3411"/>
    </row>
    <row r="3412" spans="22:29" x14ac:dyDescent="0.25">
      <c r="V3412" s="132"/>
      <c r="AC3412"/>
    </row>
    <row r="3413" spans="22:29" x14ac:dyDescent="0.25">
      <c r="V3413" s="132"/>
      <c r="AC3413"/>
    </row>
    <row r="3414" spans="22:29" x14ac:dyDescent="0.25">
      <c r="V3414" s="132"/>
      <c r="AC3414"/>
    </row>
    <row r="3415" spans="22:29" x14ac:dyDescent="0.25">
      <c r="V3415" s="132"/>
      <c r="AC3415"/>
    </row>
    <row r="3416" spans="22:29" x14ac:dyDescent="0.25">
      <c r="V3416" s="132"/>
      <c r="AC3416"/>
    </row>
    <row r="3417" spans="22:29" x14ac:dyDescent="0.25">
      <c r="V3417" s="132"/>
      <c r="AC3417"/>
    </row>
    <row r="3418" spans="22:29" x14ac:dyDescent="0.25">
      <c r="V3418" s="132"/>
      <c r="AC3418"/>
    </row>
    <row r="3419" spans="22:29" x14ac:dyDescent="0.25">
      <c r="V3419" s="132"/>
      <c r="AC3419"/>
    </row>
    <row r="3420" spans="22:29" x14ac:dyDescent="0.25">
      <c r="V3420" s="132"/>
      <c r="AC3420"/>
    </row>
    <row r="3421" spans="22:29" x14ac:dyDescent="0.25">
      <c r="V3421" s="132"/>
      <c r="AC3421"/>
    </row>
    <row r="3422" spans="22:29" x14ac:dyDescent="0.25">
      <c r="V3422" s="132"/>
      <c r="AC3422"/>
    </row>
    <row r="3423" spans="22:29" x14ac:dyDescent="0.25">
      <c r="V3423" s="132"/>
      <c r="AC3423"/>
    </row>
    <row r="3424" spans="22:29" x14ac:dyDescent="0.25">
      <c r="V3424" s="132"/>
      <c r="AC3424"/>
    </row>
    <row r="3425" spans="22:29" x14ac:dyDescent="0.25">
      <c r="V3425" s="132"/>
      <c r="AC3425"/>
    </row>
    <row r="3426" spans="22:29" x14ac:dyDescent="0.25">
      <c r="V3426" s="132"/>
      <c r="AC3426"/>
    </row>
    <row r="3427" spans="22:29" x14ac:dyDescent="0.25">
      <c r="V3427" s="132"/>
      <c r="AC3427"/>
    </row>
    <row r="3428" spans="22:29" x14ac:dyDescent="0.25">
      <c r="V3428" s="132"/>
      <c r="AC3428"/>
    </row>
    <row r="3429" spans="22:29" x14ac:dyDescent="0.25">
      <c r="V3429" s="132"/>
      <c r="AC3429"/>
    </row>
    <row r="3430" spans="22:29" x14ac:dyDescent="0.25">
      <c r="V3430" s="132"/>
      <c r="AC3430"/>
    </row>
    <row r="3431" spans="22:29" x14ac:dyDescent="0.25">
      <c r="V3431" s="132"/>
      <c r="AC3431"/>
    </row>
    <row r="3432" spans="22:29" x14ac:dyDescent="0.25">
      <c r="V3432" s="132"/>
      <c r="AC3432"/>
    </row>
    <row r="3433" spans="22:29" x14ac:dyDescent="0.25">
      <c r="V3433" s="132"/>
      <c r="AC3433"/>
    </row>
    <row r="3434" spans="22:29" x14ac:dyDescent="0.25">
      <c r="V3434" s="132"/>
      <c r="AC3434"/>
    </row>
    <row r="3435" spans="22:29" x14ac:dyDescent="0.25">
      <c r="V3435" s="132"/>
      <c r="AC3435"/>
    </row>
    <row r="3436" spans="22:29" x14ac:dyDescent="0.25">
      <c r="V3436" s="132"/>
      <c r="AC3436"/>
    </row>
    <row r="3437" spans="22:29" x14ac:dyDescent="0.25">
      <c r="V3437" s="132"/>
      <c r="AC3437"/>
    </row>
    <row r="3438" spans="22:29" x14ac:dyDescent="0.25">
      <c r="V3438" s="132"/>
      <c r="AC3438"/>
    </row>
    <row r="3439" spans="22:29" x14ac:dyDescent="0.25">
      <c r="V3439" s="132"/>
      <c r="AC3439"/>
    </row>
    <row r="3440" spans="22:29" x14ac:dyDescent="0.25">
      <c r="V3440" s="132"/>
      <c r="AC3440"/>
    </row>
    <row r="3441" spans="22:29" x14ac:dyDescent="0.25">
      <c r="V3441" s="132"/>
      <c r="AC3441"/>
    </row>
    <row r="3442" spans="22:29" x14ac:dyDescent="0.25">
      <c r="V3442" s="132"/>
      <c r="AC3442"/>
    </row>
    <row r="3443" spans="22:29" x14ac:dyDescent="0.25">
      <c r="V3443" s="132"/>
      <c r="AC3443"/>
    </row>
    <row r="3444" spans="22:29" x14ac:dyDescent="0.25">
      <c r="V3444" s="132"/>
      <c r="AC3444"/>
    </row>
    <row r="3445" spans="22:29" x14ac:dyDescent="0.25">
      <c r="V3445" s="132"/>
      <c r="AC3445"/>
    </row>
    <row r="3446" spans="22:29" x14ac:dyDescent="0.25">
      <c r="V3446" s="132"/>
      <c r="AC3446"/>
    </row>
    <row r="3447" spans="22:29" x14ac:dyDescent="0.25">
      <c r="V3447" s="132"/>
      <c r="AC3447"/>
    </row>
    <row r="3448" spans="22:29" x14ac:dyDescent="0.25">
      <c r="V3448" s="132"/>
      <c r="AC3448"/>
    </row>
    <row r="3449" spans="22:29" x14ac:dyDescent="0.25">
      <c r="V3449" s="132"/>
      <c r="AC3449"/>
    </row>
    <row r="3450" spans="22:29" x14ac:dyDescent="0.25">
      <c r="V3450" s="132"/>
      <c r="AC3450"/>
    </row>
    <row r="3451" spans="22:29" x14ac:dyDescent="0.25">
      <c r="V3451" s="132"/>
      <c r="AC3451"/>
    </row>
    <row r="3452" spans="22:29" x14ac:dyDescent="0.25">
      <c r="V3452" s="132"/>
      <c r="AC3452"/>
    </row>
    <row r="3453" spans="22:29" x14ac:dyDescent="0.25">
      <c r="V3453" s="132"/>
      <c r="AC3453"/>
    </row>
    <row r="3454" spans="22:29" x14ac:dyDescent="0.25">
      <c r="V3454" s="132"/>
      <c r="AC3454"/>
    </row>
    <row r="3455" spans="22:29" x14ac:dyDescent="0.25">
      <c r="V3455" s="132"/>
      <c r="AC3455"/>
    </row>
    <row r="3456" spans="22:29" x14ac:dyDescent="0.25">
      <c r="V3456" s="132"/>
      <c r="AC3456"/>
    </row>
    <row r="3457" spans="22:29" x14ac:dyDescent="0.25">
      <c r="V3457" s="132"/>
      <c r="AC3457"/>
    </row>
    <row r="3458" spans="22:29" x14ac:dyDescent="0.25">
      <c r="V3458" s="132"/>
      <c r="AC3458"/>
    </row>
    <row r="3459" spans="22:29" x14ac:dyDescent="0.25">
      <c r="V3459" s="132"/>
      <c r="AC3459"/>
    </row>
    <row r="3460" spans="22:29" x14ac:dyDescent="0.25">
      <c r="V3460" s="132"/>
      <c r="AC3460"/>
    </row>
    <row r="3461" spans="22:29" x14ac:dyDescent="0.25">
      <c r="V3461" s="132"/>
      <c r="AC3461"/>
    </row>
    <row r="3462" spans="22:29" x14ac:dyDescent="0.25">
      <c r="V3462" s="132"/>
      <c r="AC3462"/>
    </row>
    <row r="3463" spans="22:29" x14ac:dyDescent="0.25">
      <c r="V3463" s="132"/>
      <c r="AC3463"/>
    </row>
    <row r="3464" spans="22:29" x14ac:dyDescent="0.25">
      <c r="V3464" s="132"/>
      <c r="AC3464"/>
    </row>
    <row r="3465" spans="22:29" x14ac:dyDescent="0.25">
      <c r="V3465" s="132"/>
      <c r="AC3465"/>
    </row>
    <row r="3466" spans="22:29" x14ac:dyDescent="0.25">
      <c r="V3466" s="132"/>
      <c r="AC3466"/>
    </row>
    <row r="3467" spans="22:29" x14ac:dyDescent="0.25">
      <c r="V3467" s="132"/>
      <c r="AC3467"/>
    </row>
    <row r="3468" spans="22:29" x14ac:dyDescent="0.25">
      <c r="V3468" s="132"/>
      <c r="AC3468"/>
    </row>
    <row r="3469" spans="22:29" x14ac:dyDescent="0.25">
      <c r="V3469" s="132"/>
      <c r="AC3469"/>
    </row>
    <row r="3470" spans="22:29" x14ac:dyDescent="0.25">
      <c r="V3470" s="132"/>
      <c r="AC3470"/>
    </row>
    <row r="3471" spans="22:29" x14ac:dyDescent="0.25">
      <c r="V3471" s="132"/>
      <c r="AC3471"/>
    </row>
    <row r="3472" spans="22:29" x14ac:dyDescent="0.25">
      <c r="V3472" s="132"/>
      <c r="AC3472"/>
    </row>
    <row r="3473" spans="22:29" x14ac:dyDescent="0.25">
      <c r="V3473" s="132"/>
      <c r="AC3473"/>
    </row>
    <row r="3474" spans="22:29" x14ac:dyDescent="0.25">
      <c r="V3474" s="132"/>
      <c r="AC3474"/>
    </row>
    <row r="3475" spans="22:29" x14ac:dyDescent="0.25">
      <c r="V3475" s="132"/>
      <c r="AC3475"/>
    </row>
    <row r="3476" spans="22:29" x14ac:dyDescent="0.25">
      <c r="V3476" s="132"/>
      <c r="AC3476"/>
    </row>
    <row r="3477" spans="22:29" x14ac:dyDescent="0.25">
      <c r="V3477" s="132"/>
      <c r="AC3477"/>
    </row>
    <row r="3478" spans="22:29" x14ac:dyDescent="0.25">
      <c r="V3478" s="132"/>
      <c r="AC3478"/>
    </row>
    <row r="3479" spans="22:29" x14ac:dyDescent="0.25">
      <c r="V3479" s="132"/>
      <c r="AC3479"/>
    </row>
    <row r="3480" spans="22:29" x14ac:dyDescent="0.25">
      <c r="V3480" s="132"/>
      <c r="AC3480"/>
    </row>
    <row r="3481" spans="22:29" x14ac:dyDescent="0.25">
      <c r="V3481" s="132"/>
      <c r="AC3481"/>
    </row>
    <row r="3482" spans="22:29" x14ac:dyDescent="0.25">
      <c r="V3482" s="132"/>
      <c r="AC3482"/>
    </row>
    <row r="3483" spans="22:29" x14ac:dyDescent="0.25">
      <c r="V3483" s="132"/>
      <c r="AC3483"/>
    </row>
    <row r="3484" spans="22:29" x14ac:dyDescent="0.25">
      <c r="V3484" s="132"/>
      <c r="AC3484"/>
    </row>
    <row r="3485" spans="22:29" x14ac:dyDescent="0.25">
      <c r="V3485" s="132"/>
      <c r="AC3485"/>
    </row>
    <row r="3486" spans="22:29" x14ac:dyDescent="0.25">
      <c r="V3486" s="132"/>
      <c r="AC3486"/>
    </row>
    <row r="3487" spans="22:29" x14ac:dyDescent="0.25">
      <c r="V3487" s="132"/>
      <c r="AC3487"/>
    </row>
    <row r="3488" spans="22:29" x14ac:dyDescent="0.25">
      <c r="V3488" s="132"/>
      <c r="AC3488"/>
    </row>
    <row r="3489" spans="22:29" x14ac:dyDescent="0.25">
      <c r="V3489" s="132"/>
      <c r="AC3489"/>
    </row>
    <row r="3490" spans="22:29" x14ac:dyDescent="0.25">
      <c r="V3490" s="132"/>
      <c r="AC3490"/>
    </row>
    <row r="3491" spans="22:29" x14ac:dyDescent="0.25">
      <c r="V3491" s="132"/>
      <c r="AC3491"/>
    </row>
    <row r="3492" spans="22:29" x14ac:dyDescent="0.25">
      <c r="V3492" s="132"/>
      <c r="AC3492"/>
    </row>
    <row r="3493" spans="22:29" x14ac:dyDescent="0.25">
      <c r="V3493" s="132"/>
      <c r="AC3493"/>
    </row>
    <row r="3494" spans="22:29" x14ac:dyDescent="0.25">
      <c r="V3494" s="132"/>
      <c r="AC3494"/>
    </row>
    <row r="3495" spans="22:29" x14ac:dyDescent="0.25">
      <c r="V3495" s="132"/>
      <c r="AC3495"/>
    </row>
    <row r="3496" spans="22:29" x14ac:dyDescent="0.25">
      <c r="V3496" s="132"/>
      <c r="AC3496"/>
    </row>
    <row r="3497" spans="22:29" x14ac:dyDescent="0.25">
      <c r="V3497" s="132"/>
      <c r="AC3497"/>
    </row>
    <row r="3498" spans="22:29" x14ac:dyDescent="0.25">
      <c r="V3498" s="132"/>
      <c r="AC3498"/>
    </row>
    <row r="3499" spans="22:29" x14ac:dyDescent="0.25">
      <c r="V3499" s="132"/>
      <c r="AC3499"/>
    </row>
    <row r="3500" spans="22:29" x14ac:dyDescent="0.25">
      <c r="V3500" s="132"/>
      <c r="AC3500"/>
    </row>
    <row r="3501" spans="22:29" x14ac:dyDescent="0.25">
      <c r="V3501" s="132"/>
      <c r="AC3501"/>
    </row>
    <row r="3502" spans="22:29" x14ac:dyDescent="0.25">
      <c r="V3502" s="132"/>
      <c r="AC3502"/>
    </row>
    <row r="3503" spans="22:29" x14ac:dyDescent="0.25">
      <c r="V3503" s="132"/>
      <c r="AC3503"/>
    </row>
    <row r="3504" spans="22:29" x14ac:dyDescent="0.25">
      <c r="V3504" s="132"/>
      <c r="AC3504"/>
    </row>
    <row r="3505" spans="22:29" x14ac:dyDescent="0.25">
      <c r="V3505" s="132"/>
      <c r="AC3505"/>
    </row>
    <row r="3506" spans="22:29" x14ac:dyDescent="0.25">
      <c r="V3506" s="132"/>
      <c r="AC3506"/>
    </row>
    <row r="3507" spans="22:29" x14ac:dyDescent="0.25">
      <c r="V3507" s="132"/>
      <c r="AC3507"/>
    </row>
    <row r="3508" spans="22:29" x14ac:dyDescent="0.25">
      <c r="V3508" s="132"/>
      <c r="AC3508"/>
    </row>
    <row r="3509" spans="22:29" x14ac:dyDescent="0.25">
      <c r="V3509" s="132"/>
      <c r="AC3509"/>
    </row>
    <row r="3510" spans="22:29" x14ac:dyDescent="0.25">
      <c r="V3510" s="132"/>
      <c r="AC3510"/>
    </row>
    <row r="3511" spans="22:29" x14ac:dyDescent="0.25">
      <c r="V3511" s="132"/>
      <c r="AC3511"/>
    </row>
    <row r="3512" spans="22:29" x14ac:dyDescent="0.25">
      <c r="V3512" s="132"/>
      <c r="AC3512"/>
    </row>
    <row r="3513" spans="22:29" x14ac:dyDescent="0.25">
      <c r="V3513" s="132"/>
      <c r="AC3513"/>
    </row>
    <row r="3514" spans="22:29" x14ac:dyDescent="0.25">
      <c r="V3514" s="132"/>
      <c r="AC3514"/>
    </row>
    <row r="3515" spans="22:29" x14ac:dyDescent="0.25">
      <c r="V3515" s="132"/>
      <c r="AC3515"/>
    </row>
    <row r="3516" spans="22:29" x14ac:dyDescent="0.25">
      <c r="V3516" s="132"/>
      <c r="AC3516"/>
    </row>
    <row r="3517" spans="22:29" x14ac:dyDescent="0.25">
      <c r="V3517" s="132"/>
      <c r="AC3517"/>
    </row>
    <row r="3518" spans="22:29" x14ac:dyDescent="0.25">
      <c r="V3518" s="132"/>
      <c r="AC3518"/>
    </row>
    <row r="3519" spans="22:29" x14ac:dyDescent="0.25">
      <c r="V3519" s="132"/>
      <c r="AC3519"/>
    </row>
    <row r="3520" spans="22:29" x14ac:dyDescent="0.25">
      <c r="V3520" s="132"/>
      <c r="AC3520"/>
    </row>
    <row r="3521" spans="22:29" x14ac:dyDescent="0.25">
      <c r="V3521" s="132"/>
      <c r="AC3521"/>
    </row>
    <row r="3522" spans="22:29" x14ac:dyDescent="0.25">
      <c r="V3522" s="132"/>
      <c r="AC3522"/>
    </row>
    <row r="3523" spans="22:29" x14ac:dyDescent="0.25">
      <c r="V3523" s="132"/>
      <c r="AC3523"/>
    </row>
    <row r="3524" spans="22:29" x14ac:dyDescent="0.25">
      <c r="V3524" s="132"/>
      <c r="AC3524"/>
    </row>
    <row r="3525" spans="22:29" x14ac:dyDescent="0.25">
      <c r="V3525" s="132"/>
      <c r="AC3525"/>
    </row>
    <row r="3526" spans="22:29" x14ac:dyDescent="0.25">
      <c r="V3526" s="132"/>
      <c r="AC3526"/>
    </row>
    <row r="3527" spans="22:29" x14ac:dyDescent="0.25">
      <c r="V3527" s="132"/>
      <c r="AC3527"/>
    </row>
    <row r="3528" spans="22:29" x14ac:dyDescent="0.25">
      <c r="V3528" s="132"/>
      <c r="AC3528"/>
    </row>
    <row r="3529" spans="22:29" x14ac:dyDescent="0.25">
      <c r="V3529" s="132"/>
      <c r="AC3529"/>
    </row>
    <row r="3530" spans="22:29" x14ac:dyDescent="0.25">
      <c r="V3530" s="132"/>
      <c r="AC3530"/>
    </row>
    <row r="3531" spans="22:29" x14ac:dyDescent="0.25">
      <c r="V3531" s="132"/>
      <c r="AC3531"/>
    </row>
    <row r="3532" spans="22:29" x14ac:dyDescent="0.25">
      <c r="V3532" s="132"/>
      <c r="AC3532"/>
    </row>
    <row r="3533" spans="22:29" x14ac:dyDescent="0.25">
      <c r="V3533" s="132"/>
      <c r="AC3533"/>
    </row>
    <row r="3534" spans="22:29" x14ac:dyDescent="0.25">
      <c r="V3534" s="132"/>
      <c r="AC3534"/>
    </row>
    <row r="3535" spans="22:29" x14ac:dyDescent="0.25">
      <c r="V3535" s="132"/>
      <c r="AC3535"/>
    </row>
    <row r="3536" spans="22:29" x14ac:dyDescent="0.25">
      <c r="V3536" s="132"/>
      <c r="AC3536"/>
    </row>
    <row r="3537" spans="22:29" x14ac:dyDescent="0.25">
      <c r="V3537" s="132"/>
      <c r="AC3537"/>
    </row>
    <row r="3538" spans="22:29" x14ac:dyDescent="0.25">
      <c r="V3538" s="132"/>
      <c r="AC3538"/>
    </row>
    <row r="3539" spans="22:29" x14ac:dyDescent="0.25">
      <c r="V3539" s="132"/>
      <c r="AC3539"/>
    </row>
    <row r="3540" spans="22:29" x14ac:dyDescent="0.25">
      <c r="V3540" s="132"/>
      <c r="AC3540"/>
    </row>
    <row r="3541" spans="22:29" x14ac:dyDescent="0.25">
      <c r="V3541" s="132"/>
      <c r="AC3541"/>
    </row>
    <row r="3542" spans="22:29" x14ac:dyDescent="0.25">
      <c r="V3542" s="132"/>
      <c r="AC3542"/>
    </row>
    <row r="3543" spans="22:29" x14ac:dyDescent="0.25">
      <c r="V3543" s="132"/>
      <c r="AC3543"/>
    </row>
    <row r="3544" spans="22:29" x14ac:dyDescent="0.25">
      <c r="V3544" s="132"/>
      <c r="AC3544"/>
    </row>
    <row r="3545" spans="22:29" x14ac:dyDescent="0.25">
      <c r="V3545" s="132"/>
      <c r="AC3545"/>
    </row>
    <row r="3546" spans="22:29" x14ac:dyDescent="0.25">
      <c r="V3546" s="132"/>
      <c r="AC3546"/>
    </row>
    <row r="3547" spans="22:29" x14ac:dyDescent="0.25">
      <c r="V3547" s="132"/>
      <c r="AC3547"/>
    </row>
    <row r="3548" spans="22:29" x14ac:dyDescent="0.25">
      <c r="V3548" s="132"/>
      <c r="AC3548"/>
    </row>
    <row r="3549" spans="22:29" x14ac:dyDescent="0.25">
      <c r="V3549" s="132"/>
      <c r="AC3549"/>
    </row>
    <row r="3550" spans="22:29" x14ac:dyDescent="0.25">
      <c r="V3550" s="132"/>
      <c r="AC3550"/>
    </row>
    <row r="3551" spans="22:29" x14ac:dyDescent="0.25">
      <c r="V3551" s="132"/>
      <c r="AC3551"/>
    </row>
    <row r="3552" spans="22:29" x14ac:dyDescent="0.25">
      <c r="V3552" s="132"/>
      <c r="AC3552"/>
    </row>
    <row r="3553" spans="22:29" x14ac:dyDescent="0.25">
      <c r="V3553" s="132"/>
      <c r="AC3553"/>
    </row>
    <row r="3554" spans="22:29" x14ac:dyDescent="0.25">
      <c r="V3554" s="132"/>
      <c r="AC3554"/>
    </row>
    <row r="3555" spans="22:29" x14ac:dyDescent="0.25">
      <c r="V3555" s="132"/>
      <c r="AC3555"/>
    </row>
    <row r="3556" spans="22:29" x14ac:dyDescent="0.25">
      <c r="V3556" s="132"/>
      <c r="AC3556"/>
    </row>
    <row r="3557" spans="22:29" x14ac:dyDescent="0.25">
      <c r="V3557" s="132"/>
      <c r="AC3557"/>
    </row>
    <row r="3558" spans="22:29" x14ac:dyDescent="0.25">
      <c r="V3558" s="132"/>
      <c r="AC3558"/>
    </row>
    <row r="3559" spans="22:29" x14ac:dyDescent="0.25">
      <c r="V3559" s="132"/>
      <c r="AC3559"/>
    </row>
    <row r="3560" spans="22:29" x14ac:dyDescent="0.25">
      <c r="V3560" s="132"/>
      <c r="AC3560"/>
    </row>
    <row r="3561" spans="22:29" x14ac:dyDescent="0.25">
      <c r="V3561" s="132"/>
      <c r="AC3561"/>
    </row>
    <row r="3562" spans="22:29" x14ac:dyDescent="0.25">
      <c r="V3562" s="132"/>
      <c r="AC3562"/>
    </row>
    <row r="3563" spans="22:29" x14ac:dyDescent="0.25">
      <c r="V3563" s="132"/>
      <c r="AC3563"/>
    </row>
    <row r="3564" spans="22:29" x14ac:dyDescent="0.25">
      <c r="V3564" s="132"/>
      <c r="AC3564"/>
    </row>
    <row r="3565" spans="22:29" x14ac:dyDescent="0.25">
      <c r="V3565" s="132"/>
      <c r="AC3565"/>
    </row>
    <row r="3566" spans="22:29" x14ac:dyDescent="0.25">
      <c r="V3566" s="132"/>
      <c r="AC3566"/>
    </row>
    <row r="3567" spans="22:29" x14ac:dyDescent="0.25">
      <c r="V3567" s="132"/>
      <c r="AC3567"/>
    </row>
    <row r="3568" spans="22:29" x14ac:dyDescent="0.25">
      <c r="V3568" s="132"/>
      <c r="AC3568"/>
    </row>
    <row r="3569" spans="22:29" x14ac:dyDescent="0.25">
      <c r="V3569" s="132"/>
      <c r="AC3569"/>
    </row>
    <row r="3570" spans="22:29" x14ac:dyDescent="0.25">
      <c r="V3570" s="132"/>
      <c r="AC3570"/>
    </row>
    <row r="3571" spans="22:29" x14ac:dyDescent="0.25">
      <c r="V3571" s="132"/>
      <c r="AC3571"/>
    </row>
    <row r="3572" spans="22:29" x14ac:dyDescent="0.25">
      <c r="V3572" s="132"/>
      <c r="AC3572"/>
    </row>
    <row r="3573" spans="22:29" x14ac:dyDescent="0.25">
      <c r="V3573" s="132"/>
      <c r="AC3573"/>
    </row>
    <row r="3574" spans="22:29" x14ac:dyDescent="0.25">
      <c r="V3574" s="132"/>
      <c r="AC3574"/>
    </row>
    <row r="3575" spans="22:29" x14ac:dyDescent="0.25">
      <c r="V3575" s="132"/>
      <c r="AC3575"/>
    </row>
    <row r="3576" spans="22:29" x14ac:dyDescent="0.25">
      <c r="V3576" s="132"/>
      <c r="AC3576"/>
    </row>
    <row r="3577" spans="22:29" x14ac:dyDescent="0.25">
      <c r="V3577" s="132"/>
      <c r="AC3577"/>
    </row>
    <row r="3578" spans="22:29" x14ac:dyDescent="0.25">
      <c r="V3578" s="132"/>
      <c r="AC3578"/>
    </row>
    <row r="3579" spans="22:29" x14ac:dyDescent="0.25">
      <c r="V3579" s="132"/>
      <c r="AC3579"/>
    </row>
    <row r="3580" spans="22:29" x14ac:dyDescent="0.25">
      <c r="V3580" s="132"/>
      <c r="AC3580"/>
    </row>
    <row r="3581" spans="22:29" x14ac:dyDescent="0.25">
      <c r="V3581" s="132"/>
      <c r="AC3581"/>
    </row>
    <row r="3582" spans="22:29" x14ac:dyDescent="0.25">
      <c r="V3582" s="132"/>
      <c r="AC3582"/>
    </row>
    <row r="3583" spans="22:29" x14ac:dyDescent="0.25">
      <c r="V3583" s="132"/>
      <c r="AC3583"/>
    </row>
    <row r="3584" spans="22:29" x14ac:dyDescent="0.25">
      <c r="V3584" s="132"/>
      <c r="AC3584"/>
    </row>
    <row r="3585" spans="22:29" x14ac:dyDescent="0.25">
      <c r="V3585" s="132"/>
      <c r="AC3585"/>
    </row>
    <row r="3586" spans="22:29" x14ac:dyDescent="0.25">
      <c r="V3586" s="132"/>
      <c r="AC3586"/>
    </row>
    <row r="3587" spans="22:29" x14ac:dyDescent="0.25">
      <c r="V3587" s="132"/>
      <c r="AC3587"/>
    </row>
    <row r="3588" spans="22:29" x14ac:dyDescent="0.25">
      <c r="V3588" s="132"/>
      <c r="AC3588"/>
    </row>
    <row r="3589" spans="22:29" x14ac:dyDescent="0.25">
      <c r="V3589" s="132"/>
      <c r="AC3589"/>
    </row>
    <row r="3590" spans="22:29" x14ac:dyDescent="0.25">
      <c r="V3590" s="132"/>
      <c r="AC3590"/>
    </row>
    <row r="3591" spans="22:29" x14ac:dyDescent="0.25">
      <c r="V3591" s="132"/>
      <c r="AC3591"/>
    </row>
    <row r="3592" spans="22:29" x14ac:dyDescent="0.25">
      <c r="V3592" s="132"/>
      <c r="AC3592"/>
    </row>
    <row r="3593" spans="22:29" x14ac:dyDescent="0.25">
      <c r="V3593" s="132"/>
      <c r="AC3593"/>
    </row>
    <row r="3594" spans="22:29" x14ac:dyDescent="0.25">
      <c r="V3594" s="132"/>
      <c r="AC3594"/>
    </row>
    <row r="3595" spans="22:29" x14ac:dyDescent="0.25">
      <c r="V3595" s="132"/>
      <c r="AC3595"/>
    </row>
    <row r="3596" spans="22:29" x14ac:dyDescent="0.25">
      <c r="V3596" s="132"/>
      <c r="AC3596"/>
    </row>
    <row r="3597" spans="22:29" x14ac:dyDescent="0.25">
      <c r="V3597" s="132"/>
      <c r="AC3597"/>
    </row>
    <row r="3598" spans="22:29" x14ac:dyDescent="0.25">
      <c r="V3598" s="132"/>
      <c r="AC3598"/>
    </row>
    <row r="3599" spans="22:29" x14ac:dyDescent="0.25">
      <c r="V3599" s="132"/>
      <c r="AC3599"/>
    </row>
    <row r="3600" spans="22:29" x14ac:dyDescent="0.25">
      <c r="V3600" s="132"/>
      <c r="AC3600"/>
    </row>
    <row r="3601" spans="22:29" x14ac:dyDescent="0.25">
      <c r="V3601" s="132"/>
      <c r="AC3601"/>
    </row>
    <row r="3602" spans="22:29" x14ac:dyDescent="0.25">
      <c r="V3602" s="132"/>
      <c r="AC3602"/>
    </row>
    <row r="3603" spans="22:29" x14ac:dyDescent="0.25">
      <c r="V3603" s="132"/>
      <c r="AC3603"/>
    </row>
    <row r="3604" spans="22:29" x14ac:dyDescent="0.25">
      <c r="V3604" s="132"/>
      <c r="AC3604"/>
    </row>
    <row r="3605" spans="22:29" x14ac:dyDescent="0.25">
      <c r="V3605" s="132"/>
      <c r="AC3605"/>
    </row>
    <row r="3606" spans="22:29" x14ac:dyDescent="0.25">
      <c r="V3606" s="132"/>
      <c r="AC3606"/>
    </row>
    <row r="3607" spans="22:29" x14ac:dyDescent="0.25">
      <c r="V3607" s="132"/>
      <c r="AC3607"/>
    </row>
    <row r="3608" spans="22:29" x14ac:dyDescent="0.25">
      <c r="V3608" s="132"/>
      <c r="AC3608"/>
    </row>
    <row r="3609" spans="22:29" x14ac:dyDescent="0.25">
      <c r="V3609" s="132"/>
      <c r="AC3609"/>
    </row>
    <row r="3610" spans="22:29" x14ac:dyDescent="0.25">
      <c r="V3610" s="132"/>
      <c r="AC3610"/>
    </row>
    <row r="3611" spans="22:29" x14ac:dyDescent="0.25">
      <c r="V3611" s="132"/>
      <c r="AC3611"/>
    </row>
    <row r="3612" spans="22:29" x14ac:dyDescent="0.25">
      <c r="V3612" s="132"/>
      <c r="AC3612"/>
    </row>
    <row r="3613" spans="22:29" x14ac:dyDescent="0.25">
      <c r="V3613" s="132"/>
      <c r="AC3613"/>
    </row>
    <row r="3614" spans="22:29" x14ac:dyDescent="0.25">
      <c r="V3614" s="132"/>
      <c r="AC3614"/>
    </row>
    <row r="3615" spans="22:29" x14ac:dyDescent="0.25">
      <c r="V3615" s="132"/>
      <c r="AC3615"/>
    </row>
    <row r="3616" spans="22:29" x14ac:dyDescent="0.25">
      <c r="V3616" s="132"/>
      <c r="AC3616"/>
    </row>
    <row r="3617" spans="22:29" x14ac:dyDescent="0.25">
      <c r="V3617" s="132"/>
      <c r="AC3617"/>
    </row>
    <row r="3618" spans="22:29" x14ac:dyDescent="0.25">
      <c r="V3618" s="132"/>
      <c r="AC3618"/>
    </row>
    <row r="3619" spans="22:29" x14ac:dyDescent="0.25">
      <c r="V3619" s="132"/>
      <c r="AC3619"/>
    </row>
    <row r="3620" spans="22:29" x14ac:dyDescent="0.25">
      <c r="V3620" s="132"/>
      <c r="AC3620"/>
    </row>
    <row r="3621" spans="22:29" x14ac:dyDescent="0.25">
      <c r="V3621" s="132"/>
      <c r="AC3621"/>
    </row>
    <row r="3622" spans="22:29" x14ac:dyDescent="0.25">
      <c r="V3622" s="132"/>
      <c r="AC3622"/>
    </row>
    <row r="3623" spans="22:29" x14ac:dyDescent="0.25">
      <c r="V3623" s="132"/>
      <c r="AC3623"/>
    </row>
    <row r="3624" spans="22:29" x14ac:dyDescent="0.25">
      <c r="V3624" s="132"/>
      <c r="AC3624"/>
    </row>
    <row r="3625" spans="22:29" x14ac:dyDescent="0.25">
      <c r="V3625" s="132"/>
      <c r="AC3625"/>
    </row>
    <row r="3626" spans="22:29" x14ac:dyDescent="0.25">
      <c r="V3626" s="132"/>
      <c r="AC3626"/>
    </row>
    <row r="3627" spans="22:29" x14ac:dyDescent="0.25">
      <c r="V3627" s="132"/>
      <c r="AC3627"/>
    </row>
    <row r="3628" spans="22:29" x14ac:dyDescent="0.25">
      <c r="V3628" s="132"/>
      <c r="AC3628"/>
    </row>
    <row r="3629" spans="22:29" x14ac:dyDescent="0.25">
      <c r="V3629" s="132"/>
      <c r="AC3629"/>
    </row>
    <row r="3630" spans="22:29" x14ac:dyDescent="0.25">
      <c r="V3630" s="132"/>
      <c r="AC3630"/>
    </row>
    <row r="3631" spans="22:29" x14ac:dyDescent="0.25">
      <c r="V3631" s="132"/>
      <c r="AC3631"/>
    </row>
    <row r="3632" spans="22:29" x14ac:dyDescent="0.25">
      <c r="V3632" s="132"/>
      <c r="AC3632"/>
    </row>
    <row r="3633" spans="22:29" x14ac:dyDescent="0.25">
      <c r="V3633" s="132"/>
      <c r="AC3633"/>
    </row>
    <row r="3634" spans="22:29" x14ac:dyDescent="0.25">
      <c r="V3634" s="132"/>
      <c r="AC3634"/>
    </row>
    <row r="3635" spans="22:29" x14ac:dyDescent="0.25">
      <c r="V3635" s="132"/>
      <c r="AC3635"/>
    </row>
    <row r="3636" spans="22:29" x14ac:dyDescent="0.25">
      <c r="V3636" s="132"/>
      <c r="AC3636"/>
    </row>
    <row r="3637" spans="22:29" x14ac:dyDescent="0.25">
      <c r="V3637" s="132"/>
      <c r="AC3637"/>
    </row>
    <row r="3638" spans="22:29" x14ac:dyDescent="0.25">
      <c r="V3638" s="132"/>
      <c r="AC3638"/>
    </row>
    <row r="3639" spans="22:29" x14ac:dyDescent="0.25">
      <c r="V3639" s="132"/>
      <c r="AC3639"/>
    </row>
    <row r="3640" spans="22:29" x14ac:dyDescent="0.25">
      <c r="V3640" s="132"/>
      <c r="AC3640"/>
    </row>
    <row r="3641" spans="22:29" x14ac:dyDescent="0.25">
      <c r="V3641" s="132"/>
      <c r="AC3641"/>
    </row>
    <row r="3642" spans="22:29" x14ac:dyDescent="0.25">
      <c r="V3642" s="132"/>
      <c r="AC3642"/>
    </row>
    <row r="3643" spans="22:29" x14ac:dyDescent="0.25">
      <c r="V3643" s="132"/>
      <c r="AC3643"/>
    </row>
    <row r="3644" spans="22:29" x14ac:dyDescent="0.25">
      <c r="V3644" s="132"/>
      <c r="AC3644"/>
    </row>
    <row r="3645" spans="22:29" x14ac:dyDescent="0.25">
      <c r="V3645" s="132"/>
      <c r="AC3645"/>
    </row>
    <row r="3646" spans="22:29" x14ac:dyDescent="0.25">
      <c r="V3646" s="132"/>
      <c r="AC3646"/>
    </row>
    <row r="3647" spans="22:29" x14ac:dyDescent="0.25">
      <c r="V3647" s="132"/>
      <c r="AC3647"/>
    </row>
    <row r="3648" spans="22:29" x14ac:dyDescent="0.25">
      <c r="V3648" s="132"/>
      <c r="AC3648"/>
    </row>
    <row r="3649" spans="22:29" x14ac:dyDescent="0.25">
      <c r="V3649" s="132"/>
      <c r="AC3649"/>
    </row>
    <row r="3650" spans="22:29" x14ac:dyDescent="0.25">
      <c r="V3650" s="132"/>
      <c r="AC3650"/>
    </row>
    <row r="3651" spans="22:29" x14ac:dyDescent="0.25">
      <c r="V3651" s="132"/>
      <c r="AC3651"/>
    </row>
    <row r="3652" spans="22:29" x14ac:dyDescent="0.25">
      <c r="V3652" s="132"/>
      <c r="AC3652"/>
    </row>
    <row r="3653" spans="22:29" x14ac:dyDescent="0.25">
      <c r="V3653" s="132"/>
      <c r="AC3653"/>
    </row>
    <row r="3654" spans="22:29" x14ac:dyDescent="0.25">
      <c r="V3654" s="132"/>
      <c r="AC3654"/>
    </row>
    <row r="3655" spans="22:29" x14ac:dyDescent="0.25">
      <c r="V3655" s="132"/>
      <c r="AC3655"/>
    </row>
    <row r="3656" spans="22:29" x14ac:dyDescent="0.25">
      <c r="V3656" s="132"/>
      <c r="AC3656"/>
    </row>
    <row r="3657" spans="22:29" x14ac:dyDescent="0.25">
      <c r="V3657" s="132"/>
      <c r="AC3657"/>
    </row>
    <row r="3658" spans="22:29" x14ac:dyDescent="0.25">
      <c r="V3658" s="132"/>
      <c r="AC3658"/>
    </row>
    <row r="3659" spans="22:29" x14ac:dyDescent="0.25">
      <c r="V3659" s="132"/>
      <c r="AC3659"/>
    </row>
    <row r="3660" spans="22:29" x14ac:dyDescent="0.25">
      <c r="V3660" s="132"/>
      <c r="AC3660"/>
    </row>
    <row r="3661" spans="22:29" x14ac:dyDescent="0.25">
      <c r="V3661" s="132"/>
      <c r="AC3661"/>
    </row>
    <row r="3662" spans="22:29" x14ac:dyDescent="0.25">
      <c r="V3662" s="132"/>
      <c r="AC3662"/>
    </row>
    <row r="3663" spans="22:29" x14ac:dyDescent="0.25">
      <c r="V3663" s="132"/>
      <c r="AC3663"/>
    </row>
    <row r="3664" spans="22:29" x14ac:dyDescent="0.25">
      <c r="V3664" s="132"/>
      <c r="AC3664"/>
    </row>
    <row r="3665" spans="22:29" x14ac:dyDescent="0.25">
      <c r="V3665" s="132"/>
      <c r="AC3665"/>
    </row>
    <row r="3666" spans="22:29" x14ac:dyDescent="0.25">
      <c r="V3666" s="132"/>
      <c r="AC3666"/>
    </row>
    <row r="3667" spans="22:29" x14ac:dyDescent="0.25">
      <c r="V3667" s="132"/>
      <c r="AC3667"/>
    </row>
    <row r="3668" spans="22:29" x14ac:dyDescent="0.25">
      <c r="V3668" s="132"/>
      <c r="AC3668"/>
    </row>
    <row r="3669" spans="22:29" x14ac:dyDescent="0.25">
      <c r="V3669" s="132"/>
      <c r="AC3669"/>
    </row>
    <row r="3670" spans="22:29" x14ac:dyDescent="0.25">
      <c r="V3670" s="132"/>
      <c r="AC3670"/>
    </row>
    <row r="3671" spans="22:29" x14ac:dyDescent="0.25">
      <c r="V3671" s="132"/>
      <c r="AC3671"/>
    </row>
    <row r="3672" spans="22:29" x14ac:dyDescent="0.25">
      <c r="V3672" s="132"/>
      <c r="AC3672"/>
    </row>
    <row r="3673" spans="22:29" x14ac:dyDescent="0.25">
      <c r="V3673" s="132"/>
      <c r="AC3673"/>
    </row>
    <row r="3674" spans="22:29" x14ac:dyDescent="0.25">
      <c r="V3674" s="132"/>
      <c r="AC3674"/>
    </row>
    <row r="3675" spans="22:29" x14ac:dyDescent="0.25">
      <c r="V3675" s="132"/>
      <c r="AC3675"/>
    </row>
    <row r="3676" spans="22:29" x14ac:dyDescent="0.25">
      <c r="V3676" s="132"/>
      <c r="AC3676"/>
    </row>
    <row r="3677" spans="22:29" x14ac:dyDescent="0.25">
      <c r="V3677" s="132"/>
      <c r="AC3677"/>
    </row>
    <row r="3678" spans="22:29" x14ac:dyDescent="0.25">
      <c r="V3678" s="132"/>
      <c r="AC3678"/>
    </row>
    <row r="3679" spans="22:29" x14ac:dyDescent="0.25">
      <c r="V3679" s="132"/>
      <c r="AC3679"/>
    </row>
    <row r="3680" spans="22:29" x14ac:dyDescent="0.25">
      <c r="V3680" s="132"/>
      <c r="AC3680"/>
    </row>
    <row r="3681" spans="22:29" x14ac:dyDescent="0.25">
      <c r="V3681" s="132"/>
      <c r="AC3681"/>
    </row>
    <row r="3682" spans="22:29" x14ac:dyDescent="0.25">
      <c r="V3682" s="132"/>
      <c r="AC3682"/>
    </row>
    <row r="3683" spans="22:29" x14ac:dyDescent="0.25">
      <c r="V3683" s="132"/>
      <c r="AC3683"/>
    </row>
    <row r="3684" spans="22:29" x14ac:dyDescent="0.25">
      <c r="V3684" s="132"/>
      <c r="AC3684"/>
    </row>
    <row r="3685" spans="22:29" x14ac:dyDescent="0.25">
      <c r="V3685" s="132"/>
      <c r="AC3685"/>
    </row>
    <row r="3686" spans="22:29" x14ac:dyDescent="0.25">
      <c r="V3686" s="132"/>
      <c r="AC3686"/>
    </row>
    <row r="3687" spans="22:29" x14ac:dyDescent="0.25">
      <c r="V3687" s="132"/>
      <c r="AC3687"/>
    </row>
    <row r="3688" spans="22:29" x14ac:dyDescent="0.25">
      <c r="V3688" s="132"/>
      <c r="AC3688"/>
    </row>
    <row r="3689" spans="22:29" x14ac:dyDescent="0.25">
      <c r="V3689" s="132"/>
      <c r="AC3689"/>
    </row>
    <row r="3690" spans="22:29" x14ac:dyDescent="0.25">
      <c r="V3690" s="132"/>
      <c r="AC3690"/>
    </row>
    <row r="3691" spans="22:29" x14ac:dyDescent="0.25">
      <c r="V3691" s="132"/>
      <c r="AC3691"/>
    </row>
    <row r="3692" spans="22:29" x14ac:dyDescent="0.25">
      <c r="V3692" s="132"/>
      <c r="AC3692"/>
    </row>
    <row r="3693" spans="22:29" x14ac:dyDescent="0.25">
      <c r="V3693" s="132"/>
      <c r="AC3693"/>
    </row>
    <row r="3694" spans="22:29" x14ac:dyDescent="0.25">
      <c r="V3694" s="132"/>
      <c r="AC3694"/>
    </row>
    <row r="3695" spans="22:29" x14ac:dyDescent="0.25">
      <c r="V3695" s="132"/>
      <c r="AC3695"/>
    </row>
    <row r="3696" spans="22:29" x14ac:dyDescent="0.25">
      <c r="V3696" s="132"/>
      <c r="AC3696"/>
    </row>
    <row r="3697" spans="22:29" x14ac:dyDescent="0.25">
      <c r="V3697" s="132"/>
      <c r="AC3697"/>
    </row>
    <row r="3698" spans="22:29" x14ac:dyDescent="0.25">
      <c r="V3698" s="132"/>
      <c r="AC3698"/>
    </row>
    <row r="3699" spans="22:29" x14ac:dyDescent="0.25">
      <c r="V3699" s="132"/>
      <c r="AC3699"/>
    </row>
    <row r="3700" spans="22:29" x14ac:dyDescent="0.25">
      <c r="V3700" s="132"/>
      <c r="AC3700"/>
    </row>
    <row r="3701" spans="22:29" x14ac:dyDescent="0.25">
      <c r="V3701" s="132"/>
      <c r="AC3701"/>
    </row>
    <row r="3702" spans="22:29" x14ac:dyDescent="0.25">
      <c r="V3702" s="132"/>
      <c r="AC3702"/>
    </row>
    <row r="3703" spans="22:29" x14ac:dyDescent="0.25">
      <c r="V3703" s="132"/>
      <c r="AC3703"/>
    </row>
    <row r="3704" spans="22:29" x14ac:dyDescent="0.25">
      <c r="V3704" s="132"/>
      <c r="AC3704"/>
    </row>
    <row r="3705" spans="22:29" x14ac:dyDescent="0.25">
      <c r="V3705" s="132"/>
      <c r="AC3705"/>
    </row>
    <row r="3706" spans="22:29" x14ac:dyDescent="0.25">
      <c r="V3706" s="132"/>
      <c r="AC3706"/>
    </row>
    <row r="3707" spans="22:29" x14ac:dyDescent="0.25">
      <c r="V3707" s="132"/>
      <c r="AC3707"/>
    </row>
    <row r="3708" spans="22:29" x14ac:dyDescent="0.25">
      <c r="V3708" s="132"/>
      <c r="AC3708"/>
    </row>
    <row r="3709" spans="22:29" x14ac:dyDescent="0.25">
      <c r="V3709" s="132"/>
      <c r="AC3709"/>
    </row>
    <row r="3710" spans="22:29" x14ac:dyDescent="0.25">
      <c r="V3710" s="132"/>
      <c r="AC3710"/>
    </row>
    <row r="3711" spans="22:29" x14ac:dyDescent="0.25">
      <c r="V3711" s="132"/>
      <c r="AC3711"/>
    </row>
    <row r="3712" spans="22:29" x14ac:dyDescent="0.25">
      <c r="V3712" s="132"/>
      <c r="AC3712"/>
    </row>
    <row r="3713" spans="22:29" x14ac:dyDescent="0.25">
      <c r="V3713" s="132"/>
      <c r="AC3713"/>
    </row>
    <row r="3714" spans="22:29" x14ac:dyDescent="0.25">
      <c r="V3714" s="132"/>
      <c r="AC3714"/>
    </row>
    <row r="3715" spans="22:29" x14ac:dyDescent="0.25">
      <c r="V3715" s="132"/>
      <c r="AC3715"/>
    </row>
    <row r="3716" spans="22:29" x14ac:dyDescent="0.25">
      <c r="V3716" s="132"/>
      <c r="AC3716"/>
    </row>
    <row r="3717" spans="22:29" x14ac:dyDescent="0.25">
      <c r="V3717" s="132"/>
      <c r="AC3717"/>
    </row>
    <row r="3718" spans="22:29" x14ac:dyDescent="0.25">
      <c r="V3718" s="132"/>
      <c r="AC3718"/>
    </row>
    <row r="3719" spans="22:29" x14ac:dyDescent="0.25">
      <c r="V3719" s="132"/>
      <c r="AC3719"/>
    </row>
    <row r="3720" spans="22:29" x14ac:dyDescent="0.25">
      <c r="V3720" s="132"/>
      <c r="AC3720"/>
    </row>
    <row r="3721" spans="22:29" x14ac:dyDescent="0.25">
      <c r="V3721" s="132"/>
      <c r="AC3721"/>
    </row>
    <row r="3722" spans="22:29" x14ac:dyDescent="0.25">
      <c r="V3722" s="132"/>
      <c r="AC3722"/>
    </row>
    <row r="3723" spans="22:29" x14ac:dyDescent="0.25">
      <c r="V3723" s="132"/>
      <c r="AC3723"/>
    </row>
    <row r="3724" spans="22:29" x14ac:dyDescent="0.25">
      <c r="V3724" s="132"/>
      <c r="AC3724"/>
    </row>
    <row r="3725" spans="22:29" x14ac:dyDescent="0.25">
      <c r="V3725" s="132"/>
      <c r="AC3725"/>
    </row>
    <row r="3726" spans="22:29" x14ac:dyDescent="0.25">
      <c r="V3726" s="132"/>
      <c r="AC3726"/>
    </row>
    <row r="3727" spans="22:29" x14ac:dyDescent="0.25">
      <c r="V3727" s="132"/>
      <c r="AC3727"/>
    </row>
    <row r="3728" spans="22:29" x14ac:dyDescent="0.25">
      <c r="V3728" s="132"/>
      <c r="AC3728"/>
    </row>
    <row r="3729" spans="22:29" x14ac:dyDescent="0.25">
      <c r="V3729" s="132"/>
      <c r="AC3729"/>
    </row>
    <row r="3730" spans="22:29" x14ac:dyDescent="0.25">
      <c r="V3730" s="132"/>
      <c r="AC3730"/>
    </row>
    <row r="3731" spans="22:29" x14ac:dyDescent="0.25">
      <c r="V3731" s="132"/>
      <c r="AC3731"/>
    </row>
    <row r="3732" spans="22:29" x14ac:dyDescent="0.25">
      <c r="V3732" s="132"/>
      <c r="AC3732"/>
    </row>
    <row r="3733" spans="22:29" x14ac:dyDescent="0.25">
      <c r="V3733" s="132"/>
      <c r="AC3733"/>
    </row>
    <row r="3734" spans="22:29" x14ac:dyDescent="0.25">
      <c r="V3734" s="132"/>
      <c r="AC3734"/>
    </row>
    <row r="3735" spans="22:29" x14ac:dyDescent="0.25">
      <c r="V3735" s="132"/>
      <c r="AC3735"/>
    </row>
    <row r="3736" spans="22:29" x14ac:dyDescent="0.25">
      <c r="V3736" s="132"/>
      <c r="AC3736"/>
    </row>
    <row r="3737" spans="22:29" x14ac:dyDescent="0.25">
      <c r="V3737" s="132"/>
      <c r="AC3737"/>
    </row>
    <row r="3738" spans="22:29" x14ac:dyDescent="0.25">
      <c r="V3738" s="132"/>
      <c r="AC3738"/>
    </row>
    <row r="3739" spans="22:29" x14ac:dyDescent="0.25">
      <c r="V3739" s="132"/>
      <c r="AC3739"/>
    </row>
    <row r="3740" spans="22:29" x14ac:dyDescent="0.25">
      <c r="V3740" s="132"/>
      <c r="AC3740"/>
    </row>
    <row r="3741" spans="22:29" x14ac:dyDescent="0.25">
      <c r="V3741" s="132"/>
      <c r="AC3741"/>
    </row>
    <row r="3742" spans="22:29" x14ac:dyDescent="0.25">
      <c r="V3742" s="132"/>
      <c r="AC3742"/>
    </row>
    <row r="3743" spans="22:29" x14ac:dyDescent="0.25">
      <c r="V3743" s="132"/>
      <c r="AC3743"/>
    </row>
    <row r="3744" spans="22:29" x14ac:dyDescent="0.25">
      <c r="V3744" s="132"/>
      <c r="AC3744"/>
    </row>
    <row r="3745" spans="22:29" x14ac:dyDescent="0.25">
      <c r="V3745" s="132"/>
      <c r="AC3745"/>
    </row>
    <row r="3746" spans="22:29" x14ac:dyDescent="0.25">
      <c r="V3746" s="132"/>
      <c r="AC3746"/>
    </row>
    <row r="3747" spans="22:29" x14ac:dyDescent="0.25">
      <c r="V3747" s="132"/>
      <c r="AC3747"/>
    </row>
    <row r="3748" spans="22:29" x14ac:dyDescent="0.25">
      <c r="V3748" s="132"/>
      <c r="AC3748"/>
    </row>
    <row r="3749" spans="22:29" x14ac:dyDescent="0.25">
      <c r="V3749" s="132"/>
      <c r="AC3749"/>
    </row>
    <row r="3750" spans="22:29" x14ac:dyDescent="0.25">
      <c r="V3750" s="132"/>
      <c r="AC3750"/>
    </row>
    <row r="3751" spans="22:29" x14ac:dyDescent="0.25">
      <c r="V3751" s="132"/>
      <c r="AC3751"/>
    </row>
    <row r="3752" spans="22:29" x14ac:dyDescent="0.25">
      <c r="V3752" s="132"/>
      <c r="AC3752"/>
    </row>
    <row r="3753" spans="22:29" x14ac:dyDescent="0.25">
      <c r="V3753" s="132"/>
      <c r="AC3753"/>
    </row>
    <row r="3754" spans="22:29" x14ac:dyDescent="0.25">
      <c r="V3754" s="132"/>
      <c r="AC3754"/>
    </row>
    <row r="3755" spans="22:29" x14ac:dyDescent="0.25">
      <c r="V3755" s="132"/>
      <c r="AC3755"/>
    </row>
    <row r="3756" spans="22:29" x14ac:dyDescent="0.25">
      <c r="V3756" s="132"/>
      <c r="AC3756"/>
    </row>
    <row r="3757" spans="22:29" x14ac:dyDescent="0.25">
      <c r="V3757" s="132"/>
      <c r="AC3757"/>
    </row>
    <row r="3758" spans="22:29" x14ac:dyDescent="0.25">
      <c r="V3758" s="132"/>
      <c r="AC3758"/>
    </row>
    <row r="3759" spans="22:29" x14ac:dyDescent="0.25">
      <c r="V3759" s="132"/>
      <c r="AC3759"/>
    </row>
    <row r="3760" spans="22:29" x14ac:dyDescent="0.25">
      <c r="V3760" s="132"/>
      <c r="AC3760"/>
    </row>
    <row r="3761" spans="22:29" x14ac:dyDescent="0.25">
      <c r="V3761" s="132"/>
      <c r="AC3761"/>
    </row>
    <row r="3762" spans="22:29" x14ac:dyDescent="0.25">
      <c r="V3762" s="132"/>
      <c r="AC3762"/>
    </row>
    <row r="3763" spans="22:29" x14ac:dyDescent="0.25">
      <c r="V3763" s="132"/>
      <c r="AC3763"/>
    </row>
    <row r="3764" spans="22:29" x14ac:dyDescent="0.25">
      <c r="V3764" s="132"/>
      <c r="AC3764"/>
    </row>
    <row r="3765" spans="22:29" x14ac:dyDescent="0.25">
      <c r="V3765" s="132"/>
      <c r="AC3765"/>
    </row>
    <row r="3766" spans="22:29" x14ac:dyDescent="0.25">
      <c r="V3766" s="132"/>
      <c r="AC3766"/>
    </row>
    <row r="3767" spans="22:29" x14ac:dyDescent="0.25">
      <c r="V3767" s="132"/>
      <c r="AC3767"/>
    </row>
    <row r="3768" spans="22:29" x14ac:dyDescent="0.25">
      <c r="V3768" s="132"/>
      <c r="AC3768"/>
    </row>
    <row r="3769" spans="22:29" x14ac:dyDescent="0.25">
      <c r="V3769" s="132"/>
      <c r="AC3769"/>
    </row>
    <row r="3770" spans="22:29" x14ac:dyDescent="0.25">
      <c r="V3770" s="132"/>
      <c r="AC3770"/>
    </row>
    <row r="3771" spans="22:29" x14ac:dyDescent="0.25">
      <c r="V3771" s="132"/>
      <c r="AC3771"/>
    </row>
    <row r="3772" spans="22:29" x14ac:dyDescent="0.25">
      <c r="V3772" s="132"/>
      <c r="AC3772"/>
    </row>
    <row r="3773" spans="22:29" x14ac:dyDescent="0.25">
      <c r="V3773" s="132"/>
      <c r="AC3773"/>
    </row>
    <row r="3774" spans="22:29" x14ac:dyDescent="0.25">
      <c r="V3774" s="132"/>
      <c r="AC3774"/>
    </row>
    <row r="3775" spans="22:29" x14ac:dyDescent="0.25">
      <c r="V3775" s="132"/>
      <c r="AC3775"/>
    </row>
    <row r="3776" spans="22:29" x14ac:dyDescent="0.25">
      <c r="V3776" s="132"/>
      <c r="AC3776"/>
    </row>
    <row r="3777" spans="22:29" x14ac:dyDescent="0.25">
      <c r="V3777" s="132"/>
      <c r="AC3777"/>
    </row>
    <row r="3778" spans="22:29" x14ac:dyDescent="0.25">
      <c r="V3778" s="132"/>
      <c r="AC3778"/>
    </row>
    <row r="3779" spans="22:29" x14ac:dyDescent="0.25">
      <c r="V3779" s="132"/>
      <c r="AC3779"/>
    </row>
    <row r="3780" spans="22:29" x14ac:dyDescent="0.25">
      <c r="V3780" s="132"/>
      <c r="AC3780"/>
    </row>
    <row r="3781" spans="22:29" x14ac:dyDescent="0.25">
      <c r="V3781" s="132"/>
      <c r="AC3781"/>
    </row>
    <row r="3782" spans="22:29" x14ac:dyDescent="0.25">
      <c r="V3782" s="132"/>
      <c r="AC3782"/>
    </row>
    <row r="3783" spans="22:29" x14ac:dyDescent="0.25">
      <c r="V3783" s="132"/>
      <c r="AC3783"/>
    </row>
    <row r="3784" spans="22:29" x14ac:dyDescent="0.25">
      <c r="V3784" s="132"/>
      <c r="AC3784"/>
    </row>
    <row r="3785" spans="22:29" x14ac:dyDescent="0.25">
      <c r="V3785" s="132"/>
      <c r="AC3785"/>
    </row>
    <row r="3786" spans="22:29" x14ac:dyDescent="0.25">
      <c r="V3786" s="132"/>
      <c r="AC3786"/>
    </row>
    <row r="3787" spans="22:29" x14ac:dyDescent="0.25">
      <c r="V3787" s="132"/>
      <c r="AC3787"/>
    </row>
    <row r="3788" spans="22:29" x14ac:dyDescent="0.25">
      <c r="V3788" s="132"/>
      <c r="AC3788"/>
    </row>
    <row r="3789" spans="22:29" x14ac:dyDescent="0.25">
      <c r="V3789" s="132"/>
      <c r="AC3789"/>
    </row>
    <row r="3790" spans="22:29" x14ac:dyDescent="0.25">
      <c r="V3790" s="132"/>
      <c r="AC3790"/>
    </row>
    <row r="3791" spans="22:29" x14ac:dyDescent="0.25">
      <c r="V3791" s="132"/>
      <c r="AC3791"/>
    </row>
    <row r="3792" spans="22:29" x14ac:dyDescent="0.25">
      <c r="V3792" s="132"/>
      <c r="AC3792"/>
    </row>
    <row r="3793" spans="22:29" x14ac:dyDescent="0.25">
      <c r="V3793" s="132"/>
      <c r="AC3793"/>
    </row>
    <row r="3794" spans="22:29" x14ac:dyDescent="0.25">
      <c r="V3794" s="132"/>
      <c r="AC3794"/>
    </row>
    <row r="3795" spans="22:29" x14ac:dyDescent="0.25">
      <c r="V3795" s="132"/>
      <c r="AC3795"/>
    </row>
    <row r="3796" spans="22:29" x14ac:dyDescent="0.25">
      <c r="V3796" s="132"/>
      <c r="AC3796"/>
    </row>
    <row r="3797" spans="22:29" x14ac:dyDescent="0.25">
      <c r="V3797" s="132"/>
      <c r="AC3797"/>
    </row>
    <row r="3798" spans="22:29" x14ac:dyDescent="0.25">
      <c r="V3798" s="132"/>
      <c r="AC3798"/>
    </row>
    <row r="3799" spans="22:29" x14ac:dyDescent="0.25">
      <c r="V3799" s="132"/>
      <c r="AC3799"/>
    </row>
    <row r="3800" spans="22:29" x14ac:dyDescent="0.25">
      <c r="V3800" s="132"/>
      <c r="AC3800"/>
    </row>
    <row r="3801" spans="22:29" x14ac:dyDescent="0.25">
      <c r="V3801" s="132"/>
      <c r="AC3801"/>
    </row>
    <row r="3802" spans="22:29" x14ac:dyDescent="0.25">
      <c r="V3802" s="132"/>
      <c r="AC3802"/>
    </row>
    <row r="3803" spans="22:29" x14ac:dyDescent="0.25">
      <c r="V3803" s="132"/>
      <c r="AC3803"/>
    </row>
    <row r="3804" spans="22:29" x14ac:dyDescent="0.25">
      <c r="V3804" s="132"/>
      <c r="AC3804"/>
    </row>
    <row r="3805" spans="22:29" x14ac:dyDescent="0.25">
      <c r="V3805" s="132"/>
      <c r="AC3805"/>
    </row>
    <row r="3806" spans="22:29" x14ac:dyDescent="0.25">
      <c r="V3806" s="132"/>
      <c r="AC3806"/>
    </row>
    <row r="3807" spans="22:29" x14ac:dyDescent="0.25">
      <c r="V3807" s="132"/>
      <c r="AC3807"/>
    </row>
    <row r="3808" spans="22:29" x14ac:dyDescent="0.25">
      <c r="V3808" s="132"/>
      <c r="AC3808"/>
    </row>
    <row r="3809" spans="22:29" x14ac:dyDescent="0.25">
      <c r="V3809" s="132"/>
      <c r="AC3809"/>
    </row>
    <row r="3810" spans="22:29" x14ac:dyDescent="0.25">
      <c r="V3810" s="132"/>
      <c r="AC3810"/>
    </row>
    <row r="3811" spans="22:29" x14ac:dyDescent="0.25">
      <c r="V3811" s="132"/>
      <c r="AC3811"/>
    </row>
    <row r="3812" spans="22:29" x14ac:dyDescent="0.25">
      <c r="V3812" s="132"/>
      <c r="AC3812"/>
    </row>
    <row r="3813" spans="22:29" x14ac:dyDescent="0.25">
      <c r="V3813" s="132"/>
      <c r="AC3813"/>
    </row>
    <row r="3814" spans="22:29" x14ac:dyDescent="0.25">
      <c r="V3814" s="132"/>
      <c r="AC3814"/>
    </row>
    <row r="3815" spans="22:29" x14ac:dyDescent="0.25">
      <c r="V3815" s="132"/>
      <c r="AC3815"/>
    </row>
    <row r="3816" spans="22:29" x14ac:dyDescent="0.25">
      <c r="V3816" s="132"/>
      <c r="AC3816"/>
    </row>
    <row r="3817" spans="22:29" x14ac:dyDescent="0.25">
      <c r="V3817" s="132"/>
      <c r="AC3817"/>
    </row>
    <row r="3818" spans="22:29" x14ac:dyDescent="0.25">
      <c r="V3818" s="132"/>
      <c r="AC3818"/>
    </row>
    <row r="3819" spans="22:29" x14ac:dyDescent="0.25">
      <c r="V3819" s="132"/>
      <c r="AC3819"/>
    </row>
    <row r="3820" spans="22:29" x14ac:dyDescent="0.25">
      <c r="V3820" s="132"/>
      <c r="AC3820"/>
    </row>
    <row r="3821" spans="22:29" x14ac:dyDescent="0.25">
      <c r="V3821" s="132"/>
      <c r="AC3821"/>
    </row>
    <row r="3822" spans="22:29" x14ac:dyDescent="0.25">
      <c r="V3822" s="132"/>
      <c r="AC3822"/>
    </row>
    <row r="3823" spans="22:29" x14ac:dyDescent="0.25">
      <c r="V3823" s="132"/>
      <c r="AC3823"/>
    </row>
    <row r="3824" spans="22:29" x14ac:dyDescent="0.25">
      <c r="V3824" s="132"/>
      <c r="AC3824"/>
    </row>
    <row r="3825" spans="22:29" x14ac:dyDescent="0.25">
      <c r="V3825" s="132"/>
      <c r="AC3825"/>
    </row>
    <row r="3826" spans="22:29" x14ac:dyDescent="0.25">
      <c r="V3826" s="132"/>
      <c r="AC3826"/>
    </row>
    <row r="3827" spans="22:29" x14ac:dyDescent="0.25">
      <c r="V3827" s="132"/>
      <c r="AC3827"/>
    </row>
    <row r="3828" spans="22:29" x14ac:dyDescent="0.25">
      <c r="V3828" s="132"/>
      <c r="AC3828"/>
    </row>
    <row r="3829" spans="22:29" x14ac:dyDescent="0.25">
      <c r="V3829" s="132"/>
      <c r="AC3829"/>
    </row>
    <row r="3830" spans="22:29" x14ac:dyDescent="0.25">
      <c r="V3830" s="132"/>
      <c r="AC3830"/>
    </row>
    <row r="3831" spans="22:29" x14ac:dyDescent="0.25">
      <c r="V3831" s="132"/>
      <c r="AC3831"/>
    </row>
    <row r="3832" spans="22:29" x14ac:dyDescent="0.25">
      <c r="V3832" s="132"/>
      <c r="AC3832"/>
    </row>
    <row r="3833" spans="22:29" x14ac:dyDescent="0.25">
      <c r="V3833" s="132"/>
      <c r="AC3833"/>
    </row>
    <row r="3834" spans="22:29" x14ac:dyDescent="0.25">
      <c r="V3834" s="132"/>
      <c r="AC3834"/>
    </row>
    <row r="3835" spans="22:29" x14ac:dyDescent="0.25">
      <c r="V3835" s="132"/>
      <c r="AC3835"/>
    </row>
    <row r="3836" spans="22:29" x14ac:dyDescent="0.25">
      <c r="V3836" s="132"/>
      <c r="AC3836"/>
    </row>
    <row r="3837" spans="22:29" x14ac:dyDescent="0.25">
      <c r="V3837" s="132"/>
      <c r="AC3837"/>
    </row>
    <row r="3838" spans="22:29" x14ac:dyDescent="0.25">
      <c r="V3838" s="132"/>
      <c r="AC3838"/>
    </row>
    <row r="3839" spans="22:29" x14ac:dyDescent="0.25">
      <c r="V3839" s="132"/>
      <c r="AC3839"/>
    </row>
    <row r="3840" spans="22:29" x14ac:dyDescent="0.25">
      <c r="V3840" s="132"/>
      <c r="AC3840"/>
    </row>
    <row r="3841" spans="22:29" x14ac:dyDescent="0.25">
      <c r="V3841" s="132"/>
      <c r="AC3841"/>
    </row>
    <row r="3842" spans="22:29" x14ac:dyDescent="0.25">
      <c r="V3842" s="132"/>
      <c r="AC3842"/>
    </row>
    <row r="3843" spans="22:29" x14ac:dyDescent="0.25">
      <c r="V3843" s="132"/>
      <c r="AC3843"/>
    </row>
    <row r="3844" spans="22:29" x14ac:dyDescent="0.25">
      <c r="V3844" s="132"/>
      <c r="AC3844"/>
    </row>
    <row r="3845" spans="22:29" x14ac:dyDescent="0.25">
      <c r="V3845" s="132"/>
      <c r="AC3845"/>
    </row>
    <row r="3846" spans="22:29" x14ac:dyDescent="0.25">
      <c r="V3846" s="132"/>
      <c r="AC3846"/>
    </row>
    <row r="3847" spans="22:29" x14ac:dyDescent="0.25">
      <c r="V3847" s="132"/>
      <c r="AC3847"/>
    </row>
    <row r="3848" spans="22:29" x14ac:dyDescent="0.25">
      <c r="V3848" s="132"/>
      <c r="AC3848"/>
    </row>
    <row r="3849" spans="22:29" x14ac:dyDescent="0.25">
      <c r="V3849" s="132"/>
      <c r="AC3849"/>
    </row>
    <row r="3850" spans="22:29" x14ac:dyDescent="0.25">
      <c r="V3850" s="132"/>
      <c r="AC3850"/>
    </row>
    <row r="3851" spans="22:29" x14ac:dyDescent="0.25">
      <c r="V3851" s="132"/>
      <c r="AC3851"/>
    </row>
    <row r="3852" spans="22:29" x14ac:dyDescent="0.25">
      <c r="V3852" s="132"/>
      <c r="AC3852"/>
    </row>
    <row r="3853" spans="22:29" x14ac:dyDescent="0.25">
      <c r="V3853" s="132"/>
      <c r="AC3853"/>
    </row>
    <row r="3854" spans="22:29" x14ac:dyDescent="0.25">
      <c r="V3854" s="132"/>
      <c r="AC3854"/>
    </row>
    <row r="3855" spans="22:29" x14ac:dyDescent="0.25">
      <c r="V3855" s="132"/>
      <c r="AC3855"/>
    </row>
    <row r="3856" spans="22:29" x14ac:dyDescent="0.25">
      <c r="V3856" s="132"/>
      <c r="AC3856"/>
    </row>
    <row r="3857" spans="22:29" x14ac:dyDescent="0.25">
      <c r="V3857" s="132"/>
      <c r="AC3857"/>
    </row>
    <row r="3858" spans="22:29" x14ac:dyDescent="0.25">
      <c r="V3858" s="132"/>
      <c r="AC3858"/>
    </row>
    <row r="3859" spans="22:29" x14ac:dyDescent="0.25">
      <c r="V3859" s="132"/>
      <c r="AC3859"/>
    </row>
    <row r="3860" spans="22:29" x14ac:dyDescent="0.25">
      <c r="V3860" s="132"/>
      <c r="AC3860"/>
    </row>
    <row r="3861" spans="22:29" x14ac:dyDescent="0.25">
      <c r="V3861" s="132"/>
      <c r="AC3861"/>
    </row>
    <row r="3862" spans="22:29" x14ac:dyDescent="0.25">
      <c r="V3862" s="132"/>
      <c r="AC3862"/>
    </row>
    <row r="3863" spans="22:29" x14ac:dyDescent="0.25">
      <c r="V3863" s="132"/>
      <c r="AC3863"/>
    </row>
    <row r="3864" spans="22:29" x14ac:dyDescent="0.25">
      <c r="V3864" s="132"/>
      <c r="AC3864"/>
    </row>
    <row r="3865" spans="22:29" x14ac:dyDescent="0.25">
      <c r="V3865" s="132"/>
      <c r="AC3865"/>
    </row>
    <row r="3866" spans="22:29" x14ac:dyDescent="0.25">
      <c r="V3866" s="132"/>
      <c r="AC3866"/>
    </row>
    <row r="3867" spans="22:29" x14ac:dyDescent="0.25">
      <c r="V3867" s="132"/>
      <c r="AC3867"/>
    </row>
    <row r="3868" spans="22:29" x14ac:dyDescent="0.25">
      <c r="V3868" s="132"/>
      <c r="AC3868"/>
    </row>
    <row r="3869" spans="22:29" x14ac:dyDescent="0.25">
      <c r="V3869" s="132"/>
      <c r="AC3869"/>
    </row>
    <row r="3870" spans="22:29" x14ac:dyDescent="0.25">
      <c r="V3870" s="132"/>
      <c r="AC3870"/>
    </row>
    <row r="3871" spans="22:29" x14ac:dyDescent="0.25">
      <c r="V3871" s="132"/>
      <c r="AC3871"/>
    </row>
    <row r="3872" spans="22:29" x14ac:dyDescent="0.25">
      <c r="V3872" s="132"/>
      <c r="AC3872"/>
    </row>
    <row r="3873" spans="22:29" x14ac:dyDescent="0.25">
      <c r="V3873" s="132"/>
      <c r="AC3873"/>
    </row>
    <row r="3874" spans="22:29" x14ac:dyDescent="0.25">
      <c r="V3874" s="132"/>
      <c r="AC3874"/>
    </row>
    <row r="3875" spans="22:29" x14ac:dyDescent="0.25">
      <c r="V3875" s="132"/>
      <c r="AC3875"/>
    </row>
    <row r="3876" spans="22:29" x14ac:dyDescent="0.25">
      <c r="V3876" s="132"/>
      <c r="AC3876"/>
    </row>
    <row r="3877" spans="22:29" x14ac:dyDescent="0.25">
      <c r="V3877" s="132"/>
      <c r="AC3877"/>
    </row>
    <row r="3878" spans="22:29" x14ac:dyDescent="0.25">
      <c r="V3878" s="132"/>
      <c r="AC3878"/>
    </row>
    <row r="3879" spans="22:29" x14ac:dyDescent="0.25">
      <c r="V3879" s="132"/>
      <c r="AC3879"/>
    </row>
    <row r="3880" spans="22:29" x14ac:dyDescent="0.25">
      <c r="V3880" s="132"/>
      <c r="AC3880"/>
    </row>
    <row r="3881" spans="22:29" x14ac:dyDescent="0.25">
      <c r="V3881" s="132"/>
      <c r="AC3881"/>
    </row>
    <row r="3882" spans="22:29" x14ac:dyDescent="0.25">
      <c r="V3882" s="132"/>
      <c r="AC3882"/>
    </row>
    <row r="3883" spans="22:29" x14ac:dyDescent="0.25">
      <c r="V3883" s="132"/>
      <c r="AC3883"/>
    </row>
    <row r="3884" spans="22:29" x14ac:dyDescent="0.25">
      <c r="V3884" s="132"/>
      <c r="AC3884"/>
    </row>
    <row r="3885" spans="22:29" x14ac:dyDescent="0.25">
      <c r="V3885" s="132"/>
      <c r="AC3885"/>
    </row>
    <row r="3886" spans="22:29" x14ac:dyDescent="0.25">
      <c r="V3886" s="132"/>
      <c r="AC3886"/>
    </row>
    <row r="3887" spans="22:29" x14ac:dyDescent="0.25">
      <c r="V3887" s="132"/>
      <c r="AC3887"/>
    </row>
    <row r="3888" spans="22:29" x14ac:dyDescent="0.25">
      <c r="V3888" s="132"/>
      <c r="AC3888"/>
    </row>
    <row r="3889" spans="22:29" x14ac:dyDescent="0.25">
      <c r="V3889" s="132"/>
      <c r="AC3889"/>
    </row>
    <row r="3890" spans="22:29" x14ac:dyDescent="0.25">
      <c r="V3890" s="132"/>
      <c r="AC3890"/>
    </row>
    <row r="3891" spans="22:29" x14ac:dyDescent="0.25">
      <c r="V3891" s="132"/>
      <c r="AC3891"/>
    </row>
    <row r="3892" spans="22:29" x14ac:dyDescent="0.25">
      <c r="V3892" s="132"/>
      <c r="AC3892"/>
    </row>
    <row r="3893" spans="22:29" x14ac:dyDescent="0.25">
      <c r="V3893" s="132"/>
      <c r="AC3893"/>
    </row>
    <row r="3894" spans="22:29" x14ac:dyDescent="0.25">
      <c r="V3894" s="132"/>
      <c r="AC3894"/>
    </row>
    <row r="3895" spans="22:29" x14ac:dyDescent="0.25">
      <c r="V3895" s="132"/>
      <c r="AC3895"/>
    </row>
    <row r="3896" spans="22:29" x14ac:dyDescent="0.25">
      <c r="V3896" s="132"/>
      <c r="AC3896"/>
    </row>
    <row r="3897" spans="22:29" x14ac:dyDescent="0.25">
      <c r="V3897" s="132"/>
      <c r="AC3897"/>
    </row>
    <row r="3898" spans="22:29" x14ac:dyDescent="0.25">
      <c r="V3898" s="132"/>
      <c r="AC3898"/>
    </row>
    <row r="3899" spans="22:29" x14ac:dyDescent="0.25">
      <c r="V3899" s="132"/>
      <c r="AC3899"/>
    </row>
    <row r="3900" spans="22:29" x14ac:dyDescent="0.25">
      <c r="V3900" s="132"/>
      <c r="AC3900"/>
    </row>
    <row r="3901" spans="22:29" x14ac:dyDescent="0.25">
      <c r="V3901" s="132"/>
      <c r="AC3901"/>
    </row>
    <row r="3902" spans="22:29" x14ac:dyDescent="0.25">
      <c r="V3902" s="132"/>
      <c r="AC3902"/>
    </row>
    <row r="3903" spans="22:29" x14ac:dyDescent="0.25">
      <c r="V3903" s="132"/>
      <c r="AC3903"/>
    </row>
    <row r="3904" spans="22:29" x14ac:dyDescent="0.25">
      <c r="V3904" s="132"/>
      <c r="AC3904"/>
    </row>
    <row r="3905" spans="22:29" x14ac:dyDescent="0.25">
      <c r="V3905" s="132"/>
      <c r="AC3905"/>
    </row>
    <row r="3906" spans="22:29" x14ac:dyDescent="0.25">
      <c r="V3906" s="132"/>
      <c r="AC3906"/>
    </row>
    <row r="3907" spans="22:29" x14ac:dyDescent="0.25">
      <c r="V3907" s="132"/>
      <c r="AC3907"/>
    </row>
    <row r="3908" spans="22:29" x14ac:dyDescent="0.25">
      <c r="V3908" s="132"/>
      <c r="AC3908"/>
    </row>
    <row r="3909" spans="22:29" x14ac:dyDescent="0.25">
      <c r="V3909" s="132"/>
      <c r="AC3909"/>
    </row>
    <row r="3910" spans="22:29" x14ac:dyDescent="0.25">
      <c r="V3910" s="132"/>
      <c r="AC3910"/>
    </row>
    <row r="3911" spans="22:29" x14ac:dyDescent="0.25">
      <c r="V3911" s="132"/>
      <c r="AC3911"/>
    </row>
    <row r="3912" spans="22:29" x14ac:dyDescent="0.25">
      <c r="V3912" s="132"/>
      <c r="AC3912"/>
    </row>
    <row r="3913" spans="22:29" x14ac:dyDescent="0.25">
      <c r="V3913" s="132"/>
      <c r="AC3913"/>
    </row>
    <row r="3914" spans="22:29" x14ac:dyDescent="0.25">
      <c r="V3914" s="132"/>
      <c r="AC3914"/>
    </row>
    <row r="3915" spans="22:29" x14ac:dyDescent="0.25">
      <c r="V3915" s="132"/>
      <c r="AC3915"/>
    </row>
    <row r="3916" spans="22:29" x14ac:dyDescent="0.25">
      <c r="V3916" s="132"/>
      <c r="AC3916"/>
    </row>
    <row r="3917" spans="22:29" x14ac:dyDescent="0.25">
      <c r="V3917" s="132"/>
      <c r="AC3917"/>
    </row>
    <row r="3918" spans="22:29" x14ac:dyDescent="0.25">
      <c r="V3918" s="132"/>
      <c r="AC3918"/>
    </row>
    <row r="3919" spans="22:29" x14ac:dyDescent="0.25">
      <c r="V3919" s="132"/>
      <c r="AC3919"/>
    </row>
    <row r="3920" spans="22:29" x14ac:dyDescent="0.25">
      <c r="V3920" s="132"/>
      <c r="AC3920"/>
    </row>
    <row r="3921" spans="22:29" x14ac:dyDescent="0.25">
      <c r="V3921" s="132"/>
      <c r="AC3921"/>
    </row>
    <row r="3922" spans="22:29" x14ac:dyDescent="0.25">
      <c r="V3922" s="132"/>
      <c r="AC3922"/>
    </row>
    <row r="3923" spans="22:29" x14ac:dyDescent="0.25">
      <c r="V3923" s="132"/>
      <c r="AC3923"/>
    </row>
    <row r="3924" spans="22:29" x14ac:dyDescent="0.25">
      <c r="V3924" s="132"/>
      <c r="AC3924"/>
    </row>
    <row r="3925" spans="22:29" x14ac:dyDescent="0.25">
      <c r="V3925" s="132"/>
      <c r="AC3925"/>
    </row>
    <row r="3926" spans="22:29" x14ac:dyDescent="0.25">
      <c r="V3926" s="132"/>
      <c r="AC3926"/>
    </row>
    <row r="3927" spans="22:29" x14ac:dyDescent="0.25">
      <c r="V3927" s="132"/>
      <c r="AC3927"/>
    </row>
    <row r="3928" spans="22:29" x14ac:dyDescent="0.25">
      <c r="V3928" s="132"/>
      <c r="AC3928"/>
    </row>
    <row r="3929" spans="22:29" x14ac:dyDescent="0.25">
      <c r="V3929" s="132"/>
      <c r="AC3929"/>
    </row>
    <row r="3930" spans="22:29" x14ac:dyDescent="0.25">
      <c r="V3930" s="132"/>
      <c r="AC3930"/>
    </row>
    <row r="3931" spans="22:29" x14ac:dyDescent="0.25">
      <c r="V3931" s="132"/>
      <c r="AC3931"/>
    </row>
    <row r="3932" spans="22:29" x14ac:dyDescent="0.25">
      <c r="V3932" s="132"/>
      <c r="AC3932"/>
    </row>
    <row r="3933" spans="22:29" x14ac:dyDescent="0.25">
      <c r="V3933" s="132"/>
      <c r="AC3933"/>
    </row>
    <row r="3934" spans="22:29" x14ac:dyDescent="0.25">
      <c r="V3934" s="132"/>
      <c r="AC3934"/>
    </row>
    <row r="3935" spans="22:29" x14ac:dyDescent="0.25">
      <c r="V3935" s="132"/>
      <c r="AC3935"/>
    </row>
    <row r="3936" spans="22:29" x14ac:dyDescent="0.25">
      <c r="V3936" s="132"/>
      <c r="AC3936"/>
    </row>
    <row r="3937" spans="22:29" x14ac:dyDescent="0.25">
      <c r="V3937" s="132"/>
      <c r="AC3937"/>
    </row>
    <row r="3938" spans="22:29" x14ac:dyDescent="0.25">
      <c r="V3938" s="132"/>
      <c r="AC3938"/>
    </row>
    <row r="3939" spans="22:29" x14ac:dyDescent="0.25">
      <c r="V3939" s="132"/>
      <c r="AC3939"/>
    </row>
    <row r="3940" spans="22:29" x14ac:dyDescent="0.25">
      <c r="V3940" s="132"/>
      <c r="AC3940"/>
    </row>
    <row r="3941" spans="22:29" x14ac:dyDescent="0.25">
      <c r="V3941" s="132"/>
      <c r="AC3941"/>
    </row>
    <row r="3942" spans="22:29" x14ac:dyDescent="0.25">
      <c r="V3942" s="132"/>
      <c r="AC3942"/>
    </row>
    <row r="3943" spans="22:29" x14ac:dyDescent="0.25">
      <c r="V3943" s="132"/>
      <c r="AC3943"/>
    </row>
    <row r="3944" spans="22:29" x14ac:dyDescent="0.25">
      <c r="V3944" s="132"/>
      <c r="AC3944"/>
    </row>
    <row r="3945" spans="22:29" x14ac:dyDescent="0.25">
      <c r="V3945" s="132"/>
      <c r="AC3945"/>
    </row>
    <row r="3946" spans="22:29" x14ac:dyDescent="0.25">
      <c r="V3946" s="132"/>
      <c r="AC3946"/>
    </row>
    <row r="3947" spans="22:29" x14ac:dyDescent="0.25">
      <c r="V3947" s="132"/>
      <c r="AC3947"/>
    </row>
    <row r="3948" spans="22:29" x14ac:dyDescent="0.25">
      <c r="V3948" s="132"/>
      <c r="AC3948"/>
    </row>
    <row r="3949" spans="22:29" x14ac:dyDescent="0.25">
      <c r="V3949" s="132"/>
      <c r="AC3949"/>
    </row>
    <row r="3950" spans="22:29" x14ac:dyDescent="0.25">
      <c r="V3950" s="132"/>
      <c r="AC3950"/>
    </row>
    <row r="3951" spans="22:29" x14ac:dyDescent="0.25">
      <c r="V3951" s="132"/>
      <c r="AC3951"/>
    </row>
    <row r="3952" spans="22:29" x14ac:dyDescent="0.25">
      <c r="V3952" s="132"/>
      <c r="AC3952"/>
    </row>
    <row r="3953" spans="22:29" x14ac:dyDescent="0.25">
      <c r="V3953" s="132"/>
      <c r="AC3953"/>
    </row>
    <row r="3954" spans="22:29" x14ac:dyDescent="0.25">
      <c r="V3954" s="132"/>
      <c r="AC3954"/>
    </row>
    <row r="3955" spans="22:29" x14ac:dyDescent="0.25">
      <c r="V3955" s="132"/>
      <c r="AC3955"/>
    </row>
    <row r="3956" spans="22:29" x14ac:dyDescent="0.25">
      <c r="V3956" s="132"/>
      <c r="AC3956"/>
    </row>
    <row r="3957" spans="22:29" x14ac:dyDescent="0.25">
      <c r="V3957" s="132"/>
      <c r="AC3957"/>
    </row>
    <row r="3958" spans="22:29" x14ac:dyDescent="0.25">
      <c r="V3958" s="132"/>
      <c r="AC3958"/>
    </row>
    <row r="3959" spans="22:29" x14ac:dyDescent="0.25">
      <c r="V3959" s="132"/>
      <c r="AC3959"/>
    </row>
    <row r="3960" spans="22:29" x14ac:dyDescent="0.25">
      <c r="V3960" s="132"/>
      <c r="AC3960"/>
    </row>
    <row r="3961" spans="22:29" x14ac:dyDescent="0.25">
      <c r="V3961" s="132"/>
      <c r="AC3961"/>
    </row>
    <row r="3962" spans="22:29" x14ac:dyDescent="0.25">
      <c r="V3962" s="132"/>
      <c r="AC3962"/>
    </row>
    <row r="3963" spans="22:29" x14ac:dyDescent="0.25">
      <c r="V3963" s="132"/>
      <c r="AC3963"/>
    </row>
    <row r="3964" spans="22:29" x14ac:dyDescent="0.25">
      <c r="V3964" s="132"/>
      <c r="AC3964"/>
    </row>
    <row r="3965" spans="22:29" x14ac:dyDescent="0.25">
      <c r="V3965" s="132"/>
      <c r="AC3965"/>
    </row>
    <row r="3966" spans="22:29" x14ac:dyDescent="0.25">
      <c r="V3966" s="132"/>
      <c r="AC3966"/>
    </row>
    <row r="3967" spans="22:29" x14ac:dyDescent="0.25">
      <c r="V3967" s="132"/>
      <c r="AC3967"/>
    </row>
    <row r="3968" spans="22:29" x14ac:dyDescent="0.25">
      <c r="V3968" s="132"/>
      <c r="AC3968"/>
    </row>
    <row r="3969" spans="22:29" x14ac:dyDescent="0.25">
      <c r="V3969" s="132"/>
      <c r="AC3969"/>
    </row>
    <row r="3970" spans="22:29" x14ac:dyDescent="0.25">
      <c r="V3970" s="132"/>
      <c r="AC3970"/>
    </row>
    <row r="3971" spans="22:29" x14ac:dyDescent="0.25">
      <c r="V3971" s="132"/>
      <c r="AC3971"/>
    </row>
    <row r="3972" spans="22:29" x14ac:dyDescent="0.25">
      <c r="V3972" s="132"/>
      <c r="AC3972"/>
    </row>
    <row r="3973" spans="22:29" x14ac:dyDescent="0.25">
      <c r="V3973" s="132"/>
      <c r="AC3973"/>
    </row>
    <row r="3974" spans="22:29" x14ac:dyDescent="0.25">
      <c r="V3974" s="132"/>
      <c r="AC3974"/>
    </row>
    <row r="3975" spans="22:29" x14ac:dyDescent="0.25">
      <c r="V3975" s="132"/>
      <c r="AC3975"/>
    </row>
    <row r="3976" spans="22:29" x14ac:dyDescent="0.25">
      <c r="V3976" s="132"/>
      <c r="AC3976"/>
    </row>
    <row r="3977" spans="22:29" x14ac:dyDescent="0.25">
      <c r="V3977" s="132"/>
      <c r="AC3977"/>
    </row>
    <row r="3978" spans="22:29" x14ac:dyDescent="0.25">
      <c r="V3978" s="132"/>
      <c r="AC3978"/>
    </row>
    <row r="3979" spans="22:29" x14ac:dyDescent="0.25">
      <c r="V3979" s="132"/>
      <c r="AC3979"/>
    </row>
    <row r="3980" spans="22:29" x14ac:dyDescent="0.25">
      <c r="V3980" s="132"/>
      <c r="AC3980"/>
    </row>
    <row r="3981" spans="22:29" x14ac:dyDescent="0.25">
      <c r="V3981" s="132"/>
      <c r="AC3981"/>
    </row>
    <row r="3982" spans="22:29" x14ac:dyDescent="0.25">
      <c r="V3982" s="132"/>
      <c r="AC3982"/>
    </row>
    <row r="3983" spans="22:29" x14ac:dyDescent="0.25">
      <c r="V3983" s="132"/>
      <c r="AC3983"/>
    </row>
    <row r="3984" spans="22:29" x14ac:dyDescent="0.25">
      <c r="V3984" s="132"/>
      <c r="AC3984"/>
    </row>
    <row r="3985" spans="22:29" x14ac:dyDescent="0.25">
      <c r="V3985" s="132"/>
      <c r="AC3985"/>
    </row>
    <row r="3986" spans="22:29" x14ac:dyDescent="0.25">
      <c r="V3986" s="132"/>
      <c r="AC3986"/>
    </row>
    <row r="3987" spans="22:29" x14ac:dyDescent="0.25">
      <c r="V3987" s="132"/>
      <c r="AC3987"/>
    </row>
    <row r="3988" spans="22:29" x14ac:dyDescent="0.25">
      <c r="V3988" s="132"/>
      <c r="AC3988"/>
    </row>
    <row r="3989" spans="22:29" x14ac:dyDescent="0.25">
      <c r="V3989" s="132"/>
      <c r="AC3989"/>
    </row>
    <row r="3990" spans="22:29" x14ac:dyDescent="0.25">
      <c r="V3990" s="132"/>
      <c r="AC3990"/>
    </row>
    <row r="3991" spans="22:29" x14ac:dyDescent="0.25">
      <c r="V3991" s="132"/>
      <c r="AC3991"/>
    </row>
    <row r="3992" spans="22:29" x14ac:dyDescent="0.25">
      <c r="V3992" s="132"/>
      <c r="AC3992"/>
    </row>
    <row r="3993" spans="22:29" x14ac:dyDescent="0.25">
      <c r="V3993" s="132"/>
      <c r="AC3993"/>
    </row>
    <row r="3994" spans="22:29" x14ac:dyDescent="0.25">
      <c r="V3994" s="132"/>
      <c r="AC3994"/>
    </row>
    <row r="3995" spans="22:29" x14ac:dyDescent="0.25">
      <c r="V3995" s="132"/>
      <c r="AC3995"/>
    </row>
    <row r="3996" spans="22:29" x14ac:dyDescent="0.25">
      <c r="V3996" s="132"/>
      <c r="AC3996"/>
    </row>
    <row r="3997" spans="22:29" x14ac:dyDescent="0.25">
      <c r="V3997" s="132"/>
      <c r="AC3997"/>
    </row>
    <row r="3998" spans="22:29" x14ac:dyDescent="0.25">
      <c r="V3998" s="132"/>
      <c r="AC3998"/>
    </row>
    <row r="3999" spans="22:29" x14ac:dyDescent="0.25">
      <c r="V3999" s="132"/>
      <c r="AC3999"/>
    </row>
    <row r="4000" spans="22:29" x14ac:dyDescent="0.25">
      <c r="V4000" s="132"/>
      <c r="AC4000"/>
    </row>
    <row r="4001" spans="22:29" x14ac:dyDescent="0.25">
      <c r="V4001" s="132"/>
      <c r="AC4001"/>
    </row>
    <row r="4002" spans="22:29" x14ac:dyDescent="0.25">
      <c r="V4002" s="132"/>
      <c r="AC4002"/>
    </row>
    <row r="4003" spans="22:29" x14ac:dyDescent="0.25">
      <c r="V4003" s="132"/>
      <c r="AC4003"/>
    </row>
    <row r="4004" spans="22:29" x14ac:dyDescent="0.25">
      <c r="V4004" s="132"/>
      <c r="AC4004"/>
    </row>
    <row r="4005" spans="22:29" x14ac:dyDescent="0.25">
      <c r="V4005" s="132"/>
      <c r="AC4005"/>
    </row>
    <row r="4006" spans="22:29" x14ac:dyDescent="0.25">
      <c r="V4006" s="132"/>
      <c r="AC4006"/>
    </row>
    <row r="4007" spans="22:29" x14ac:dyDescent="0.25">
      <c r="V4007" s="132"/>
      <c r="AC4007"/>
    </row>
    <row r="4008" spans="22:29" x14ac:dyDescent="0.25">
      <c r="V4008" s="132"/>
      <c r="AC4008"/>
    </row>
    <row r="4009" spans="22:29" x14ac:dyDescent="0.25">
      <c r="V4009" s="132"/>
      <c r="AC4009"/>
    </row>
    <row r="4010" spans="22:29" x14ac:dyDescent="0.25">
      <c r="V4010" s="132"/>
      <c r="AC4010"/>
    </row>
    <row r="4011" spans="22:29" x14ac:dyDescent="0.25">
      <c r="V4011" s="132"/>
      <c r="AC4011"/>
    </row>
    <row r="4012" spans="22:29" x14ac:dyDescent="0.25">
      <c r="V4012" s="132"/>
      <c r="AC4012"/>
    </row>
    <row r="4013" spans="22:29" x14ac:dyDescent="0.25">
      <c r="V4013" s="132"/>
      <c r="AC4013"/>
    </row>
    <row r="4014" spans="22:29" x14ac:dyDescent="0.25">
      <c r="V4014" s="132"/>
      <c r="AC4014"/>
    </row>
    <row r="4015" spans="22:29" x14ac:dyDescent="0.25">
      <c r="V4015" s="132"/>
      <c r="AC4015"/>
    </row>
    <row r="4016" spans="22:29" x14ac:dyDescent="0.25">
      <c r="V4016" s="132"/>
      <c r="AC4016"/>
    </row>
    <row r="4017" spans="22:29" x14ac:dyDescent="0.25">
      <c r="V4017" s="132"/>
      <c r="AC4017"/>
    </row>
    <row r="4018" spans="22:29" x14ac:dyDescent="0.25">
      <c r="V4018" s="132"/>
      <c r="AC4018"/>
    </row>
    <row r="4019" spans="22:29" x14ac:dyDescent="0.25">
      <c r="V4019" s="132"/>
      <c r="AC4019"/>
    </row>
    <row r="4020" spans="22:29" x14ac:dyDescent="0.25">
      <c r="V4020" s="132"/>
      <c r="AC4020"/>
    </row>
    <row r="4021" spans="22:29" x14ac:dyDescent="0.25">
      <c r="V4021" s="132"/>
      <c r="AC4021"/>
    </row>
    <row r="4022" spans="22:29" x14ac:dyDescent="0.25">
      <c r="V4022" s="132"/>
      <c r="AC4022"/>
    </row>
    <row r="4023" spans="22:29" x14ac:dyDescent="0.25">
      <c r="V4023" s="132"/>
      <c r="AC4023"/>
    </row>
    <row r="4024" spans="22:29" x14ac:dyDescent="0.25">
      <c r="V4024" s="132"/>
      <c r="AC4024"/>
    </row>
    <row r="4025" spans="22:29" x14ac:dyDescent="0.25">
      <c r="V4025" s="132"/>
      <c r="AC4025"/>
    </row>
    <row r="4026" spans="22:29" x14ac:dyDescent="0.25">
      <c r="V4026" s="132"/>
      <c r="AC4026"/>
    </row>
    <row r="4027" spans="22:29" x14ac:dyDescent="0.25">
      <c r="V4027" s="132"/>
      <c r="AC4027"/>
    </row>
    <row r="4028" spans="22:29" x14ac:dyDescent="0.25">
      <c r="V4028" s="132"/>
      <c r="AC4028"/>
    </row>
    <row r="4029" spans="22:29" x14ac:dyDescent="0.25">
      <c r="V4029" s="132"/>
      <c r="AC4029"/>
    </row>
    <row r="4030" spans="22:29" x14ac:dyDescent="0.25">
      <c r="V4030" s="132"/>
      <c r="AC4030"/>
    </row>
    <row r="4031" spans="22:29" x14ac:dyDescent="0.25">
      <c r="V4031" s="132"/>
      <c r="AC4031"/>
    </row>
    <row r="4032" spans="22:29" x14ac:dyDescent="0.25">
      <c r="V4032" s="132"/>
      <c r="AC4032"/>
    </row>
    <row r="4033" spans="22:29" x14ac:dyDescent="0.25">
      <c r="V4033" s="132"/>
      <c r="AC4033"/>
    </row>
    <row r="4034" spans="22:29" x14ac:dyDescent="0.25">
      <c r="V4034" s="132"/>
      <c r="AC4034"/>
    </row>
    <row r="4035" spans="22:29" x14ac:dyDescent="0.25">
      <c r="V4035" s="132"/>
      <c r="AC4035"/>
    </row>
    <row r="4036" spans="22:29" x14ac:dyDescent="0.25">
      <c r="V4036" s="132"/>
      <c r="AC4036"/>
    </row>
    <row r="4037" spans="22:29" x14ac:dyDescent="0.25">
      <c r="V4037" s="132"/>
      <c r="AC4037"/>
    </row>
    <row r="4038" spans="22:29" x14ac:dyDescent="0.25">
      <c r="V4038" s="132"/>
      <c r="AC4038"/>
    </row>
    <row r="4039" spans="22:29" x14ac:dyDescent="0.25">
      <c r="V4039" s="132"/>
      <c r="AC4039"/>
    </row>
    <row r="4040" spans="22:29" x14ac:dyDescent="0.25">
      <c r="V4040" s="132"/>
      <c r="AC4040"/>
    </row>
    <row r="4041" spans="22:29" x14ac:dyDescent="0.25">
      <c r="V4041" s="132"/>
      <c r="AC4041"/>
    </row>
    <row r="4042" spans="22:29" x14ac:dyDescent="0.25">
      <c r="V4042" s="132"/>
      <c r="AC4042"/>
    </row>
    <row r="4043" spans="22:29" x14ac:dyDescent="0.25">
      <c r="V4043" s="132"/>
      <c r="AC4043"/>
    </row>
    <row r="4044" spans="22:29" x14ac:dyDescent="0.25">
      <c r="V4044" s="132"/>
      <c r="AC4044"/>
    </row>
    <row r="4045" spans="22:29" x14ac:dyDescent="0.25">
      <c r="V4045" s="132"/>
      <c r="AC4045"/>
    </row>
    <row r="4046" spans="22:29" x14ac:dyDescent="0.25">
      <c r="V4046" s="132"/>
      <c r="AC4046"/>
    </row>
    <row r="4047" spans="22:29" x14ac:dyDescent="0.25">
      <c r="V4047" s="132"/>
      <c r="AC4047"/>
    </row>
    <row r="4048" spans="22:29" x14ac:dyDescent="0.25">
      <c r="V4048" s="132"/>
      <c r="AC4048"/>
    </row>
    <row r="4049" spans="22:29" x14ac:dyDescent="0.25">
      <c r="V4049" s="132"/>
      <c r="AC4049"/>
    </row>
    <row r="4050" spans="22:29" x14ac:dyDescent="0.25">
      <c r="V4050" s="132"/>
      <c r="AC4050"/>
    </row>
    <row r="4051" spans="22:29" x14ac:dyDescent="0.25">
      <c r="V4051" s="132"/>
      <c r="AC4051"/>
    </row>
    <row r="4052" spans="22:29" x14ac:dyDescent="0.25">
      <c r="V4052" s="132"/>
      <c r="AC4052"/>
    </row>
    <row r="4053" spans="22:29" x14ac:dyDescent="0.25">
      <c r="V4053" s="132"/>
      <c r="AC4053"/>
    </row>
    <row r="4054" spans="22:29" x14ac:dyDescent="0.25">
      <c r="V4054" s="132"/>
      <c r="AC4054"/>
    </row>
    <row r="4055" spans="22:29" x14ac:dyDescent="0.25">
      <c r="V4055" s="132"/>
      <c r="AC4055"/>
    </row>
    <row r="4056" spans="22:29" x14ac:dyDescent="0.25">
      <c r="V4056" s="132"/>
      <c r="AC4056"/>
    </row>
    <row r="4057" spans="22:29" x14ac:dyDescent="0.25">
      <c r="V4057" s="132"/>
      <c r="AC4057"/>
    </row>
    <row r="4058" spans="22:29" x14ac:dyDescent="0.25">
      <c r="V4058" s="132"/>
      <c r="AC4058"/>
    </row>
    <row r="4059" spans="22:29" x14ac:dyDescent="0.25">
      <c r="V4059" s="132"/>
      <c r="AC4059"/>
    </row>
    <row r="4060" spans="22:29" x14ac:dyDescent="0.25">
      <c r="V4060" s="132"/>
      <c r="AC4060"/>
    </row>
    <row r="4061" spans="22:29" x14ac:dyDescent="0.25">
      <c r="V4061" s="132"/>
      <c r="AC4061"/>
    </row>
    <row r="4062" spans="22:29" x14ac:dyDescent="0.25">
      <c r="V4062" s="132"/>
      <c r="AC4062"/>
    </row>
    <row r="4063" spans="22:29" x14ac:dyDescent="0.25">
      <c r="V4063" s="132"/>
      <c r="AC4063"/>
    </row>
    <row r="4064" spans="22:29" x14ac:dyDescent="0.25">
      <c r="V4064" s="132"/>
      <c r="AC4064"/>
    </row>
    <row r="4065" spans="22:29" x14ac:dyDescent="0.25">
      <c r="V4065" s="132"/>
      <c r="AC4065"/>
    </row>
    <row r="4066" spans="22:29" x14ac:dyDescent="0.25">
      <c r="V4066" s="132"/>
      <c r="AC4066"/>
    </row>
    <row r="4067" spans="22:29" x14ac:dyDescent="0.25">
      <c r="V4067" s="132"/>
      <c r="AC4067"/>
    </row>
    <row r="4068" spans="22:29" x14ac:dyDescent="0.25">
      <c r="V4068" s="132"/>
      <c r="AC4068"/>
    </row>
    <row r="4069" spans="22:29" x14ac:dyDescent="0.25">
      <c r="V4069" s="132"/>
      <c r="AC4069"/>
    </row>
    <row r="4070" spans="22:29" x14ac:dyDescent="0.25">
      <c r="V4070" s="132"/>
      <c r="AC4070"/>
    </row>
    <row r="4071" spans="22:29" x14ac:dyDescent="0.25">
      <c r="V4071" s="132"/>
      <c r="AC4071"/>
    </row>
    <row r="4072" spans="22:29" x14ac:dyDescent="0.25">
      <c r="V4072" s="132"/>
      <c r="AC4072"/>
    </row>
    <row r="4073" spans="22:29" x14ac:dyDescent="0.25">
      <c r="V4073" s="132"/>
      <c r="AC4073"/>
    </row>
    <row r="4074" spans="22:29" x14ac:dyDescent="0.25">
      <c r="V4074" s="132"/>
      <c r="AC4074"/>
    </row>
    <row r="4075" spans="22:29" x14ac:dyDescent="0.25">
      <c r="V4075" s="132"/>
      <c r="AC4075"/>
    </row>
    <row r="4076" spans="22:29" x14ac:dyDescent="0.25">
      <c r="V4076" s="132"/>
      <c r="AC4076"/>
    </row>
    <row r="4077" spans="22:29" x14ac:dyDescent="0.25">
      <c r="V4077" s="132"/>
      <c r="AC4077"/>
    </row>
    <row r="4078" spans="22:29" x14ac:dyDescent="0.25">
      <c r="V4078" s="132"/>
      <c r="AC4078"/>
    </row>
    <row r="4079" spans="22:29" x14ac:dyDescent="0.25">
      <c r="V4079" s="132"/>
      <c r="AC4079"/>
    </row>
    <row r="4080" spans="22:29" x14ac:dyDescent="0.25">
      <c r="V4080" s="132"/>
      <c r="AC4080"/>
    </row>
    <row r="4081" spans="22:29" x14ac:dyDescent="0.25">
      <c r="V4081" s="132"/>
      <c r="AC4081"/>
    </row>
    <row r="4082" spans="22:29" x14ac:dyDescent="0.25">
      <c r="V4082" s="132"/>
      <c r="AC4082"/>
    </row>
    <row r="4083" spans="22:29" x14ac:dyDescent="0.25">
      <c r="V4083" s="132"/>
      <c r="AC4083"/>
    </row>
    <row r="4084" spans="22:29" x14ac:dyDescent="0.25">
      <c r="V4084" s="132"/>
      <c r="AC4084"/>
    </row>
    <row r="4085" spans="22:29" x14ac:dyDescent="0.25">
      <c r="V4085" s="132"/>
      <c r="AC4085"/>
    </row>
    <row r="4086" spans="22:29" x14ac:dyDescent="0.25">
      <c r="V4086" s="132"/>
      <c r="AC4086"/>
    </row>
    <row r="4087" spans="22:29" x14ac:dyDescent="0.25">
      <c r="V4087" s="132"/>
      <c r="AC4087"/>
    </row>
    <row r="4088" spans="22:29" x14ac:dyDescent="0.25">
      <c r="V4088" s="132"/>
      <c r="AC4088"/>
    </row>
    <row r="4089" spans="22:29" x14ac:dyDescent="0.25">
      <c r="V4089" s="132"/>
      <c r="AC4089"/>
    </row>
    <row r="4090" spans="22:29" x14ac:dyDescent="0.25">
      <c r="V4090" s="132"/>
      <c r="AC4090"/>
    </row>
    <row r="4091" spans="22:29" x14ac:dyDescent="0.25">
      <c r="V4091" s="132"/>
      <c r="AC4091"/>
    </row>
    <row r="4092" spans="22:29" x14ac:dyDescent="0.25">
      <c r="V4092" s="132"/>
      <c r="AC4092"/>
    </row>
    <row r="4093" spans="22:29" x14ac:dyDescent="0.25">
      <c r="V4093" s="132"/>
      <c r="AC4093"/>
    </row>
    <row r="4094" spans="22:29" x14ac:dyDescent="0.25">
      <c r="V4094" s="132"/>
      <c r="AC4094"/>
    </row>
    <row r="4095" spans="22:29" x14ac:dyDescent="0.25">
      <c r="V4095" s="132"/>
      <c r="AC4095"/>
    </row>
    <row r="4096" spans="22:29" x14ac:dyDescent="0.25">
      <c r="V4096" s="132"/>
      <c r="AC4096"/>
    </row>
    <row r="4097" spans="22:29" x14ac:dyDescent="0.25">
      <c r="V4097" s="132"/>
      <c r="AC4097"/>
    </row>
    <row r="4098" spans="22:29" x14ac:dyDescent="0.25">
      <c r="V4098" s="132"/>
      <c r="AC4098"/>
    </row>
    <row r="4099" spans="22:29" x14ac:dyDescent="0.25">
      <c r="V4099" s="132"/>
      <c r="AC4099"/>
    </row>
    <row r="4100" spans="22:29" x14ac:dyDescent="0.25">
      <c r="V4100" s="132"/>
      <c r="AC4100"/>
    </row>
    <row r="4101" spans="22:29" x14ac:dyDescent="0.25">
      <c r="V4101" s="132"/>
      <c r="AC4101"/>
    </row>
    <row r="4102" spans="22:29" x14ac:dyDescent="0.25">
      <c r="V4102" s="132"/>
      <c r="AC4102"/>
    </row>
    <row r="4103" spans="22:29" x14ac:dyDescent="0.25">
      <c r="V4103" s="132"/>
      <c r="AC4103"/>
    </row>
    <row r="4104" spans="22:29" x14ac:dyDescent="0.25">
      <c r="V4104" s="132"/>
      <c r="AC4104"/>
    </row>
    <row r="4105" spans="22:29" x14ac:dyDescent="0.25">
      <c r="V4105" s="132"/>
      <c r="AC4105"/>
    </row>
    <row r="4106" spans="22:29" x14ac:dyDescent="0.25">
      <c r="V4106" s="132"/>
      <c r="AC4106"/>
    </row>
    <row r="4107" spans="22:29" x14ac:dyDescent="0.25">
      <c r="V4107" s="132"/>
      <c r="AC4107"/>
    </row>
    <row r="4108" spans="22:29" x14ac:dyDescent="0.25">
      <c r="V4108" s="132"/>
      <c r="AC4108"/>
    </row>
    <row r="4109" spans="22:29" x14ac:dyDescent="0.25">
      <c r="V4109" s="132"/>
      <c r="AC4109"/>
    </row>
    <row r="4110" spans="22:29" x14ac:dyDescent="0.25">
      <c r="V4110" s="132"/>
      <c r="AC4110"/>
    </row>
    <row r="4111" spans="22:29" x14ac:dyDescent="0.25">
      <c r="V4111" s="132"/>
      <c r="AC4111"/>
    </row>
    <row r="4112" spans="22:29" x14ac:dyDescent="0.25">
      <c r="V4112" s="132"/>
      <c r="AC4112"/>
    </row>
    <row r="4113" spans="22:29" x14ac:dyDescent="0.25">
      <c r="V4113" s="132"/>
      <c r="AC4113"/>
    </row>
    <row r="4114" spans="22:29" x14ac:dyDescent="0.25">
      <c r="V4114" s="132"/>
      <c r="AC4114"/>
    </row>
    <row r="4115" spans="22:29" x14ac:dyDescent="0.25">
      <c r="V4115" s="132"/>
      <c r="AC4115"/>
    </row>
    <row r="4116" spans="22:29" x14ac:dyDescent="0.25">
      <c r="V4116" s="132"/>
      <c r="AC4116"/>
    </row>
    <row r="4117" spans="22:29" x14ac:dyDescent="0.25">
      <c r="V4117" s="132"/>
      <c r="AC4117"/>
    </row>
    <row r="4118" spans="22:29" x14ac:dyDescent="0.25">
      <c r="V4118" s="132"/>
      <c r="AC4118"/>
    </row>
    <row r="4119" spans="22:29" x14ac:dyDescent="0.25">
      <c r="V4119" s="132"/>
      <c r="AC4119"/>
    </row>
    <row r="4120" spans="22:29" x14ac:dyDescent="0.25">
      <c r="V4120" s="132"/>
      <c r="AC4120"/>
    </row>
    <row r="4121" spans="22:29" x14ac:dyDescent="0.25">
      <c r="V4121" s="132"/>
      <c r="AC4121"/>
    </row>
    <row r="4122" spans="22:29" x14ac:dyDescent="0.25">
      <c r="V4122" s="132"/>
      <c r="AC4122"/>
    </row>
    <row r="4123" spans="22:29" x14ac:dyDescent="0.25">
      <c r="V4123" s="132"/>
      <c r="AC4123"/>
    </row>
    <row r="4124" spans="22:29" x14ac:dyDescent="0.25">
      <c r="V4124" s="132"/>
      <c r="AC4124"/>
    </row>
    <row r="4125" spans="22:29" x14ac:dyDescent="0.25">
      <c r="V4125" s="132"/>
      <c r="AC4125"/>
    </row>
    <row r="4126" spans="22:29" x14ac:dyDescent="0.25">
      <c r="V4126" s="132"/>
      <c r="AC4126"/>
    </row>
    <row r="4127" spans="22:29" x14ac:dyDescent="0.25">
      <c r="V4127" s="132"/>
      <c r="AC4127"/>
    </row>
    <row r="4128" spans="22:29" x14ac:dyDescent="0.25">
      <c r="V4128" s="132"/>
      <c r="AC4128"/>
    </row>
    <row r="4129" spans="22:29" x14ac:dyDescent="0.25">
      <c r="V4129" s="132"/>
      <c r="AC4129"/>
    </row>
    <row r="4130" spans="22:29" x14ac:dyDescent="0.25">
      <c r="V4130" s="132"/>
      <c r="AC4130"/>
    </row>
    <row r="4131" spans="22:29" x14ac:dyDescent="0.25">
      <c r="V4131" s="132"/>
      <c r="AC4131"/>
    </row>
    <row r="4132" spans="22:29" x14ac:dyDescent="0.25">
      <c r="V4132" s="132"/>
      <c r="AC4132"/>
    </row>
    <row r="4133" spans="22:29" x14ac:dyDescent="0.25">
      <c r="V4133" s="132"/>
      <c r="AC4133"/>
    </row>
    <row r="4134" spans="22:29" x14ac:dyDescent="0.25">
      <c r="V4134" s="132"/>
      <c r="AC4134"/>
    </row>
    <row r="4135" spans="22:29" x14ac:dyDescent="0.25">
      <c r="V4135" s="132"/>
      <c r="AC4135"/>
    </row>
    <row r="4136" spans="22:29" x14ac:dyDescent="0.25">
      <c r="V4136" s="132"/>
      <c r="AC4136"/>
    </row>
    <row r="4137" spans="22:29" x14ac:dyDescent="0.25">
      <c r="V4137" s="132"/>
      <c r="AC4137"/>
    </row>
    <row r="4138" spans="22:29" x14ac:dyDescent="0.25">
      <c r="V4138" s="132"/>
      <c r="AC4138"/>
    </row>
    <row r="4139" spans="22:29" x14ac:dyDescent="0.25">
      <c r="V4139" s="132"/>
      <c r="AC4139"/>
    </row>
    <row r="4140" spans="22:29" x14ac:dyDescent="0.25">
      <c r="V4140" s="132"/>
      <c r="AC4140"/>
    </row>
    <row r="4141" spans="22:29" x14ac:dyDescent="0.25">
      <c r="V4141" s="132"/>
      <c r="AC4141"/>
    </row>
    <row r="4142" spans="22:29" x14ac:dyDescent="0.25">
      <c r="V4142" s="132"/>
      <c r="AC4142"/>
    </row>
    <row r="4143" spans="22:29" x14ac:dyDescent="0.25">
      <c r="V4143" s="132"/>
      <c r="AC4143"/>
    </row>
    <row r="4144" spans="22:29" x14ac:dyDescent="0.25">
      <c r="V4144" s="132"/>
      <c r="AC4144"/>
    </row>
    <row r="4145" spans="22:29" x14ac:dyDescent="0.25">
      <c r="V4145" s="132"/>
      <c r="AC4145"/>
    </row>
    <row r="4146" spans="22:29" x14ac:dyDescent="0.25">
      <c r="V4146" s="132"/>
      <c r="AC4146"/>
    </row>
    <row r="4147" spans="22:29" x14ac:dyDescent="0.25">
      <c r="V4147" s="132"/>
      <c r="AC4147"/>
    </row>
    <row r="4148" spans="22:29" x14ac:dyDescent="0.25">
      <c r="V4148" s="132"/>
      <c r="AC4148"/>
    </row>
    <row r="4149" spans="22:29" x14ac:dyDescent="0.25">
      <c r="V4149" s="132"/>
      <c r="AC4149"/>
    </row>
    <row r="4150" spans="22:29" x14ac:dyDescent="0.25">
      <c r="V4150" s="132"/>
      <c r="AC4150"/>
    </row>
    <row r="4151" spans="22:29" x14ac:dyDescent="0.25">
      <c r="V4151" s="132"/>
      <c r="AC4151"/>
    </row>
    <row r="4152" spans="22:29" x14ac:dyDescent="0.25">
      <c r="V4152" s="132"/>
      <c r="AC4152"/>
    </row>
    <row r="4153" spans="22:29" x14ac:dyDescent="0.25">
      <c r="V4153" s="132"/>
      <c r="AC4153"/>
    </row>
    <row r="4154" spans="22:29" x14ac:dyDescent="0.25">
      <c r="V4154" s="132"/>
      <c r="AC4154"/>
    </row>
    <row r="4155" spans="22:29" x14ac:dyDescent="0.25">
      <c r="V4155" s="132"/>
      <c r="AC4155"/>
    </row>
    <row r="4156" spans="22:29" x14ac:dyDescent="0.25">
      <c r="V4156" s="132"/>
      <c r="AC4156"/>
    </row>
    <row r="4157" spans="22:29" x14ac:dyDescent="0.25">
      <c r="V4157" s="132"/>
      <c r="AC4157"/>
    </row>
    <row r="4158" spans="22:29" x14ac:dyDescent="0.25">
      <c r="V4158" s="132"/>
      <c r="AC4158"/>
    </row>
    <row r="4159" spans="22:29" x14ac:dyDescent="0.25">
      <c r="V4159" s="132"/>
      <c r="AC4159"/>
    </row>
    <row r="4160" spans="22:29" x14ac:dyDescent="0.25">
      <c r="V4160" s="132"/>
      <c r="AC4160"/>
    </row>
    <row r="4161" spans="22:29" x14ac:dyDescent="0.25">
      <c r="V4161" s="132"/>
      <c r="AC4161"/>
    </row>
    <row r="4162" spans="22:29" x14ac:dyDescent="0.25">
      <c r="V4162" s="132"/>
      <c r="AC4162"/>
    </row>
    <row r="4163" spans="22:29" x14ac:dyDescent="0.25">
      <c r="V4163" s="132"/>
      <c r="AC4163"/>
    </row>
    <row r="4164" spans="22:29" x14ac:dyDescent="0.25">
      <c r="V4164" s="132"/>
      <c r="AC4164"/>
    </row>
    <row r="4165" spans="22:29" x14ac:dyDescent="0.25">
      <c r="V4165" s="132"/>
      <c r="AC4165"/>
    </row>
    <row r="4166" spans="22:29" x14ac:dyDescent="0.25">
      <c r="V4166" s="132"/>
      <c r="AC4166"/>
    </row>
    <row r="4167" spans="22:29" x14ac:dyDescent="0.25">
      <c r="V4167" s="132"/>
      <c r="AC4167"/>
    </row>
    <row r="4168" spans="22:29" x14ac:dyDescent="0.25">
      <c r="V4168" s="132"/>
      <c r="AC4168"/>
    </row>
    <row r="4169" spans="22:29" x14ac:dyDescent="0.25">
      <c r="V4169" s="132"/>
      <c r="AC4169"/>
    </row>
    <row r="4170" spans="22:29" x14ac:dyDescent="0.25">
      <c r="V4170" s="132"/>
      <c r="AC4170"/>
    </row>
    <row r="4171" spans="22:29" x14ac:dyDescent="0.25">
      <c r="V4171" s="132"/>
      <c r="AC4171"/>
    </row>
    <row r="4172" spans="22:29" x14ac:dyDescent="0.25">
      <c r="V4172" s="132"/>
      <c r="AC4172"/>
    </row>
    <row r="4173" spans="22:29" x14ac:dyDescent="0.25">
      <c r="V4173" s="132"/>
      <c r="AC4173"/>
    </row>
    <row r="4174" spans="22:29" x14ac:dyDescent="0.25">
      <c r="V4174" s="132"/>
      <c r="AC4174"/>
    </row>
    <row r="4175" spans="22:29" x14ac:dyDescent="0.25">
      <c r="V4175" s="132"/>
      <c r="AC4175"/>
    </row>
    <row r="4176" spans="22:29" x14ac:dyDescent="0.25">
      <c r="V4176" s="132"/>
      <c r="AC4176"/>
    </row>
    <row r="4177" spans="22:29" x14ac:dyDescent="0.25">
      <c r="V4177" s="132"/>
      <c r="AC4177"/>
    </row>
    <row r="4178" spans="22:29" x14ac:dyDescent="0.25">
      <c r="V4178" s="132"/>
      <c r="AC4178"/>
    </row>
    <row r="4179" spans="22:29" x14ac:dyDescent="0.25">
      <c r="V4179" s="132"/>
      <c r="AC4179"/>
    </row>
    <row r="4180" spans="22:29" x14ac:dyDescent="0.25">
      <c r="V4180" s="132"/>
      <c r="AC4180"/>
    </row>
    <row r="4181" spans="22:29" x14ac:dyDescent="0.25">
      <c r="V4181" s="132"/>
      <c r="AC4181"/>
    </row>
    <row r="4182" spans="22:29" x14ac:dyDescent="0.25">
      <c r="V4182" s="132"/>
      <c r="AC4182"/>
    </row>
    <row r="4183" spans="22:29" x14ac:dyDescent="0.25">
      <c r="V4183" s="132"/>
      <c r="AC4183"/>
    </row>
    <row r="4184" spans="22:29" x14ac:dyDescent="0.25">
      <c r="V4184" s="132"/>
      <c r="AC4184"/>
    </row>
    <row r="4185" spans="22:29" x14ac:dyDescent="0.25">
      <c r="V4185" s="132"/>
      <c r="AC4185"/>
    </row>
    <row r="4186" spans="22:29" x14ac:dyDescent="0.25">
      <c r="V4186" s="132"/>
      <c r="AC4186"/>
    </row>
    <row r="4187" spans="22:29" x14ac:dyDescent="0.25">
      <c r="V4187" s="132"/>
      <c r="AC4187"/>
    </row>
    <row r="4188" spans="22:29" x14ac:dyDescent="0.25">
      <c r="V4188" s="132"/>
      <c r="AC4188"/>
    </row>
    <row r="4189" spans="22:29" x14ac:dyDescent="0.25">
      <c r="V4189" s="132"/>
      <c r="AC4189"/>
    </row>
    <row r="4190" spans="22:29" x14ac:dyDescent="0.25">
      <c r="V4190" s="132"/>
      <c r="AC4190"/>
    </row>
    <row r="4191" spans="22:29" x14ac:dyDescent="0.25">
      <c r="V4191" s="132"/>
      <c r="AC4191"/>
    </row>
    <row r="4192" spans="22:29" x14ac:dyDescent="0.25">
      <c r="V4192" s="132"/>
      <c r="AC4192"/>
    </row>
    <row r="4193" spans="22:29" x14ac:dyDescent="0.25">
      <c r="V4193" s="132"/>
      <c r="AC4193"/>
    </row>
    <row r="4194" spans="22:29" x14ac:dyDescent="0.25">
      <c r="V4194" s="132"/>
      <c r="AC4194"/>
    </row>
    <row r="4195" spans="22:29" x14ac:dyDescent="0.25">
      <c r="V4195" s="132"/>
      <c r="AC4195"/>
    </row>
    <row r="4196" spans="22:29" x14ac:dyDescent="0.25">
      <c r="V4196" s="132"/>
      <c r="AC4196"/>
    </row>
    <row r="4197" spans="22:29" x14ac:dyDescent="0.25">
      <c r="V4197" s="132"/>
      <c r="AC4197"/>
    </row>
    <row r="4198" spans="22:29" x14ac:dyDescent="0.25">
      <c r="V4198" s="132"/>
      <c r="AC4198"/>
    </row>
    <row r="4199" spans="22:29" x14ac:dyDescent="0.25">
      <c r="V4199" s="132"/>
      <c r="AC4199"/>
    </row>
    <row r="4200" spans="22:29" x14ac:dyDescent="0.25">
      <c r="V4200" s="132"/>
      <c r="AC4200"/>
    </row>
    <row r="4201" spans="22:29" x14ac:dyDescent="0.25">
      <c r="V4201" s="132"/>
      <c r="AC4201"/>
    </row>
    <row r="4202" spans="22:29" x14ac:dyDescent="0.25">
      <c r="V4202" s="132"/>
      <c r="AC4202"/>
    </row>
    <row r="4203" spans="22:29" x14ac:dyDescent="0.25">
      <c r="V4203" s="132"/>
      <c r="AC4203"/>
    </row>
    <row r="4204" spans="22:29" x14ac:dyDescent="0.25">
      <c r="V4204" s="132"/>
      <c r="AC4204"/>
    </row>
    <row r="4205" spans="22:29" x14ac:dyDescent="0.25">
      <c r="V4205" s="132"/>
      <c r="AC4205"/>
    </row>
    <row r="4206" spans="22:29" x14ac:dyDescent="0.25">
      <c r="V4206" s="132"/>
      <c r="AC4206"/>
    </row>
    <row r="4207" spans="22:29" x14ac:dyDescent="0.25">
      <c r="V4207" s="132"/>
      <c r="AC4207"/>
    </row>
    <row r="4208" spans="22:29" x14ac:dyDescent="0.25">
      <c r="V4208" s="132"/>
      <c r="AC4208"/>
    </row>
    <row r="4209" spans="22:29" x14ac:dyDescent="0.25">
      <c r="V4209" s="132"/>
      <c r="AC4209"/>
    </row>
    <row r="4210" spans="22:29" x14ac:dyDescent="0.25">
      <c r="V4210" s="132"/>
      <c r="AC4210"/>
    </row>
    <row r="4211" spans="22:29" x14ac:dyDescent="0.25">
      <c r="V4211" s="132"/>
      <c r="AC4211"/>
    </row>
    <row r="4212" spans="22:29" x14ac:dyDescent="0.25">
      <c r="V4212" s="132"/>
      <c r="AC4212"/>
    </row>
    <row r="4213" spans="22:29" x14ac:dyDescent="0.25">
      <c r="V4213" s="132"/>
      <c r="AC4213"/>
    </row>
    <row r="4214" spans="22:29" x14ac:dyDescent="0.25">
      <c r="V4214" s="132"/>
      <c r="AC4214"/>
    </row>
    <row r="4215" spans="22:29" x14ac:dyDescent="0.25">
      <c r="V4215" s="132"/>
      <c r="AC4215"/>
    </row>
    <row r="4216" spans="22:29" x14ac:dyDescent="0.25">
      <c r="V4216" s="132"/>
      <c r="AC4216"/>
    </row>
    <row r="4217" spans="22:29" x14ac:dyDescent="0.25">
      <c r="V4217" s="132"/>
      <c r="AC4217"/>
    </row>
    <row r="4218" spans="22:29" x14ac:dyDescent="0.25">
      <c r="V4218" s="132"/>
      <c r="AC4218"/>
    </row>
    <row r="4219" spans="22:29" x14ac:dyDescent="0.25">
      <c r="V4219" s="132"/>
      <c r="AC4219"/>
    </row>
    <row r="4220" spans="22:29" x14ac:dyDescent="0.25">
      <c r="V4220" s="132"/>
      <c r="AC4220"/>
    </row>
    <row r="4221" spans="22:29" x14ac:dyDescent="0.25">
      <c r="V4221" s="132"/>
      <c r="AC4221"/>
    </row>
    <row r="4222" spans="22:29" x14ac:dyDescent="0.25">
      <c r="V4222" s="132"/>
      <c r="AC4222"/>
    </row>
    <row r="4223" spans="22:29" x14ac:dyDescent="0.25">
      <c r="V4223" s="132"/>
      <c r="AC4223"/>
    </row>
    <row r="4224" spans="22:29" x14ac:dyDescent="0.25">
      <c r="V4224" s="132"/>
      <c r="AC4224"/>
    </row>
    <row r="4225" spans="22:29" x14ac:dyDescent="0.25">
      <c r="V4225" s="132"/>
      <c r="AC4225"/>
    </row>
    <row r="4226" spans="22:29" x14ac:dyDescent="0.25">
      <c r="V4226" s="132"/>
      <c r="AC4226"/>
    </row>
    <row r="4227" spans="22:29" x14ac:dyDescent="0.25">
      <c r="V4227" s="132"/>
      <c r="AC4227"/>
    </row>
    <row r="4228" spans="22:29" x14ac:dyDescent="0.25">
      <c r="V4228" s="132"/>
      <c r="AC4228"/>
    </row>
    <row r="4229" spans="22:29" x14ac:dyDescent="0.25">
      <c r="V4229" s="132"/>
      <c r="AC4229"/>
    </row>
    <row r="4230" spans="22:29" x14ac:dyDescent="0.25">
      <c r="V4230" s="132"/>
      <c r="AC4230"/>
    </row>
    <row r="4231" spans="22:29" x14ac:dyDescent="0.25">
      <c r="V4231" s="132"/>
      <c r="AC4231"/>
    </row>
    <row r="4232" spans="22:29" x14ac:dyDescent="0.25">
      <c r="V4232" s="132"/>
      <c r="AC4232"/>
    </row>
    <row r="4233" spans="22:29" x14ac:dyDescent="0.25">
      <c r="V4233" s="132"/>
      <c r="AC4233"/>
    </row>
    <row r="4234" spans="22:29" x14ac:dyDescent="0.25">
      <c r="V4234" s="132"/>
      <c r="AC4234"/>
    </row>
    <row r="4235" spans="22:29" x14ac:dyDescent="0.25">
      <c r="V4235" s="132"/>
      <c r="AC4235"/>
    </row>
    <row r="4236" spans="22:29" x14ac:dyDescent="0.25">
      <c r="V4236" s="132"/>
      <c r="AC4236"/>
    </row>
    <row r="4237" spans="22:29" x14ac:dyDescent="0.25">
      <c r="V4237" s="132"/>
      <c r="AC4237"/>
    </row>
    <row r="4238" spans="22:29" x14ac:dyDescent="0.25">
      <c r="V4238" s="132"/>
      <c r="AC4238"/>
    </row>
    <row r="4239" spans="22:29" x14ac:dyDescent="0.25">
      <c r="V4239" s="132"/>
      <c r="AC4239"/>
    </row>
    <row r="4240" spans="22:29" x14ac:dyDescent="0.25">
      <c r="V4240" s="132"/>
      <c r="AC4240"/>
    </row>
    <row r="4241" spans="22:29" x14ac:dyDescent="0.25">
      <c r="V4241" s="132"/>
      <c r="AC4241"/>
    </row>
    <row r="4242" spans="22:29" x14ac:dyDescent="0.25">
      <c r="V4242" s="132"/>
      <c r="AC4242"/>
    </row>
    <row r="4243" spans="22:29" x14ac:dyDescent="0.25">
      <c r="V4243" s="132"/>
      <c r="AC4243"/>
    </row>
    <row r="4244" spans="22:29" x14ac:dyDescent="0.25">
      <c r="V4244" s="132"/>
      <c r="AC4244"/>
    </row>
    <row r="4245" spans="22:29" x14ac:dyDescent="0.25">
      <c r="V4245" s="132"/>
      <c r="AC4245"/>
    </row>
    <row r="4246" spans="22:29" x14ac:dyDescent="0.25">
      <c r="V4246" s="132"/>
      <c r="AC4246"/>
    </row>
    <row r="4247" spans="22:29" x14ac:dyDescent="0.25">
      <c r="V4247" s="132"/>
      <c r="AC4247"/>
    </row>
    <row r="4248" spans="22:29" x14ac:dyDescent="0.25">
      <c r="V4248" s="132"/>
      <c r="AC4248"/>
    </row>
    <row r="4249" spans="22:29" x14ac:dyDescent="0.25">
      <c r="V4249" s="132"/>
      <c r="AC4249"/>
    </row>
    <row r="4250" spans="22:29" x14ac:dyDescent="0.25">
      <c r="V4250" s="132"/>
      <c r="AC4250"/>
    </row>
    <row r="4251" spans="22:29" x14ac:dyDescent="0.25">
      <c r="V4251" s="132"/>
      <c r="AC4251"/>
    </row>
    <row r="4252" spans="22:29" x14ac:dyDescent="0.25">
      <c r="V4252" s="132"/>
      <c r="AC4252"/>
    </row>
    <row r="4253" spans="22:29" x14ac:dyDescent="0.25">
      <c r="V4253" s="132"/>
      <c r="AC4253"/>
    </row>
    <row r="4254" spans="22:29" x14ac:dyDescent="0.25">
      <c r="V4254" s="132"/>
      <c r="AC4254"/>
    </row>
    <row r="4255" spans="22:29" x14ac:dyDescent="0.25">
      <c r="V4255" s="132"/>
      <c r="AC4255"/>
    </row>
    <row r="4256" spans="22:29" x14ac:dyDescent="0.25">
      <c r="V4256" s="132"/>
      <c r="AC4256"/>
    </row>
    <row r="4257" spans="22:29" x14ac:dyDescent="0.25">
      <c r="V4257" s="132"/>
      <c r="AC4257"/>
    </row>
    <row r="4258" spans="22:29" x14ac:dyDescent="0.25">
      <c r="V4258" s="132"/>
      <c r="AC4258"/>
    </row>
    <row r="4259" spans="22:29" x14ac:dyDescent="0.25">
      <c r="V4259" s="132"/>
      <c r="AC4259"/>
    </row>
    <row r="4260" spans="22:29" x14ac:dyDescent="0.25">
      <c r="V4260" s="132"/>
      <c r="AC4260"/>
    </row>
    <row r="4261" spans="22:29" x14ac:dyDescent="0.25">
      <c r="V4261" s="132"/>
      <c r="AC4261"/>
    </row>
    <row r="4262" spans="22:29" x14ac:dyDescent="0.25">
      <c r="V4262" s="132"/>
      <c r="AC4262"/>
    </row>
    <row r="4263" spans="22:29" x14ac:dyDescent="0.25">
      <c r="V4263" s="132"/>
      <c r="AC4263"/>
    </row>
    <row r="4264" spans="22:29" x14ac:dyDescent="0.25">
      <c r="V4264" s="132"/>
      <c r="AC4264"/>
    </row>
    <row r="4265" spans="22:29" x14ac:dyDescent="0.25">
      <c r="V4265" s="132"/>
      <c r="AC4265"/>
    </row>
    <row r="4266" spans="22:29" x14ac:dyDescent="0.25">
      <c r="V4266" s="132"/>
      <c r="AC4266"/>
    </row>
    <row r="4267" spans="22:29" x14ac:dyDescent="0.25">
      <c r="V4267" s="132"/>
      <c r="AC4267"/>
    </row>
    <row r="4268" spans="22:29" x14ac:dyDescent="0.25">
      <c r="V4268" s="132"/>
      <c r="AC4268"/>
    </row>
    <row r="4269" spans="22:29" x14ac:dyDescent="0.25">
      <c r="V4269" s="132"/>
      <c r="AC4269"/>
    </row>
    <row r="4270" spans="22:29" x14ac:dyDescent="0.25">
      <c r="V4270" s="132"/>
      <c r="AC4270"/>
    </row>
    <row r="4271" spans="22:29" x14ac:dyDescent="0.25">
      <c r="V4271" s="132"/>
      <c r="AC4271"/>
    </row>
    <row r="4272" spans="22:29" x14ac:dyDescent="0.25">
      <c r="V4272" s="132"/>
      <c r="AC4272"/>
    </row>
    <row r="4273" spans="22:29" x14ac:dyDescent="0.25">
      <c r="V4273" s="132"/>
      <c r="AC4273"/>
    </row>
    <row r="4274" spans="22:29" x14ac:dyDescent="0.25">
      <c r="V4274" s="132"/>
      <c r="AC4274"/>
    </row>
    <row r="4275" spans="22:29" x14ac:dyDescent="0.25">
      <c r="V4275" s="132"/>
      <c r="AC4275"/>
    </row>
    <row r="4276" spans="22:29" x14ac:dyDescent="0.25">
      <c r="V4276" s="132"/>
      <c r="AC4276"/>
    </row>
    <row r="4277" spans="22:29" x14ac:dyDescent="0.25">
      <c r="V4277" s="132"/>
      <c r="AC4277"/>
    </row>
    <row r="4278" spans="22:29" x14ac:dyDescent="0.25">
      <c r="V4278" s="132"/>
      <c r="AC4278"/>
    </row>
    <row r="4279" spans="22:29" x14ac:dyDescent="0.25">
      <c r="V4279" s="132"/>
      <c r="AC4279"/>
    </row>
    <row r="4280" spans="22:29" x14ac:dyDescent="0.25">
      <c r="V4280" s="132"/>
      <c r="AC4280"/>
    </row>
    <row r="4281" spans="22:29" x14ac:dyDescent="0.25">
      <c r="V4281" s="132"/>
      <c r="AC4281"/>
    </row>
    <row r="4282" spans="22:29" x14ac:dyDescent="0.25">
      <c r="V4282" s="132"/>
      <c r="AC4282"/>
    </row>
    <row r="4283" spans="22:29" x14ac:dyDescent="0.25">
      <c r="V4283" s="132"/>
      <c r="AC4283"/>
    </row>
    <row r="4284" spans="22:29" x14ac:dyDescent="0.25">
      <c r="V4284" s="132"/>
      <c r="AC4284"/>
    </row>
    <row r="4285" spans="22:29" x14ac:dyDescent="0.25">
      <c r="V4285" s="132"/>
      <c r="AC4285"/>
    </row>
    <row r="4286" spans="22:29" x14ac:dyDescent="0.25">
      <c r="V4286" s="132"/>
      <c r="AC4286"/>
    </row>
    <row r="4287" spans="22:29" x14ac:dyDescent="0.25">
      <c r="V4287" s="132"/>
      <c r="AC4287"/>
    </row>
    <row r="4288" spans="22:29" x14ac:dyDescent="0.25">
      <c r="V4288" s="132"/>
      <c r="AC4288"/>
    </row>
    <row r="4289" spans="22:29" x14ac:dyDescent="0.25">
      <c r="V4289" s="132"/>
      <c r="AC4289"/>
    </row>
    <row r="4290" spans="22:29" x14ac:dyDescent="0.25">
      <c r="V4290" s="132"/>
      <c r="AC4290"/>
    </row>
    <row r="4291" spans="22:29" x14ac:dyDescent="0.25">
      <c r="V4291" s="132"/>
      <c r="AC4291"/>
    </row>
    <row r="4292" spans="22:29" x14ac:dyDescent="0.25">
      <c r="V4292" s="132"/>
      <c r="AC4292"/>
    </row>
    <row r="4293" spans="22:29" x14ac:dyDescent="0.25">
      <c r="V4293" s="132"/>
      <c r="AC4293"/>
    </row>
    <row r="4294" spans="22:29" x14ac:dyDescent="0.25">
      <c r="V4294" s="132"/>
      <c r="AC4294"/>
    </row>
    <row r="4295" spans="22:29" x14ac:dyDescent="0.25">
      <c r="V4295" s="132"/>
      <c r="AC4295"/>
    </row>
    <row r="4296" spans="22:29" x14ac:dyDescent="0.25">
      <c r="V4296" s="132"/>
      <c r="AC4296"/>
    </row>
    <row r="4297" spans="22:29" x14ac:dyDescent="0.25">
      <c r="V4297" s="132"/>
      <c r="AC4297"/>
    </row>
    <row r="4298" spans="22:29" x14ac:dyDescent="0.25">
      <c r="V4298" s="132"/>
      <c r="AC4298"/>
    </row>
    <row r="4299" spans="22:29" x14ac:dyDescent="0.25">
      <c r="V4299" s="132"/>
      <c r="AC4299"/>
    </row>
    <row r="4300" spans="22:29" x14ac:dyDescent="0.25">
      <c r="V4300" s="132"/>
      <c r="AC4300"/>
    </row>
    <row r="4301" spans="22:29" x14ac:dyDescent="0.25">
      <c r="V4301" s="132"/>
      <c r="AC4301"/>
    </row>
    <row r="4302" spans="22:29" x14ac:dyDescent="0.25">
      <c r="V4302" s="132"/>
      <c r="AC4302"/>
    </row>
    <row r="4303" spans="22:29" x14ac:dyDescent="0.25">
      <c r="V4303" s="132"/>
      <c r="AC4303"/>
    </row>
    <row r="4304" spans="22:29" x14ac:dyDescent="0.25">
      <c r="V4304" s="132"/>
      <c r="AC4304"/>
    </row>
    <row r="4305" spans="22:29" x14ac:dyDescent="0.25">
      <c r="V4305" s="132"/>
      <c r="AC4305"/>
    </row>
    <row r="4306" spans="22:29" x14ac:dyDescent="0.25">
      <c r="V4306" s="132"/>
      <c r="AC4306"/>
    </row>
    <row r="4307" spans="22:29" x14ac:dyDescent="0.25">
      <c r="V4307" s="132"/>
      <c r="AC4307"/>
    </row>
    <row r="4308" spans="22:29" x14ac:dyDescent="0.25">
      <c r="V4308" s="132"/>
      <c r="AC4308"/>
    </row>
    <row r="4309" spans="22:29" x14ac:dyDescent="0.25">
      <c r="V4309" s="132"/>
      <c r="AC4309"/>
    </row>
    <row r="4310" spans="22:29" x14ac:dyDescent="0.25">
      <c r="V4310" s="132"/>
      <c r="AC4310"/>
    </row>
    <row r="4311" spans="22:29" x14ac:dyDescent="0.25">
      <c r="V4311" s="132"/>
      <c r="AC4311"/>
    </row>
    <row r="4312" spans="22:29" x14ac:dyDescent="0.25">
      <c r="V4312" s="132"/>
      <c r="AC4312"/>
    </row>
    <row r="4313" spans="22:29" x14ac:dyDescent="0.25">
      <c r="V4313" s="132"/>
      <c r="AC4313"/>
    </row>
    <row r="4314" spans="22:29" x14ac:dyDescent="0.25">
      <c r="V4314" s="132"/>
      <c r="AC4314"/>
    </row>
    <row r="4315" spans="22:29" x14ac:dyDescent="0.25">
      <c r="V4315" s="132"/>
      <c r="AC4315"/>
    </row>
    <row r="4316" spans="22:29" x14ac:dyDescent="0.25">
      <c r="V4316" s="132"/>
      <c r="AC4316"/>
    </row>
    <row r="4317" spans="22:29" x14ac:dyDescent="0.25">
      <c r="V4317" s="132"/>
      <c r="AC4317"/>
    </row>
    <row r="4318" spans="22:29" x14ac:dyDescent="0.25">
      <c r="V4318" s="132"/>
      <c r="AC4318"/>
    </row>
    <row r="4319" spans="22:29" x14ac:dyDescent="0.25">
      <c r="V4319" s="132"/>
      <c r="AC4319"/>
    </row>
    <row r="4320" spans="22:29" x14ac:dyDescent="0.25">
      <c r="V4320" s="132"/>
      <c r="AC4320"/>
    </row>
    <row r="4321" spans="22:29" x14ac:dyDescent="0.25">
      <c r="V4321" s="132"/>
      <c r="AC4321"/>
    </row>
    <row r="4322" spans="22:29" x14ac:dyDescent="0.25">
      <c r="V4322" s="132"/>
      <c r="AC4322"/>
    </row>
    <row r="4323" spans="22:29" x14ac:dyDescent="0.25">
      <c r="V4323" s="132"/>
      <c r="AC4323"/>
    </row>
    <row r="4324" spans="22:29" x14ac:dyDescent="0.25">
      <c r="V4324" s="132"/>
      <c r="AC4324"/>
    </row>
    <row r="4325" spans="22:29" x14ac:dyDescent="0.25">
      <c r="V4325" s="132"/>
      <c r="AC4325"/>
    </row>
    <row r="4326" spans="22:29" x14ac:dyDescent="0.25">
      <c r="V4326" s="132"/>
      <c r="AC4326"/>
    </row>
    <row r="4327" spans="22:29" x14ac:dyDescent="0.25">
      <c r="V4327" s="132"/>
      <c r="AC4327"/>
    </row>
    <row r="4328" spans="22:29" x14ac:dyDescent="0.25">
      <c r="V4328" s="132"/>
      <c r="AC4328"/>
    </row>
    <row r="4329" spans="22:29" x14ac:dyDescent="0.25">
      <c r="V4329" s="132"/>
      <c r="AC4329"/>
    </row>
    <row r="4330" spans="22:29" x14ac:dyDescent="0.25">
      <c r="V4330" s="132"/>
      <c r="AC4330"/>
    </row>
    <row r="4331" spans="22:29" x14ac:dyDescent="0.25">
      <c r="V4331" s="132"/>
      <c r="AC4331"/>
    </row>
    <row r="4332" spans="22:29" x14ac:dyDescent="0.25">
      <c r="V4332" s="132"/>
      <c r="AC4332"/>
    </row>
    <row r="4333" spans="22:29" x14ac:dyDescent="0.25">
      <c r="V4333" s="132"/>
      <c r="AC4333"/>
    </row>
    <row r="4334" spans="22:29" x14ac:dyDescent="0.25">
      <c r="V4334" s="132"/>
      <c r="AC4334"/>
    </row>
    <row r="4335" spans="22:29" x14ac:dyDescent="0.25">
      <c r="V4335" s="132"/>
      <c r="AC4335"/>
    </row>
    <row r="4336" spans="22:29" x14ac:dyDescent="0.25">
      <c r="V4336" s="132"/>
      <c r="AC4336"/>
    </row>
    <row r="4337" spans="22:29" x14ac:dyDescent="0.25">
      <c r="V4337" s="132"/>
      <c r="AC4337"/>
    </row>
    <row r="4338" spans="22:29" x14ac:dyDescent="0.25">
      <c r="V4338" s="132"/>
      <c r="AC4338"/>
    </row>
    <row r="4339" spans="22:29" x14ac:dyDescent="0.25">
      <c r="V4339" s="132"/>
      <c r="AC4339"/>
    </row>
    <row r="4340" spans="22:29" x14ac:dyDescent="0.25">
      <c r="V4340" s="132"/>
      <c r="AC4340"/>
    </row>
    <row r="4341" spans="22:29" x14ac:dyDescent="0.25">
      <c r="V4341" s="132"/>
      <c r="AC4341"/>
    </row>
    <row r="4342" spans="22:29" x14ac:dyDescent="0.25">
      <c r="V4342" s="132"/>
      <c r="AC4342"/>
    </row>
    <row r="4343" spans="22:29" x14ac:dyDescent="0.25">
      <c r="V4343" s="132"/>
      <c r="AC4343"/>
    </row>
    <row r="4344" spans="22:29" x14ac:dyDescent="0.25">
      <c r="V4344" s="132"/>
      <c r="AC4344"/>
    </row>
    <row r="4345" spans="22:29" x14ac:dyDescent="0.25">
      <c r="V4345" s="132"/>
      <c r="AC4345"/>
    </row>
    <row r="4346" spans="22:29" x14ac:dyDescent="0.25">
      <c r="V4346" s="132"/>
      <c r="AC4346"/>
    </row>
    <row r="4347" spans="22:29" x14ac:dyDescent="0.25">
      <c r="V4347" s="132"/>
      <c r="AC4347"/>
    </row>
    <row r="4348" spans="22:29" x14ac:dyDescent="0.25">
      <c r="V4348" s="132"/>
      <c r="AC4348"/>
    </row>
    <row r="4349" spans="22:29" x14ac:dyDescent="0.25">
      <c r="V4349" s="132"/>
      <c r="AC4349"/>
    </row>
    <row r="4350" spans="22:29" x14ac:dyDescent="0.25">
      <c r="V4350" s="132"/>
      <c r="AC4350"/>
    </row>
    <row r="4351" spans="22:29" x14ac:dyDescent="0.25">
      <c r="V4351" s="132"/>
      <c r="AC4351"/>
    </row>
    <row r="4352" spans="22:29" x14ac:dyDescent="0.25">
      <c r="V4352" s="132"/>
      <c r="AC4352"/>
    </row>
    <row r="4353" spans="22:29" x14ac:dyDescent="0.25">
      <c r="V4353" s="132"/>
      <c r="AC4353"/>
    </row>
    <row r="4354" spans="22:29" x14ac:dyDescent="0.25">
      <c r="V4354" s="132"/>
      <c r="AC4354"/>
    </row>
    <row r="4355" spans="22:29" x14ac:dyDescent="0.25">
      <c r="V4355" s="132"/>
      <c r="AC4355"/>
    </row>
    <row r="4356" spans="22:29" x14ac:dyDescent="0.25">
      <c r="V4356" s="132"/>
      <c r="AC4356"/>
    </row>
    <row r="4357" spans="22:29" x14ac:dyDescent="0.25">
      <c r="V4357" s="132"/>
      <c r="AC4357"/>
    </row>
    <row r="4358" spans="22:29" x14ac:dyDescent="0.25">
      <c r="V4358" s="132"/>
      <c r="AC4358"/>
    </row>
    <row r="4359" spans="22:29" x14ac:dyDescent="0.25">
      <c r="V4359" s="132"/>
      <c r="AC4359"/>
    </row>
    <row r="4360" spans="22:29" x14ac:dyDescent="0.25">
      <c r="V4360" s="132"/>
      <c r="AC4360"/>
    </row>
    <row r="4361" spans="22:29" x14ac:dyDescent="0.25">
      <c r="V4361" s="132"/>
      <c r="AC4361"/>
    </row>
    <row r="4362" spans="22:29" x14ac:dyDescent="0.25">
      <c r="V4362" s="132"/>
      <c r="AC4362"/>
    </row>
    <row r="4363" spans="22:29" x14ac:dyDescent="0.25">
      <c r="V4363" s="132"/>
      <c r="AC4363"/>
    </row>
    <row r="4364" spans="22:29" x14ac:dyDescent="0.25">
      <c r="V4364" s="132"/>
      <c r="AC4364"/>
    </row>
    <row r="4365" spans="22:29" x14ac:dyDescent="0.25">
      <c r="V4365" s="132"/>
      <c r="AC4365"/>
    </row>
    <row r="4366" spans="22:29" x14ac:dyDescent="0.25">
      <c r="V4366" s="132"/>
      <c r="AC4366"/>
    </row>
    <row r="4367" spans="22:29" x14ac:dyDescent="0.25">
      <c r="V4367" s="132"/>
      <c r="AC4367"/>
    </row>
    <row r="4368" spans="22:29" x14ac:dyDescent="0.25">
      <c r="V4368" s="132"/>
      <c r="AC4368"/>
    </row>
    <row r="4369" spans="22:29" x14ac:dyDescent="0.25">
      <c r="V4369" s="132"/>
      <c r="AC4369"/>
    </row>
    <row r="4370" spans="22:29" x14ac:dyDescent="0.25">
      <c r="V4370" s="132"/>
      <c r="AC4370"/>
    </row>
    <row r="4371" spans="22:29" x14ac:dyDescent="0.25">
      <c r="V4371" s="132"/>
      <c r="AC4371"/>
    </row>
    <row r="4372" spans="22:29" x14ac:dyDescent="0.25">
      <c r="V4372" s="132"/>
      <c r="AC4372"/>
    </row>
    <row r="4373" spans="22:29" x14ac:dyDescent="0.25">
      <c r="V4373" s="132"/>
      <c r="AC4373"/>
    </row>
    <row r="4374" spans="22:29" x14ac:dyDescent="0.25">
      <c r="V4374" s="132"/>
      <c r="AC4374"/>
    </row>
    <row r="4375" spans="22:29" x14ac:dyDescent="0.25">
      <c r="V4375" s="132"/>
      <c r="AC4375"/>
    </row>
    <row r="4376" spans="22:29" x14ac:dyDescent="0.25">
      <c r="V4376" s="132"/>
      <c r="AC4376"/>
    </row>
    <row r="4377" spans="22:29" x14ac:dyDescent="0.25">
      <c r="V4377" s="132"/>
      <c r="AC4377"/>
    </row>
    <row r="4378" spans="22:29" x14ac:dyDescent="0.25">
      <c r="V4378" s="132"/>
      <c r="AC4378"/>
    </row>
    <row r="4379" spans="22:29" x14ac:dyDescent="0.25">
      <c r="V4379" s="132"/>
      <c r="AC4379"/>
    </row>
    <row r="4380" spans="22:29" x14ac:dyDescent="0.25">
      <c r="V4380" s="132"/>
      <c r="AC4380"/>
    </row>
    <row r="4381" spans="22:29" x14ac:dyDescent="0.25">
      <c r="V4381" s="132"/>
      <c r="AC4381"/>
    </row>
    <row r="4382" spans="22:29" x14ac:dyDescent="0.25">
      <c r="V4382" s="132"/>
      <c r="AC4382"/>
    </row>
    <row r="4383" spans="22:29" x14ac:dyDescent="0.25">
      <c r="V4383" s="132"/>
      <c r="AC4383"/>
    </row>
    <row r="4384" spans="22:29" x14ac:dyDescent="0.25">
      <c r="V4384" s="132"/>
      <c r="AC4384"/>
    </row>
    <row r="4385" spans="22:29" x14ac:dyDescent="0.25">
      <c r="V4385" s="132"/>
      <c r="AC4385"/>
    </row>
    <row r="4386" spans="22:29" x14ac:dyDescent="0.25">
      <c r="V4386" s="132"/>
      <c r="AC4386"/>
    </row>
    <row r="4387" spans="22:29" x14ac:dyDescent="0.25">
      <c r="V4387" s="132"/>
      <c r="AC4387"/>
    </row>
    <row r="4388" spans="22:29" x14ac:dyDescent="0.25">
      <c r="V4388" s="132"/>
      <c r="AC4388"/>
    </row>
    <row r="4389" spans="22:29" x14ac:dyDescent="0.25">
      <c r="V4389" s="132"/>
      <c r="AC4389"/>
    </row>
    <row r="4390" spans="22:29" x14ac:dyDescent="0.25">
      <c r="V4390" s="132"/>
      <c r="AC4390"/>
    </row>
    <row r="4391" spans="22:29" x14ac:dyDescent="0.25">
      <c r="V4391" s="132"/>
      <c r="AC4391"/>
    </row>
    <row r="4392" spans="22:29" x14ac:dyDescent="0.25">
      <c r="V4392" s="132"/>
      <c r="AC4392"/>
    </row>
    <row r="4393" spans="22:29" x14ac:dyDescent="0.25">
      <c r="V4393" s="132"/>
      <c r="AC4393"/>
    </row>
    <row r="4394" spans="22:29" x14ac:dyDescent="0.25">
      <c r="V4394" s="132"/>
      <c r="AC4394"/>
    </row>
    <row r="4395" spans="22:29" x14ac:dyDescent="0.25">
      <c r="V4395" s="132"/>
      <c r="AC4395"/>
    </row>
    <row r="4396" spans="22:29" x14ac:dyDescent="0.25">
      <c r="V4396" s="132"/>
      <c r="AC4396"/>
    </row>
    <row r="4397" spans="22:29" x14ac:dyDescent="0.25">
      <c r="V4397" s="132"/>
      <c r="AC4397"/>
    </row>
    <row r="4398" spans="22:29" x14ac:dyDescent="0.25">
      <c r="V4398" s="132"/>
      <c r="AC4398"/>
    </row>
    <row r="4399" spans="22:29" x14ac:dyDescent="0.25">
      <c r="V4399" s="132"/>
      <c r="AC4399"/>
    </row>
    <row r="4400" spans="22:29" x14ac:dyDescent="0.25">
      <c r="V4400" s="132"/>
      <c r="AC4400"/>
    </row>
    <row r="4401" spans="22:29" x14ac:dyDescent="0.25">
      <c r="V4401" s="132"/>
      <c r="AC4401"/>
    </row>
    <row r="4402" spans="22:29" x14ac:dyDescent="0.25">
      <c r="V4402" s="132"/>
      <c r="AC4402"/>
    </row>
    <row r="4403" spans="22:29" x14ac:dyDescent="0.25">
      <c r="V4403" s="132"/>
      <c r="AC4403"/>
    </row>
    <row r="4404" spans="22:29" x14ac:dyDescent="0.25">
      <c r="V4404" s="132"/>
      <c r="AC4404"/>
    </row>
    <row r="4405" spans="22:29" x14ac:dyDescent="0.25">
      <c r="V4405" s="132"/>
      <c r="AC4405"/>
    </row>
    <row r="4406" spans="22:29" x14ac:dyDescent="0.25">
      <c r="V4406" s="132"/>
      <c r="AC4406"/>
    </row>
    <row r="4407" spans="22:29" x14ac:dyDescent="0.25">
      <c r="V4407" s="132"/>
      <c r="AC4407"/>
    </row>
    <row r="4408" spans="22:29" x14ac:dyDescent="0.25">
      <c r="V4408" s="132"/>
      <c r="AC4408"/>
    </row>
    <row r="4409" spans="22:29" x14ac:dyDescent="0.25">
      <c r="V4409" s="132"/>
      <c r="AC4409"/>
    </row>
    <row r="4410" spans="22:29" x14ac:dyDescent="0.25">
      <c r="V4410" s="132"/>
      <c r="AC4410"/>
    </row>
    <row r="4411" spans="22:29" x14ac:dyDescent="0.25">
      <c r="V4411" s="132"/>
      <c r="AC4411"/>
    </row>
    <row r="4412" spans="22:29" x14ac:dyDescent="0.25">
      <c r="V4412" s="132"/>
      <c r="AC4412"/>
    </row>
    <row r="4413" spans="22:29" x14ac:dyDescent="0.25">
      <c r="V4413" s="132"/>
      <c r="AC4413"/>
    </row>
    <row r="4414" spans="22:29" x14ac:dyDescent="0.25">
      <c r="V4414" s="132"/>
      <c r="AC4414"/>
    </row>
    <row r="4415" spans="22:29" x14ac:dyDescent="0.25">
      <c r="V4415" s="132"/>
      <c r="AC4415"/>
    </row>
    <row r="4416" spans="22:29" x14ac:dyDescent="0.25">
      <c r="V4416" s="132"/>
      <c r="AC4416"/>
    </row>
    <row r="4417" spans="22:29" x14ac:dyDescent="0.25">
      <c r="V4417" s="132"/>
      <c r="AC4417"/>
    </row>
    <row r="4418" spans="22:29" x14ac:dyDescent="0.25">
      <c r="V4418" s="132"/>
      <c r="AC4418"/>
    </row>
    <row r="4419" spans="22:29" x14ac:dyDescent="0.25">
      <c r="V4419" s="132"/>
      <c r="AC4419"/>
    </row>
    <row r="4420" spans="22:29" x14ac:dyDescent="0.25">
      <c r="V4420" s="132"/>
      <c r="AC4420"/>
    </row>
    <row r="4421" spans="22:29" x14ac:dyDescent="0.25">
      <c r="V4421" s="132"/>
      <c r="AC4421"/>
    </row>
    <row r="4422" spans="22:29" x14ac:dyDescent="0.25">
      <c r="V4422" s="132"/>
      <c r="AC4422"/>
    </row>
    <row r="4423" spans="22:29" x14ac:dyDescent="0.25">
      <c r="V4423" s="132"/>
      <c r="AC4423"/>
    </row>
    <row r="4424" spans="22:29" x14ac:dyDescent="0.25">
      <c r="V4424" s="132"/>
      <c r="AC4424"/>
    </row>
    <row r="4425" spans="22:29" x14ac:dyDescent="0.25">
      <c r="V4425" s="132"/>
      <c r="AC4425"/>
    </row>
    <row r="4426" spans="22:29" x14ac:dyDescent="0.25">
      <c r="V4426" s="132"/>
      <c r="AC4426"/>
    </row>
    <row r="4427" spans="22:29" x14ac:dyDescent="0.25">
      <c r="V4427" s="132"/>
      <c r="AC4427"/>
    </row>
    <row r="4428" spans="22:29" x14ac:dyDescent="0.25">
      <c r="V4428" s="132"/>
      <c r="AC4428"/>
    </row>
    <row r="4429" spans="22:29" x14ac:dyDescent="0.25">
      <c r="V4429" s="132"/>
      <c r="AC4429"/>
    </row>
    <row r="4430" spans="22:29" x14ac:dyDescent="0.25">
      <c r="V4430" s="132"/>
      <c r="AC4430"/>
    </row>
    <row r="4431" spans="22:29" x14ac:dyDescent="0.25">
      <c r="V4431" s="132"/>
      <c r="AC4431"/>
    </row>
    <row r="4432" spans="22:29" x14ac:dyDescent="0.25">
      <c r="V4432" s="132"/>
      <c r="AC4432"/>
    </row>
    <row r="4433" spans="22:29" x14ac:dyDescent="0.25">
      <c r="V4433" s="132"/>
      <c r="AC4433"/>
    </row>
    <row r="4434" spans="22:29" x14ac:dyDescent="0.25">
      <c r="V4434" s="132"/>
      <c r="AC4434"/>
    </row>
    <row r="4435" spans="22:29" x14ac:dyDescent="0.25">
      <c r="V4435" s="132"/>
      <c r="AC4435"/>
    </row>
    <row r="4436" spans="22:29" x14ac:dyDescent="0.25">
      <c r="V4436" s="132"/>
      <c r="AC4436"/>
    </row>
    <row r="4437" spans="22:29" x14ac:dyDescent="0.25">
      <c r="V4437" s="132"/>
      <c r="AC4437"/>
    </row>
    <row r="4438" spans="22:29" x14ac:dyDescent="0.25">
      <c r="V4438" s="132"/>
      <c r="AC4438"/>
    </row>
    <row r="4439" spans="22:29" x14ac:dyDescent="0.25">
      <c r="V4439" s="132"/>
      <c r="AC4439"/>
    </row>
    <row r="4440" spans="22:29" x14ac:dyDescent="0.25">
      <c r="V4440" s="132"/>
      <c r="AC4440"/>
    </row>
    <row r="4441" spans="22:29" x14ac:dyDescent="0.25">
      <c r="V4441" s="132"/>
      <c r="AC4441"/>
    </row>
    <row r="4442" spans="22:29" x14ac:dyDescent="0.25">
      <c r="V4442" s="132"/>
      <c r="AC4442"/>
    </row>
    <row r="4443" spans="22:29" x14ac:dyDescent="0.25">
      <c r="V4443" s="132"/>
      <c r="AC4443"/>
    </row>
    <row r="4444" spans="22:29" x14ac:dyDescent="0.25">
      <c r="V4444" s="132"/>
      <c r="AC4444"/>
    </row>
    <row r="4445" spans="22:29" x14ac:dyDescent="0.25">
      <c r="V4445" s="132"/>
      <c r="AC4445"/>
    </row>
    <row r="4446" spans="22:29" x14ac:dyDescent="0.25">
      <c r="V4446" s="132"/>
      <c r="AC4446"/>
    </row>
    <row r="4447" spans="22:29" x14ac:dyDescent="0.25">
      <c r="V4447" s="132"/>
      <c r="AC4447"/>
    </row>
    <row r="4448" spans="22:29" x14ac:dyDescent="0.25">
      <c r="V4448" s="132"/>
      <c r="AC4448"/>
    </row>
    <row r="4449" spans="22:29" x14ac:dyDescent="0.25">
      <c r="V4449" s="132"/>
      <c r="AC4449"/>
    </row>
    <row r="4450" spans="22:29" x14ac:dyDescent="0.25">
      <c r="V4450" s="132"/>
      <c r="AC4450"/>
    </row>
    <row r="4451" spans="22:29" x14ac:dyDescent="0.25">
      <c r="V4451" s="132"/>
      <c r="AC4451"/>
    </row>
    <row r="4452" spans="22:29" x14ac:dyDescent="0.25">
      <c r="V4452" s="132"/>
      <c r="AC4452"/>
    </row>
    <row r="4453" spans="22:29" x14ac:dyDescent="0.25">
      <c r="V4453" s="132"/>
      <c r="AC4453"/>
    </row>
    <row r="4454" spans="22:29" x14ac:dyDescent="0.25">
      <c r="V4454" s="132"/>
      <c r="AC4454"/>
    </row>
    <row r="4455" spans="22:29" x14ac:dyDescent="0.25">
      <c r="V4455" s="132"/>
      <c r="AC4455"/>
    </row>
    <row r="4456" spans="22:29" x14ac:dyDescent="0.25">
      <c r="V4456" s="132"/>
      <c r="AC4456"/>
    </row>
    <row r="4457" spans="22:29" x14ac:dyDescent="0.25">
      <c r="V4457" s="132"/>
      <c r="AC4457"/>
    </row>
    <row r="4458" spans="22:29" x14ac:dyDescent="0.25">
      <c r="V4458" s="132"/>
      <c r="AC4458"/>
    </row>
    <row r="4459" spans="22:29" x14ac:dyDescent="0.25">
      <c r="V4459" s="132"/>
      <c r="AC4459"/>
    </row>
    <row r="4460" spans="22:29" x14ac:dyDescent="0.25">
      <c r="V4460" s="132"/>
      <c r="AC4460"/>
    </row>
    <row r="4461" spans="22:29" x14ac:dyDescent="0.25">
      <c r="V4461" s="132"/>
      <c r="AC4461"/>
    </row>
    <row r="4462" spans="22:29" x14ac:dyDescent="0.25">
      <c r="V4462" s="132"/>
      <c r="AC4462"/>
    </row>
    <row r="4463" spans="22:29" x14ac:dyDescent="0.25">
      <c r="V4463" s="132"/>
      <c r="AC4463"/>
    </row>
    <row r="4464" spans="22:29" x14ac:dyDescent="0.25">
      <c r="V4464" s="132"/>
      <c r="AC4464"/>
    </row>
    <row r="4465" spans="22:29" x14ac:dyDescent="0.25">
      <c r="V4465" s="132"/>
      <c r="AC4465"/>
    </row>
    <row r="4466" spans="22:29" x14ac:dyDescent="0.25">
      <c r="V4466" s="132"/>
      <c r="AC4466"/>
    </row>
    <row r="4467" spans="22:29" x14ac:dyDescent="0.25">
      <c r="V4467" s="132"/>
      <c r="AC4467"/>
    </row>
    <row r="4468" spans="22:29" x14ac:dyDescent="0.25">
      <c r="V4468" s="132"/>
      <c r="AC4468"/>
    </row>
    <row r="4469" spans="22:29" x14ac:dyDescent="0.25">
      <c r="V4469" s="132"/>
      <c r="AC4469"/>
    </row>
    <row r="4470" spans="22:29" x14ac:dyDescent="0.25">
      <c r="V4470" s="132"/>
      <c r="AC4470"/>
    </row>
    <row r="4471" spans="22:29" x14ac:dyDescent="0.25">
      <c r="V4471" s="132"/>
      <c r="AC4471"/>
    </row>
    <row r="4472" spans="22:29" x14ac:dyDescent="0.25">
      <c r="V4472" s="132"/>
      <c r="AC4472"/>
    </row>
    <row r="4473" spans="22:29" x14ac:dyDescent="0.25">
      <c r="V4473" s="132"/>
      <c r="AC4473"/>
    </row>
    <row r="4474" spans="22:29" x14ac:dyDescent="0.25">
      <c r="V4474" s="132"/>
      <c r="AC4474"/>
    </row>
    <row r="4475" spans="22:29" x14ac:dyDescent="0.25">
      <c r="V4475" s="132"/>
      <c r="AC4475"/>
    </row>
    <row r="4476" spans="22:29" x14ac:dyDescent="0.25">
      <c r="V4476" s="132"/>
      <c r="AC4476"/>
    </row>
    <row r="4477" spans="22:29" x14ac:dyDescent="0.25">
      <c r="V4477" s="132"/>
      <c r="AC4477"/>
    </row>
    <row r="4478" spans="22:29" x14ac:dyDescent="0.25">
      <c r="V4478" s="132"/>
      <c r="AC4478"/>
    </row>
    <row r="4479" spans="22:29" x14ac:dyDescent="0.25">
      <c r="V4479" s="132"/>
      <c r="AC4479"/>
    </row>
    <row r="4480" spans="22:29" x14ac:dyDescent="0.25">
      <c r="V4480" s="132"/>
      <c r="AC4480"/>
    </row>
    <row r="4481" spans="22:29" x14ac:dyDescent="0.25">
      <c r="V4481" s="132"/>
      <c r="AC4481"/>
    </row>
    <row r="4482" spans="22:29" x14ac:dyDescent="0.25">
      <c r="V4482" s="132"/>
      <c r="AC4482"/>
    </row>
    <row r="4483" spans="22:29" x14ac:dyDescent="0.25">
      <c r="V4483" s="132"/>
      <c r="AC4483"/>
    </row>
    <row r="4484" spans="22:29" x14ac:dyDescent="0.25">
      <c r="V4484" s="132"/>
      <c r="AC4484"/>
    </row>
    <row r="4485" spans="22:29" x14ac:dyDescent="0.25">
      <c r="V4485" s="132"/>
      <c r="AC4485"/>
    </row>
    <row r="4486" spans="22:29" x14ac:dyDescent="0.25">
      <c r="V4486" s="132"/>
      <c r="AC4486"/>
    </row>
    <row r="4487" spans="22:29" x14ac:dyDescent="0.25">
      <c r="V4487" s="132"/>
      <c r="AC4487"/>
    </row>
    <row r="4488" spans="22:29" x14ac:dyDescent="0.25">
      <c r="V4488" s="132"/>
      <c r="AC4488"/>
    </row>
    <row r="4489" spans="22:29" x14ac:dyDescent="0.25">
      <c r="V4489" s="132"/>
      <c r="AC4489"/>
    </row>
    <row r="4490" spans="22:29" x14ac:dyDescent="0.25">
      <c r="V4490" s="132"/>
      <c r="AC4490"/>
    </row>
    <row r="4491" spans="22:29" x14ac:dyDescent="0.25">
      <c r="V4491" s="132"/>
      <c r="AC4491"/>
    </row>
    <row r="4492" spans="22:29" x14ac:dyDescent="0.25">
      <c r="V4492" s="132"/>
      <c r="AC4492"/>
    </row>
    <row r="4493" spans="22:29" x14ac:dyDescent="0.25">
      <c r="V4493" s="132"/>
      <c r="AC4493"/>
    </row>
    <row r="4494" spans="22:29" x14ac:dyDescent="0.25">
      <c r="V4494" s="132"/>
      <c r="AC4494"/>
    </row>
    <row r="4495" spans="22:29" x14ac:dyDescent="0.25">
      <c r="V4495" s="132"/>
      <c r="AC4495"/>
    </row>
    <row r="4496" spans="22:29" x14ac:dyDescent="0.25">
      <c r="V4496" s="132"/>
      <c r="AC4496"/>
    </row>
    <row r="4497" spans="22:29" x14ac:dyDescent="0.25">
      <c r="V4497" s="132"/>
      <c r="AC4497"/>
    </row>
    <row r="4498" spans="22:29" x14ac:dyDescent="0.25">
      <c r="V4498" s="132"/>
      <c r="AC4498"/>
    </row>
    <row r="4499" spans="22:29" x14ac:dyDescent="0.25">
      <c r="V4499" s="132"/>
      <c r="AC4499"/>
    </row>
    <row r="4500" spans="22:29" x14ac:dyDescent="0.25">
      <c r="V4500" s="132"/>
      <c r="AC4500"/>
    </row>
    <row r="4501" spans="22:29" x14ac:dyDescent="0.25">
      <c r="V4501" s="132"/>
      <c r="AC4501"/>
    </row>
    <row r="4502" spans="22:29" x14ac:dyDescent="0.25">
      <c r="V4502" s="132"/>
      <c r="AC4502"/>
    </row>
    <row r="4503" spans="22:29" x14ac:dyDescent="0.25">
      <c r="V4503" s="132"/>
      <c r="AC4503"/>
    </row>
    <row r="4504" spans="22:29" x14ac:dyDescent="0.25">
      <c r="V4504" s="132"/>
      <c r="AC4504"/>
    </row>
    <row r="4505" spans="22:29" x14ac:dyDescent="0.25">
      <c r="V4505" s="132"/>
      <c r="AC4505"/>
    </row>
    <row r="4506" spans="22:29" x14ac:dyDescent="0.25">
      <c r="V4506" s="132"/>
      <c r="AC4506"/>
    </row>
    <row r="4507" spans="22:29" x14ac:dyDescent="0.25">
      <c r="V4507" s="132"/>
      <c r="AC4507"/>
    </row>
    <row r="4508" spans="22:29" x14ac:dyDescent="0.25">
      <c r="V4508" s="132"/>
      <c r="AC4508"/>
    </row>
    <row r="4509" spans="22:29" x14ac:dyDescent="0.25">
      <c r="V4509" s="132"/>
      <c r="AC4509"/>
    </row>
    <row r="4510" spans="22:29" x14ac:dyDescent="0.25">
      <c r="V4510" s="132"/>
      <c r="AC4510"/>
    </row>
    <row r="4511" spans="22:29" x14ac:dyDescent="0.25">
      <c r="V4511" s="132"/>
      <c r="AC4511"/>
    </row>
    <row r="4512" spans="22:29" x14ac:dyDescent="0.25">
      <c r="V4512" s="132"/>
      <c r="AC4512"/>
    </row>
    <row r="4513" spans="22:29" x14ac:dyDescent="0.25">
      <c r="V4513" s="132"/>
      <c r="AC4513"/>
    </row>
    <row r="4514" spans="22:29" x14ac:dyDescent="0.25">
      <c r="V4514" s="132"/>
      <c r="AC4514"/>
    </row>
    <row r="4515" spans="22:29" x14ac:dyDescent="0.25">
      <c r="V4515" s="132"/>
      <c r="AC4515"/>
    </row>
    <row r="4516" spans="22:29" x14ac:dyDescent="0.25">
      <c r="V4516" s="132"/>
      <c r="AC4516"/>
    </row>
    <row r="4517" spans="22:29" x14ac:dyDescent="0.25">
      <c r="V4517" s="132"/>
      <c r="AC4517"/>
    </row>
    <row r="4518" spans="22:29" x14ac:dyDescent="0.25">
      <c r="V4518" s="132"/>
      <c r="AC4518"/>
    </row>
    <row r="4519" spans="22:29" x14ac:dyDescent="0.25">
      <c r="V4519" s="132"/>
      <c r="AC4519"/>
    </row>
    <row r="4520" spans="22:29" x14ac:dyDescent="0.25">
      <c r="V4520" s="132"/>
      <c r="AC4520"/>
    </row>
    <row r="4521" spans="22:29" x14ac:dyDescent="0.25">
      <c r="V4521" s="132"/>
      <c r="AC4521"/>
    </row>
    <row r="4522" spans="22:29" x14ac:dyDescent="0.25">
      <c r="V4522" s="132"/>
      <c r="AC4522"/>
    </row>
    <row r="4523" spans="22:29" x14ac:dyDescent="0.25">
      <c r="V4523" s="132"/>
      <c r="AC4523"/>
    </row>
    <row r="4524" spans="22:29" x14ac:dyDescent="0.25">
      <c r="V4524" s="132"/>
      <c r="AC4524"/>
    </row>
    <row r="4525" spans="22:29" x14ac:dyDescent="0.25">
      <c r="V4525" s="132"/>
      <c r="AC4525"/>
    </row>
    <row r="4526" spans="22:29" x14ac:dyDescent="0.25">
      <c r="V4526" s="132"/>
      <c r="AC4526"/>
    </row>
    <row r="4527" spans="22:29" x14ac:dyDescent="0.25">
      <c r="V4527" s="132"/>
      <c r="AC4527"/>
    </row>
    <row r="4528" spans="22:29" x14ac:dyDescent="0.25">
      <c r="V4528" s="132"/>
      <c r="AC4528"/>
    </row>
    <row r="4529" spans="22:29" x14ac:dyDescent="0.25">
      <c r="V4529" s="132"/>
      <c r="AC4529"/>
    </row>
    <row r="4530" spans="22:29" x14ac:dyDescent="0.25">
      <c r="V4530" s="132"/>
      <c r="AC4530"/>
    </row>
    <row r="4531" spans="22:29" x14ac:dyDescent="0.25">
      <c r="V4531" s="132"/>
      <c r="AC4531"/>
    </row>
    <row r="4532" spans="22:29" x14ac:dyDescent="0.25">
      <c r="V4532" s="132"/>
      <c r="AC4532"/>
    </row>
    <row r="4533" spans="22:29" x14ac:dyDescent="0.25">
      <c r="V4533" s="132"/>
      <c r="AC4533"/>
    </row>
    <row r="4534" spans="22:29" x14ac:dyDescent="0.25">
      <c r="V4534" s="132"/>
      <c r="AC4534"/>
    </row>
    <row r="4535" spans="22:29" x14ac:dyDescent="0.25">
      <c r="V4535" s="132"/>
      <c r="AC4535"/>
    </row>
    <row r="4536" spans="22:29" x14ac:dyDescent="0.25">
      <c r="V4536" s="132"/>
      <c r="AC4536"/>
    </row>
    <row r="4537" spans="22:29" x14ac:dyDescent="0.25">
      <c r="V4537" s="132"/>
      <c r="AC4537"/>
    </row>
    <row r="4538" spans="22:29" x14ac:dyDescent="0.25">
      <c r="V4538" s="132"/>
      <c r="AC4538"/>
    </row>
    <row r="4539" spans="22:29" x14ac:dyDescent="0.25">
      <c r="V4539" s="132"/>
      <c r="AC4539"/>
    </row>
    <row r="4540" spans="22:29" x14ac:dyDescent="0.25">
      <c r="V4540" s="132"/>
      <c r="AC4540"/>
    </row>
    <row r="4541" spans="22:29" x14ac:dyDescent="0.25">
      <c r="V4541" s="132"/>
      <c r="AC4541"/>
    </row>
    <row r="4542" spans="22:29" x14ac:dyDescent="0.25">
      <c r="V4542" s="132"/>
      <c r="AC4542"/>
    </row>
    <row r="4543" spans="22:29" x14ac:dyDescent="0.25">
      <c r="V4543" s="132"/>
      <c r="AC4543"/>
    </row>
    <row r="4544" spans="22:29" x14ac:dyDescent="0.25">
      <c r="V4544" s="132"/>
      <c r="AC4544"/>
    </row>
    <row r="4545" spans="22:29" x14ac:dyDescent="0.25">
      <c r="V4545" s="132"/>
      <c r="AC4545"/>
    </row>
    <row r="4546" spans="22:29" x14ac:dyDescent="0.25">
      <c r="V4546" s="132"/>
      <c r="AC4546"/>
    </row>
    <row r="4547" spans="22:29" x14ac:dyDescent="0.25">
      <c r="V4547" s="132"/>
      <c r="AC4547"/>
    </row>
    <row r="4548" spans="22:29" x14ac:dyDescent="0.25">
      <c r="V4548" s="132"/>
      <c r="AC4548"/>
    </row>
    <row r="4549" spans="22:29" x14ac:dyDescent="0.25">
      <c r="V4549" s="132"/>
      <c r="AC4549"/>
    </row>
    <row r="4550" spans="22:29" x14ac:dyDescent="0.25">
      <c r="V4550" s="132"/>
      <c r="AC4550"/>
    </row>
    <row r="4551" spans="22:29" x14ac:dyDescent="0.25">
      <c r="V4551" s="132"/>
      <c r="AC4551"/>
    </row>
    <row r="4552" spans="22:29" x14ac:dyDescent="0.25">
      <c r="V4552" s="132"/>
      <c r="AC4552"/>
    </row>
    <row r="4553" spans="22:29" x14ac:dyDescent="0.25">
      <c r="V4553" s="132"/>
      <c r="AC4553"/>
    </row>
    <row r="4554" spans="22:29" x14ac:dyDescent="0.25">
      <c r="V4554" s="132"/>
      <c r="AC4554"/>
    </row>
    <row r="4555" spans="22:29" x14ac:dyDescent="0.25">
      <c r="V4555" s="132"/>
      <c r="AC4555"/>
    </row>
    <row r="4556" spans="22:29" x14ac:dyDescent="0.25">
      <c r="V4556" s="132"/>
      <c r="AC4556"/>
    </row>
    <row r="4557" spans="22:29" x14ac:dyDescent="0.25">
      <c r="V4557" s="132"/>
      <c r="AC4557"/>
    </row>
    <row r="4558" spans="22:29" x14ac:dyDescent="0.25">
      <c r="V4558" s="132"/>
      <c r="AC4558"/>
    </row>
    <row r="4559" spans="22:29" x14ac:dyDescent="0.25">
      <c r="V4559" s="132"/>
      <c r="AC4559"/>
    </row>
    <row r="4560" spans="22:29" x14ac:dyDescent="0.25">
      <c r="V4560" s="132"/>
      <c r="AC4560"/>
    </row>
    <row r="4561" spans="22:29" x14ac:dyDescent="0.25">
      <c r="V4561" s="132"/>
      <c r="AC4561"/>
    </row>
    <row r="4562" spans="22:29" x14ac:dyDescent="0.25">
      <c r="V4562" s="132"/>
      <c r="AC4562"/>
    </row>
    <row r="4563" spans="22:29" x14ac:dyDescent="0.25">
      <c r="V4563" s="132"/>
      <c r="AC4563"/>
    </row>
    <row r="4564" spans="22:29" x14ac:dyDescent="0.25">
      <c r="V4564" s="132"/>
      <c r="AC4564"/>
    </row>
    <row r="4565" spans="22:29" x14ac:dyDescent="0.25">
      <c r="V4565" s="132"/>
      <c r="AC4565"/>
    </row>
    <row r="4566" spans="22:29" x14ac:dyDescent="0.25">
      <c r="V4566" s="132"/>
      <c r="AC4566"/>
    </row>
    <row r="4567" spans="22:29" x14ac:dyDescent="0.25">
      <c r="V4567" s="132"/>
      <c r="AC4567"/>
    </row>
    <row r="4568" spans="22:29" x14ac:dyDescent="0.25">
      <c r="V4568" s="132"/>
      <c r="AC4568"/>
    </row>
    <row r="4569" spans="22:29" x14ac:dyDescent="0.25">
      <c r="V4569" s="132"/>
      <c r="AC4569"/>
    </row>
    <row r="4570" spans="22:29" x14ac:dyDescent="0.25">
      <c r="V4570" s="132"/>
      <c r="AC4570"/>
    </row>
    <row r="4571" spans="22:29" x14ac:dyDescent="0.25">
      <c r="V4571" s="132"/>
      <c r="AC4571"/>
    </row>
    <row r="4572" spans="22:29" x14ac:dyDescent="0.25">
      <c r="V4572" s="132"/>
      <c r="AC4572"/>
    </row>
    <row r="4573" spans="22:29" x14ac:dyDescent="0.25">
      <c r="V4573" s="132"/>
      <c r="AC4573"/>
    </row>
    <row r="4574" spans="22:29" x14ac:dyDescent="0.25">
      <c r="V4574" s="132"/>
      <c r="AC4574"/>
    </row>
    <row r="4575" spans="22:29" x14ac:dyDescent="0.25">
      <c r="V4575" s="132"/>
      <c r="AC4575"/>
    </row>
    <row r="4576" spans="22:29" x14ac:dyDescent="0.25">
      <c r="V4576" s="132"/>
      <c r="AC4576"/>
    </row>
    <row r="4577" spans="22:29" x14ac:dyDescent="0.25">
      <c r="V4577" s="132"/>
      <c r="AC4577"/>
    </row>
    <row r="4578" spans="22:29" x14ac:dyDescent="0.25">
      <c r="V4578" s="132"/>
      <c r="AC4578"/>
    </row>
    <row r="4579" spans="22:29" x14ac:dyDescent="0.25">
      <c r="V4579" s="132"/>
      <c r="AC4579"/>
    </row>
    <row r="4580" spans="22:29" x14ac:dyDescent="0.25">
      <c r="V4580" s="132"/>
      <c r="AC4580"/>
    </row>
    <row r="4581" spans="22:29" x14ac:dyDescent="0.25">
      <c r="V4581" s="132"/>
      <c r="AC4581"/>
    </row>
    <row r="4582" spans="22:29" x14ac:dyDescent="0.25">
      <c r="V4582" s="132"/>
      <c r="AC4582"/>
    </row>
    <row r="4583" spans="22:29" x14ac:dyDescent="0.25">
      <c r="V4583" s="132"/>
      <c r="AC4583"/>
    </row>
    <row r="4584" spans="22:29" x14ac:dyDescent="0.25">
      <c r="V4584" s="132"/>
      <c r="AC4584"/>
    </row>
    <row r="4585" spans="22:29" x14ac:dyDescent="0.25">
      <c r="V4585" s="132"/>
      <c r="AC4585"/>
    </row>
    <row r="4586" spans="22:29" x14ac:dyDescent="0.25">
      <c r="V4586" s="132"/>
      <c r="AC4586"/>
    </row>
    <row r="4587" spans="22:29" x14ac:dyDescent="0.25">
      <c r="V4587" s="132"/>
      <c r="AC4587"/>
    </row>
    <row r="4588" spans="22:29" x14ac:dyDescent="0.25">
      <c r="V4588" s="132"/>
      <c r="AC4588"/>
    </row>
    <row r="4589" spans="22:29" x14ac:dyDescent="0.25">
      <c r="V4589" s="132"/>
      <c r="AC4589"/>
    </row>
    <row r="4590" spans="22:29" x14ac:dyDescent="0.25">
      <c r="V4590" s="132"/>
      <c r="AC4590"/>
    </row>
    <row r="4591" spans="22:29" x14ac:dyDescent="0.25">
      <c r="V4591" s="132"/>
      <c r="AC4591"/>
    </row>
    <row r="4592" spans="22:29" x14ac:dyDescent="0.25">
      <c r="V4592" s="132"/>
      <c r="AC4592"/>
    </row>
    <row r="4593" spans="22:29" x14ac:dyDescent="0.25">
      <c r="V4593" s="132"/>
      <c r="AC4593"/>
    </row>
    <row r="4594" spans="22:29" x14ac:dyDescent="0.25">
      <c r="V4594" s="132"/>
      <c r="AC4594"/>
    </row>
    <row r="4595" spans="22:29" x14ac:dyDescent="0.25">
      <c r="V4595" s="132"/>
      <c r="AC4595"/>
    </row>
    <row r="4596" spans="22:29" x14ac:dyDescent="0.25">
      <c r="V4596" s="132"/>
      <c r="AC4596"/>
    </row>
    <row r="4597" spans="22:29" x14ac:dyDescent="0.25">
      <c r="V4597" s="132"/>
      <c r="AC4597"/>
    </row>
    <row r="4598" spans="22:29" x14ac:dyDescent="0.25">
      <c r="V4598" s="132"/>
      <c r="AC4598"/>
    </row>
    <row r="4599" spans="22:29" x14ac:dyDescent="0.25">
      <c r="V4599" s="132"/>
      <c r="AC4599"/>
    </row>
    <row r="4600" spans="22:29" x14ac:dyDescent="0.25">
      <c r="V4600" s="132"/>
      <c r="AC4600"/>
    </row>
    <row r="4601" spans="22:29" x14ac:dyDescent="0.25">
      <c r="V4601" s="132"/>
      <c r="AC4601"/>
    </row>
    <row r="4602" spans="22:29" x14ac:dyDescent="0.25">
      <c r="V4602" s="132"/>
      <c r="AC4602"/>
    </row>
    <row r="4603" spans="22:29" x14ac:dyDescent="0.25">
      <c r="V4603" s="132"/>
      <c r="AC4603"/>
    </row>
    <row r="4604" spans="22:29" x14ac:dyDescent="0.25">
      <c r="V4604" s="132"/>
      <c r="AC4604"/>
    </row>
    <row r="4605" spans="22:29" x14ac:dyDescent="0.25">
      <c r="V4605" s="132"/>
      <c r="AC4605"/>
    </row>
    <row r="4606" spans="22:29" x14ac:dyDescent="0.25">
      <c r="V4606" s="132"/>
      <c r="AC4606"/>
    </row>
    <row r="4607" spans="22:29" x14ac:dyDescent="0.25">
      <c r="V4607" s="132"/>
      <c r="AC4607"/>
    </row>
    <row r="4608" spans="22:29" x14ac:dyDescent="0.25">
      <c r="V4608" s="132"/>
      <c r="AC4608"/>
    </row>
    <row r="4609" spans="22:29" x14ac:dyDescent="0.25">
      <c r="V4609" s="132"/>
      <c r="AC4609"/>
    </row>
    <row r="4610" spans="22:29" x14ac:dyDescent="0.25">
      <c r="V4610" s="132"/>
      <c r="AC4610"/>
    </row>
    <row r="4611" spans="22:29" x14ac:dyDescent="0.25">
      <c r="V4611" s="132"/>
      <c r="AC4611"/>
    </row>
    <row r="4612" spans="22:29" x14ac:dyDescent="0.25">
      <c r="V4612" s="132"/>
      <c r="AC4612"/>
    </row>
    <row r="4613" spans="22:29" x14ac:dyDescent="0.25">
      <c r="V4613" s="132"/>
      <c r="AC4613"/>
    </row>
    <row r="4614" spans="22:29" x14ac:dyDescent="0.25">
      <c r="V4614" s="132"/>
      <c r="AC4614"/>
    </row>
    <row r="4615" spans="22:29" x14ac:dyDescent="0.25">
      <c r="V4615" s="132"/>
      <c r="AC4615"/>
    </row>
    <row r="4616" spans="22:29" x14ac:dyDescent="0.25">
      <c r="V4616" s="132"/>
      <c r="AC4616"/>
    </row>
    <row r="4617" spans="22:29" x14ac:dyDescent="0.25">
      <c r="V4617" s="132"/>
      <c r="AC4617"/>
    </row>
    <row r="4618" spans="22:29" x14ac:dyDescent="0.25">
      <c r="V4618" s="132"/>
      <c r="AC4618"/>
    </row>
    <row r="4619" spans="22:29" x14ac:dyDescent="0.25">
      <c r="V4619" s="132"/>
      <c r="AC4619"/>
    </row>
    <row r="4620" spans="22:29" x14ac:dyDescent="0.25">
      <c r="V4620" s="132"/>
      <c r="AC4620"/>
    </row>
    <row r="4621" spans="22:29" x14ac:dyDescent="0.25">
      <c r="V4621" s="132"/>
      <c r="AC4621"/>
    </row>
    <row r="4622" spans="22:29" x14ac:dyDescent="0.25">
      <c r="V4622" s="132"/>
      <c r="AC4622"/>
    </row>
    <row r="4623" spans="22:29" x14ac:dyDescent="0.25">
      <c r="V4623" s="132"/>
      <c r="AC4623"/>
    </row>
    <row r="4624" spans="22:29" x14ac:dyDescent="0.25">
      <c r="V4624" s="132"/>
      <c r="AC4624"/>
    </row>
    <row r="4625" spans="22:29" x14ac:dyDescent="0.25">
      <c r="V4625" s="132"/>
      <c r="AC4625"/>
    </row>
    <row r="4626" spans="22:29" x14ac:dyDescent="0.25">
      <c r="V4626" s="132"/>
      <c r="AC4626"/>
    </row>
    <row r="4627" spans="22:29" x14ac:dyDescent="0.25">
      <c r="V4627" s="132"/>
      <c r="AC4627"/>
    </row>
    <row r="4628" spans="22:29" x14ac:dyDescent="0.25">
      <c r="V4628" s="132"/>
      <c r="AC4628"/>
    </row>
    <row r="4629" spans="22:29" x14ac:dyDescent="0.25">
      <c r="V4629" s="132"/>
      <c r="AC4629"/>
    </row>
    <row r="4630" spans="22:29" x14ac:dyDescent="0.25">
      <c r="V4630" s="132"/>
      <c r="AC4630"/>
    </row>
    <row r="4631" spans="22:29" x14ac:dyDescent="0.25">
      <c r="V4631" s="132"/>
      <c r="AC4631"/>
    </row>
    <row r="4632" spans="22:29" x14ac:dyDescent="0.25">
      <c r="V4632" s="132"/>
      <c r="AC4632"/>
    </row>
    <row r="4633" spans="22:29" x14ac:dyDescent="0.25">
      <c r="V4633" s="132"/>
      <c r="AC4633"/>
    </row>
    <row r="4634" spans="22:29" x14ac:dyDescent="0.25">
      <c r="V4634" s="132"/>
      <c r="AC4634"/>
    </row>
    <row r="4635" spans="22:29" x14ac:dyDescent="0.25">
      <c r="V4635" s="132"/>
      <c r="AC4635"/>
    </row>
    <row r="4636" spans="22:29" x14ac:dyDescent="0.25">
      <c r="V4636" s="132"/>
      <c r="AC4636"/>
    </row>
    <row r="4637" spans="22:29" x14ac:dyDescent="0.25">
      <c r="V4637" s="132"/>
      <c r="AC4637"/>
    </row>
    <row r="4638" spans="22:29" x14ac:dyDescent="0.25">
      <c r="V4638" s="132"/>
      <c r="AC4638"/>
    </row>
    <row r="4639" spans="22:29" x14ac:dyDescent="0.25">
      <c r="V4639" s="132"/>
      <c r="AC4639"/>
    </row>
    <row r="4640" spans="22:29" x14ac:dyDescent="0.25">
      <c r="V4640" s="132"/>
      <c r="AC4640"/>
    </row>
    <row r="4641" spans="22:29" x14ac:dyDescent="0.25">
      <c r="V4641" s="132"/>
      <c r="AC4641"/>
    </row>
    <row r="4642" spans="22:29" x14ac:dyDescent="0.25">
      <c r="V4642" s="132"/>
      <c r="AC4642"/>
    </row>
    <row r="4643" spans="22:29" x14ac:dyDescent="0.25">
      <c r="V4643" s="132"/>
      <c r="AC4643"/>
    </row>
    <row r="4644" spans="22:29" x14ac:dyDescent="0.25">
      <c r="V4644" s="132"/>
      <c r="AC4644"/>
    </row>
    <row r="4645" spans="22:29" x14ac:dyDescent="0.25">
      <c r="V4645" s="132"/>
      <c r="AC4645"/>
    </row>
    <row r="4646" spans="22:29" x14ac:dyDescent="0.25">
      <c r="V4646" s="132"/>
      <c r="AC4646"/>
    </row>
    <row r="4647" spans="22:29" x14ac:dyDescent="0.25">
      <c r="V4647" s="132"/>
      <c r="AC4647"/>
    </row>
    <row r="4648" spans="22:29" x14ac:dyDescent="0.25">
      <c r="V4648" s="132"/>
      <c r="AC4648"/>
    </row>
    <row r="4649" spans="22:29" x14ac:dyDescent="0.25">
      <c r="V4649" s="132"/>
      <c r="AC4649"/>
    </row>
    <row r="4650" spans="22:29" x14ac:dyDescent="0.25">
      <c r="V4650" s="132"/>
      <c r="AC4650"/>
    </row>
    <row r="4651" spans="22:29" x14ac:dyDescent="0.25">
      <c r="V4651" s="132"/>
      <c r="AC4651"/>
    </row>
    <row r="4652" spans="22:29" x14ac:dyDescent="0.25">
      <c r="V4652" s="132"/>
      <c r="AC4652"/>
    </row>
    <row r="4653" spans="22:29" x14ac:dyDescent="0.25">
      <c r="V4653" s="132"/>
      <c r="AC4653"/>
    </row>
    <row r="4654" spans="22:29" x14ac:dyDescent="0.25">
      <c r="V4654" s="132"/>
      <c r="AC4654"/>
    </row>
    <row r="4655" spans="22:29" x14ac:dyDescent="0.25">
      <c r="V4655" s="132"/>
      <c r="AC4655"/>
    </row>
    <row r="4656" spans="22:29" x14ac:dyDescent="0.25">
      <c r="V4656" s="132"/>
      <c r="AC4656"/>
    </row>
    <row r="4657" spans="22:29" x14ac:dyDescent="0.25">
      <c r="V4657" s="132"/>
      <c r="AC4657"/>
    </row>
    <row r="4658" spans="22:29" x14ac:dyDescent="0.25">
      <c r="V4658" s="132"/>
      <c r="AC4658"/>
    </row>
    <row r="4659" spans="22:29" x14ac:dyDescent="0.25">
      <c r="V4659" s="132"/>
      <c r="AC4659"/>
    </row>
    <row r="4660" spans="22:29" x14ac:dyDescent="0.25">
      <c r="V4660" s="132"/>
      <c r="AC4660"/>
    </row>
    <row r="4661" spans="22:29" x14ac:dyDescent="0.25">
      <c r="V4661" s="132"/>
      <c r="AC4661"/>
    </row>
    <row r="4662" spans="22:29" x14ac:dyDescent="0.25">
      <c r="V4662" s="132"/>
      <c r="AC4662"/>
    </row>
    <row r="4663" spans="22:29" x14ac:dyDescent="0.25">
      <c r="V4663" s="132"/>
      <c r="AC4663"/>
    </row>
    <row r="4664" spans="22:29" x14ac:dyDescent="0.25">
      <c r="V4664" s="132"/>
      <c r="AC4664"/>
    </row>
    <row r="4665" spans="22:29" x14ac:dyDescent="0.25">
      <c r="V4665" s="132"/>
      <c r="AC4665"/>
    </row>
    <row r="4666" spans="22:29" x14ac:dyDescent="0.25">
      <c r="V4666" s="132"/>
      <c r="AC4666"/>
    </row>
    <row r="4667" spans="22:29" x14ac:dyDescent="0.25">
      <c r="V4667" s="132"/>
      <c r="AC4667"/>
    </row>
    <row r="4668" spans="22:29" x14ac:dyDescent="0.25">
      <c r="V4668" s="132"/>
      <c r="AC4668"/>
    </row>
    <row r="4669" spans="22:29" x14ac:dyDescent="0.25">
      <c r="V4669" s="132"/>
      <c r="AC4669"/>
    </row>
    <row r="4670" spans="22:29" x14ac:dyDescent="0.25">
      <c r="V4670" s="132"/>
      <c r="AC4670"/>
    </row>
    <row r="4671" spans="22:29" x14ac:dyDescent="0.25">
      <c r="V4671" s="132"/>
      <c r="AC4671"/>
    </row>
    <row r="4672" spans="22:29" x14ac:dyDescent="0.25">
      <c r="V4672" s="132"/>
      <c r="AC4672"/>
    </row>
    <row r="4673" spans="22:29" x14ac:dyDescent="0.25">
      <c r="V4673" s="132"/>
      <c r="AC4673"/>
    </row>
    <row r="4674" spans="22:29" x14ac:dyDescent="0.25">
      <c r="V4674" s="132"/>
      <c r="AC4674"/>
    </row>
    <row r="4675" spans="22:29" x14ac:dyDescent="0.25">
      <c r="V4675" s="132"/>
      <c r="AC4675"/>
    </row>
    <row r="4676" spans="22:29" x14ac:dyDescent="0.25">
      <c r="V4676" s="132"/>
      <c r="AC4676"/>
    </row>
    <row r="4677" spans="22:29" x14ac:dyDescent="0.25">
      <c r="V4677" s="132"/>
      <c r="AC4677"/>
    </row>
    <row r="4678" spans="22:29" x14ac:dyDescent="0.25">
      <c r="V4678" s="132"/>
      <c r="AC4678"/>
    </row>
    <row r="4679" spans="22:29" x14ac:dyDescent="0.25">
      <c r="V4679" s="132"/>
      <c r="AC4679"/>
    </row>
    <row r="4680" spans="22:29" x14ac:dyDescent="0.25">
      <c r="V4680" s="132"/>
      <c r="AC4680"/>
    </row>
    <row r="4681" spans="22:29" x14ac:dyDescent="0.25">
      <c r="V4681" s="132"/>
      <c r="AC4681"/>
    </row>
    <row r="4682" spans="22:29" x14ac:dyDescent="0.25">
      <c r="V4682" s="132"/>
      <c r="AC4682"/>
    </row>
    <row r="4683" spans="22:29" x14ac:dyDescent="0.25">
      <c r="V4683" s="132"/>
      <c r="AC4683"/>
    </row>
    <row r="4684" spans="22:29" x14ac:dyDescent="0.25">
      <c r="V4684" s="132"/>
      <c r="AC4684"/>
    </row>
    <row r="4685" spans="22:29" x14ac:dyDescent="0.25">
      <c r="V4685" s="132"/>
      <c r="AC4685"/>
    </row>
    <row r="4686" spans="22:29" x14ac:dyDescent="0.25">
      <c r="V4686" s="132"/>
      <c r="AC4686"/>
    </row>
    <row r="4687" spans="22:29" x14ac:dyDescent="0.25">
      <c r="V4687" s="132"/>
      <c r="AC4687"/>
    </row>
    <row r="4688" spans="22:29" x14ac:dyDescent="0.25">
      <c r="V4688" s="132"/>
      <c r="AC4688"/>
    </row>
    <row r="4689" spans="22:29" x14ac:dyDescent="0.25">
      <c r="V4689" s="132"/>
      <c r="AC4689"/>
    </row>
    <row r="4690" spans="22:29" x14ac:dyDescent="0.25">
      <c r="V4690" s="132"/>
      <c r="AC4690"/>
    </row>
    <row r="4691" spans="22:29" x14ac:dyDescent="0.25">
      <c r="V4691" s="132"/>
      <c r="AC4691"/>
    </row>
    <row r="4692" spans="22:29" x14ac:dyDescent="0.25">
      <c r="V4692" s="132"/>
      <c r="AC4692"/>
    </row>
    <row r="4693" spans="22:29" x14ac:dyDescent="0.25">
      <c r="V4693" s="132"/>
      <c r="AC4693"/>
    </row>
    <row r="4694" spans="22:29" x14ac:dyDescent="0.25">
      <c r="V4694" s="132"/>
      <c r="AC4694"/>
    </row>
    <row r="4695" spans="22:29" x14ac:dyDescent="0.25">
      <c r="V4695" s="132"/>
      <c r="AC4695"/>
    </row>
    <row r="4696" spans="22:29" x14ac:dyDescent="0.25">
      <c r="V4696" s="132"/>
      <c r="AC4696"/>
    </row>
    <row r="4697" spans="22:29" x14ac:dyDescent="0.25">
      <c r="V4697" s="132"/>
      <c r="AC4697"/>
    </row>
    <row r="4698" spans="22:29" x14ac:dyDescent="0.25">
      <c r="V4698" s="132"/>
      <c r="AC4698"/>
    </row>
    <row r="4699" spans="22:29" x14ac:dyDescent="0.25">
      <c r="V4699" s="132"/>
      <c r="AC4699"/>
    </row>
    <row r="4700" spans="22:29" x14ac:dyDescent="0.25">
      <c r="V4700" s="132"/>
      <c r="AC4700"/>
    </row>
    <row r="4701" spans="22:29" x14ac:dyDescent="0.25">
      <c r="V4701" s="132"/>
      <c r="AC4701"/>
    </row>
    <row r="4702" spans="22:29" x14ac:dyDescent="0.25">
      <c r="V4702" s="132"/>
      <c r="AC4702"/>
    </row>
    <row r="4703" spans="22:29" x14ac:dyDescent="0.25">
      <c r="V4703" s="132"/>
      <c r="AC4703"/>
    </row>
    <row r="4704" spans="22:29" x14ac:dyDescent="0.25">
      <c r="V4704" s="132"/>
      <c r="AC4704"/>
    </row>
    <row r="4705" spans="22:29" x14ac:dyDescent="0.25">
      <c r="V4705" s="132"/>
      <c r="AC4705"/>
    </row>
    <row r="4706" spans="22:29" x14ac:dyDescent="0.25">
      <c r="V4706" s="132"/>
      <c r="AC4706"/>
    </row>
    <row r="4707" spans="22:29" x14ac:dyDescent="0.25">
      <c r="V4707" s="132"/>
      <c r="AC4707"/>
    </row>
    <row r="4708" spans="22:29" x14ac:dyDescent="0.25">
      <c r="V4708" s="132"/>
      <c r="AC4708"/>
    </row>
    <row r="4709" spans="22:29" x14ac:dyDescent="0.25">
      <c r="V4709" s="132"/>
      <c r="AC4709"/>
    </row>
    <row r="4710" spans="22:29" x14ac:dyDescent="0.25">
      <c r="V4710" s="132"/>
      <c r="AC4710"/>
    </row>
    <row r="4711" spans="22:29" x14ac:dyDescent="0.25">
      <c r="V4711" s="132"/>
      <c r="AC4711"/>
    </row>
    <row r="4712" spans="22:29" x14ac:dyDescent="0.25">
      <c r="V4712" s="132"/>
      <c r="AC4712"/>
    </row>
    <row r="4713" spans="22:29" x14ac:dyDescent="0.25">
      <c r="V4713" s="132"/>
      <c r="AC4713"/>
    </row>
    <row r="4714" spans="22:29" x14ac:dyDescent="0.25">
      <c r="V4714" s="132"/>
      <c r="AC4714"/>
    </row>
    <row r="4715" spans="22:29" x14ac:dyDescent="0.25">
      <c r="V4715" s="132"/>
      <c r="AC4715"/>
    </row>
    <row r="4716" spans="22:29" x14ac:dyDescent="0.25">
      <c r="V4716" s="132"/>
      <c r="AC4716"/>
    </row>
    <row r="4717" spans="22:29" x14ac:dyDescent="0.25">
      <c r="V4717" s="132"/>
      <c r="AC4717"/>
    </row>
    <row r="4718" spans="22:29" x14ac:dyDescent="0.25">
      <c r="V4718" s="132"/>
      <c r="AC4718"/>
    </row>
    <row r="4719" spans="22:29" x14ac:dyDescent="0.25">
      <c r="V4719" s="132"/>
      <c r="AC4719"/>
    </row>
    <row r="4720" spans="22:29" x14ac:dyDescent="0.25">
      <c r="V4720" s="132"/>
      <c r="AC4720"/>
    </row>
    <row r="4721" spans="22:29" x14ac:dyDescent="0.25">
      <c r="V4721" s="132"/>
      <c r="AC4721"/>
    </row>
    <row r="4722" spans="22:29" x14ac:dyDescent="0.25">
      <c r="V4722" s="132"/>
      <c r="AC4722"/>
    </row>
    <row r="4723" spans="22:29" x14ac:dyDescent="0.25">
      <c r="V4723" s="132"/>
      <c r="AC4723"/>
    </row>
    <row r="4724" spans="22:29" x14ac:dyDescent="0.25">
      <c r="V4724" s="132"/>
      <c r="AC4724"/>
    </row>
    <row r="4725" spans="22:29" x14ac:dyDescent="0.25">
      <c r="V4725" s="132"/>
      <c r="AC4725"/>
    </row>
    <row r="4726" spans="22:29" x14ac:dyDescent="0.25">
      <c r="V4726" s="132"/>
      <c r="AC4726"/>
    </row>
    <row r="4727" spans="22:29" x14ac:dyDescent="0.25">
      <c r="V4727" s="132"/>
      <c r="AC4727"/>
    </row>
    <row r="4728" spans="22:29" x14ac:dyDescent="0.25">
      <c r="V4728" s="132"/>
      <c r="AC4728"/>
    </row>
    <row r="4729" spans="22:29" x14ac:dyDescent="0.25">
      <c r="V4729" s="132"/>
      <c r="AC4729"/>
    </row>
    <row r="4730" spans="22:29" x14ac:dyDescent="0.25">
      <c r="V4730" s="132"/>
      <c r="AC4730"/>
    </row>
    <row r="4731" spans="22:29" x14ac:dyDescent="0.25">
      <c r="V4731" s="132"/>
      <c r="AC4731"/>
    </row>
    <row r="4732" spans="22:29" x14ac:dyDescent="0.25">
      <c r="V4732" s="132"/>
      <c r="AC4732"/>
    </row>
    <row r="4733" spans="22:29" x14ac:dyDescent="0.25">
      <c r="V4733" s="132"/>
      <c r="AC4733"/>
    </row>
    <row r="4734" spans="22:29" x14ac:dyDescent="0.25">
      <c r="V4734" s="132"/>
      <c r="AC4734"/>
    </row>
    <row r="4735" spans="22:29" x14ac:dyDescent="0.25">
      <c r="V4735" s="132"/>
      <c r="AC4735"/>
    </row>
    <row r="4736" spans="22:29" x14ac:dyDescent="0.25">
      <c r="V4736" s="132"/>
      <c r="AC4736"/>
    </row>
    <row r="4737" spans="22:29" x14ac:dyDescent="0.25">
      <c r="V4737" s="132"/>
      <c r="AC4737"/>
    </row>
    <row r="4738" spans="22:29" x14ac:dyDescent="0.25">
      <c r="V4738" s="132"/>
      <c r="AC4738"/>
    </row>
    <row r="4739" spans="22:29" x14ac:dyDescent="0.25">
      <c r="V4739" s="132"/>
      <c r="AC4739"/>
    </row>
    <row r="4740" spans="22:29" x14ac:dyDescent="0.25">
      <c r="V4740" s="132"/>
      <c r="AC4740"/>
    </row>
    <row r="4741" spans="22:29" x14ac:dyDescent="0.25">
      <c r="V4741" s="132"/>
      <c r="AC4741"/>
    </row>
    <row r="4742" spans="22:29" x14ac:dyDescent="0.25">
      <c r="V4742" s="132"/>
      <c r="AC4742"/>
    </row>
    <row r="4743" spans="22:29" x14ac:dyDescent="0.25">
      <c r="V4743" s="132"/>
      <c r="AC4743"/>
    </row>
    <row r="4744" spans="22:29" x14ac:dyDescent="0.25">
      <c r="V4744" s="132"/>
      <c r="AC4744"/>
    </row>
    <row r="4745" spans="22:29" x14ac:dyDescent="0.25">
      <c r="V4745" s="132"/>
      <c r="AC4745"/>
    </row>
    <row r="4746" spans="22:29" x14ac:dyDescent="0.25">
      <c r="V4746" s="132"/>
      <c r="AC4746"/>
    </row>
    <row r="4747" spans="22:29" x14ac:dyDescent="0.25">
      <c r="V4747" s="132"/>
      <c r="AC4747"/>
    </row>
    <row r="4748" spans="22:29" x14ac:dyDescent="0.25">
      <c r="V4748" s="132"/>
      <c r="AC4748"/>
    </row>
    <row r="4749" spans="22:29" x14ac:dyDescent="0.25">
      <c r="V4749" s="132"/>
      <c r="AC4749"/>
    </row>
    <row r="4750" spans="22:29" x14ac:dyDescent="0.25">
      <c r="V4750" s="132"/>
      <c r="AC4750"/>
    </row>
    <row r="4751" spans="22:29" x14ac:dyDescent="0.25">
      <c r="V4751" s="132"/>
      <c r="AC4751"/>
    </row>
    <row r="4752" spans="22:29" x14ac:dyDescent="0.25">
      <c r="V4752" s="132"/>
      <c r="AC4752"/>
    </row>
    <row r="4753" spans="22:29" x14ac:dyDescent="0.25">
      <c r="V4753" s="132"/>
      <c r="AC4753"/>
    </row>
    <row r="4754" spans="22:29" x14ac:dyDescent="0.25">
      <c r="V4754" s="132"/>
      <c r="AC4754"/>
    </row>
    <row r="4755" spans="22:29" x14ac:dyDescent="0.25">
      <c r="V4755" s="132"/>
      <c r="AC4755"/>
    </row>
    <row r="4756" spans="22:29" x14ac:dyDescent="0.25">
      <c r="V4756" s="132"/>
      <c r="AC4756"/>
    </row>
    <row r="4757" spans="22:29" x14ac:dyDescent="0.25">
      <c r="V4757" s="132"/>
      <c r="AC4757"/>
    </row>
    <row r="4758" spans="22:29" x14ac:dyDescent="0.25">
      <c r="V4758" s="132"/>
      <c r="AC4758"/>
    </row>
    <row r="4759" spans="22:29" x14ac:dyDescent="0.25">
      <c r="V4759" s="132"/>
      <c r="AC4759"/>
    </row>
    <row r="4760" spans="22:29" x14ac:dyDescent="0.25">
      <c r="V4760" s="132"/>
      <c r="AC4760"/>
    </row>
    <row r="4761" spans="22:29" x14ac:dyDescent="0.25">
      <c r="V4761" s="132"/>
      <c r="AC4761"/>
    </row>
    <row r="4762" spans="22:29" x14ac:dyDescent="0.25">
      <c r="V4762" s="132"/>
      <c r="AC4762"/>
    </row>
    <row r="4763" spans="22:29" x14ac:dyDescent="0.25">
      <c r="V4763" s="132"/>
      <c r="AC4763"/>
    </row>
    <row r="4764" spans="22:29" x14ac:dyDescent="0.25">
      <c r="V4764" s="132"/>
      <c r="AC4764"/>
    </row>
    <row r="4765" spans="22:29" x14ac:dyDescent="0.25">
      <c r="V4765" s="132"/>
      <c r="AC4765"/>
    </row>
    <row r="4766" spans="22:29" x14ac:dyDescent="0.25">
      <c r="V4766" s="132"/>
      <c r="AC4766"/>
    </row>
    <row r="4767" spans="22:29" x14ac:dyDescent="0.25">
      <c r="V4767" s="132"/>
      <c r="AC4767"/>
    </row>
    <row r="4768" spans="22:29" x14ac:dyDescent="0.25">
      <c r="V4768" s="132"/>
      <c r="AC4768"/>
    </row>
    <row r="4769" spans="22:29" x14ac:dyDescent="0.25">
      <c r="V4769" s="132"/>
      <c r="AC4769"/>
    </row>
    <row r="4770" spans="22:29" x14ac:dyDescent="0.25">
      <c r="V4770" s="132"/>
      <c r="AC4770"/>
    </row>
    <row r="4771" spans="22:29" x14ac:dyDescent="0.25">
      <c r="V4771" s="132"/>
      <c r="AC4771"/>
    </row>
    <row r="4772" spans="22:29" x14ac:dyDescent="0.25">
      <c r="V4772" s="132"/>
      <c r="AC4772"/>
    </row>
    <row r="4773" spans="22:29" x14ac:dyDescent="0.25">
      <c r="V4773" s="132"/>
      <c r="AC4773"/>
    </row>
    <row r="4774" spans="22:29" x14ac:dyDescent="0.25">
      <c r="V4774" s="132"/>
      <c r="AC4774"/>
    </row>
    <row r="4775" spans="22:29" x14ac:dyDescent="0.25">
      <c r="V4775" s="132"/>
      <c r="AC4775"/>
    </row>
    <row r="4776" spans="22:29" x14ac:dyDescent="0.25">
      <c r="V4776" s="132"/>
      <c r="AC4776"/>
    </row>
    <row r="4777" spans="22:29" x14ac:dyDescent="0.25">
      <c r="V4777" s="132"/>
      <c r="AC4777"/>
    </row>
    <row r="4778" spans="22:29" x14ac:dyDescent="0.25">
      <c r="V4778" s="132"/>
      <c r="AC4778"/>
    </row>
    <row r="4779" spans="22:29" x14ac:dyDescent="0.25">
      <c r="V4779" s="132"/>
      <c r="AC4779"/>
    </row>
    <row r="4780" spans="22:29" x14ac:dyDescent="0.25">
      <c r="V4780" s="132"/>
      <c r="AC4780"/>
    </row>
    <row r="4781" spans="22:29" x14ac:dyDescent="0.25">
      <c r="V4781" s="132"/>
      <c r="AC4781"/>
    </row>
    <row r="4782" spans="22:29" x14ac:dyDescent="0.25">
      <c r="V4782" s="132"/>
      <c r="AC4782"/>
    </row>
    <row r="4783" spans="22:29" x14ac:dyDescent="0.25">
      <c r="V4783" s="132"/>
      <c r="AC4783"/>
    </row>
    <row r="4784" spans="22:29" x14ac:dyDescent="0.25">
      <c r="V4784" s="132"/>
      <c r="AC4784"/>
    </row>
    <row r="4785" spans="22:29" x14ac:dyDescent="0.25">
      <c r="V4785" s="132"/>
      <c r="AC4785"/>
    </row>
    <row r="4786" spans="22:29" x14ac:dyDescent="0.25">
      <c r="V4786" s="132"/>
      <c r="AC4786"/>
    </row>
    <row r="4787" spans="22:29" x14ac:dyDescent="0.25">
      <c r="V4787" s="132"/>
      <c r="AC4787"/>
    </row>
    <row r="4788" spans="22:29" x14ac:dyDescent="0.25">
      <c r="V4788" s="132"/>
      <c r="AC4788"/>
    </row>
    <row r="4789" spans="22:29" x14ac:dyDescent="0.25">
      <c r="V4789" s="132"/>
      <c r="AC4789"/>
    </row>
    <row r="4790" spans="22:29" x14ac:dyDescent="0.25">
      <c r="V4790" s="132"/>
      <c r="AC4790"/>
    </row>
    <row r="4791" spans="22:29" x14ac:dyDescent="0.25">
      <c r="V4791" s="132"/>
      <c r="AC4791"/>
    </row>
    <row r="4792" spans="22:29" x14ac:dyDescent="0.25">
      <c r="V4792" s="132"/>
      <c r="AC4792"/>
    </row>
    <row r="4793" spans="22:29" x14ac:dyDescent="0.25">
      <c r="V4793" s="132"/>
      <c r="AC4793"/>
    </row>
    <row r="4794" spans="22:29" x14ac:dyDescent="0.25">
      <c r="V4794" s="132"/>
      <c r="AC4794"/>
    </row>
    <row r="4795" spans="22:29" x14ac:dyDescent="0.25">
      <c r="V4795" s="132"/>
      <c r="AC4795"/>
    </row>
    <row r="4796" spans="22:29" x14ac:dyDescent="0.25">
      <c r="V4796" s="132"/>
      <c r="AC4796"/>
    </row>
    <row r="4797" spans="22:29" x14ac:dyDescent="0.25">
      <c r="V4797" s="132"/>
      <c r="AC4797"/>
    </row>
    <row r="4798" spans="22:29" x14ac:dyDescent="0.25">
      <c r="V4798" s="132"/>
      <c r="AC4798"/>
    </row>
    <row r="4799" spans="22:29" x14ac:dyDescent="0.25">
      <c r="V4799" s="132"/>
      <c r="AC4799"/>
    </row>
    <row r="4800" spans="22:29" x14ac:dyDescent="0.25">
      <c r="V4800" s="132"/>
      <c r="AC4800"/>
    </row>
    <row r="4801" spans="22:29" x14ac:dyDescent="0.25">
      <c r="V4801" s="132"/>
      <c r="AC4801"/>
    </row>
    <row r="4802" spans="22:29" x14ac:dyDescent="0.25">
      <c r="V4802" s="132"/>
      <c r="AC4802"/>
    </row>
    <row r="4803" spans="22:29" x14ac:dyDescent="0.25">
      <c r="V4803" s="132"/>
      <c r="AC4803"/>
    </row>
    <row r="4804" spans="22:29" x14ac:dyDescent="0.25">
      <c r="V4804" s="132"/>
      <c r="AC4804"/>
    </row>
    <row r="4805" spans="22:29" x14ac:dyDescent="0.25">
      <c r="V4805" s="132"/>
      <c r="AC4805"/>
    </row>
    <row r="4806" spans="22:29" x14ac:dyDescent="0.25">
      <c r="V4806" s="132"/>
      <c r="AC4806"/>
    </row>
    <row r="4807" spans="22:29" x14ac:dyDescent="0.25">
      <c r="V4807" s="132"/>
      <c r="AC4807"/>
    </row>
    <row r="4808" spans="22:29" x14ac:dyDescent="0.25">
      <c r="V4808" s="132"/>
      <c r="AC4808"/>
    </row>
    <row r="4809" spans="22:29" x14ac:dyDescent="0.25">
      <c r="V4809" s="132"/>
      <c r="AC4809"/>
    </row>
    <row r="4810" spans="22:29" x14ac:dyDescent="0.25">
      <c r="V4810" s="132"/>
      <c r="AC4810"/>
    </row>
    <row r="4811" spans="22:29" x14ac:dyDescent="0.25">
      <c r="V4811" s="132"/>
      <c r="AC4811"/>
    </row>
    <row r="4812" spans="22:29" x14ac:dyDescent="0.25">
      <c r="V4812" s="132"/>
      <c r="AC4812"/>
    </row>
    <row r="4813" spans="22:29" x14ac:dyDescent="0.25">
      <c r="V4813" s="132"/>
      <c r="AC4813"/>
    </row>
    <row r="4814" spans="22:29" x14ac:dyDescent="0.25">
      <c r="V4814" s="132"/>
      <c r="AC4814"/>
    </row>
    <row r="4815" spans="22:29" x14ac:dyDescent="0.25">
      <c r="V4815" s="132"/>
      <c r="AC4815"/>
    </row>
    <row r="4816" spans="22:29" x14ac:dyDescent="0.25">
      <c r="V4816" s="132"/>
      <c r="AC4816"/>
    </row>
    <row r="4817" spans="22:29" x14ac:dyDescent="0.25">
      <c r="V4817" s="132"/>
      <c r="AC4817"/>
    </row>
    <row r="4818" spans="22:29" x14ac:dyDescent="0.25">
      <c r="V4818" s="132"/>
      <c r="AC4818"/>
    </row>
    <row r="4819" spans="22:29" x14ac:dyDescent="0.25">
      <c r="V4819" s="132"/>
      <c r="AC4819"/>
    </row>
    <row r="4820" spans="22:29" x14ac:dyDescent="0.25">
      <c r="V4820" s="132"/>
      <c r="AC4820"/>
    </row>
    <row r="4821" spans="22:29" x14ac:dyDescent="0.25">
      <c r="V4821" s="132"/>
      <c r="AC4821"/>
    </row>
    <row r="4822" spans="22:29" x14ac:dyDescent="0.25">
      <c r="V4822" s="132"/>
      <c r="AC4822"/>
    </row>
    <row r="4823" spans="22:29" x14ac:dyDescent="0.25">
      <c r="V4823" s="132"/>
      <c r="AC4823"/>
    </row>
    <row r="4824" spans="22:29" x14ac:dyDescent="0.25">
      <c r="V4824" s="132"/>
      <c r="AC4824"/>
    </row>
    <row r="4825" spans="22:29" x14ac:dyDescent="0.25">
      <c r="V4825" s="132"/>
      <c r="AC4825"/>
    </row>
    <row r="4826" spans="22:29" x14ac:dyDescent="0.25">
      <c r="V4826" s="132"/>
      <c r="AC4826"/>
    </row>
    <row r="4827" spans="22:29" x14ac:dyDescent="0.25">
      <c r="V4827" s="132"/>
      <c r="AC4827"/>
    </row>
    <row r="4828" spans="22:29" x14ac:dyDescent="0.25">
      <c r="V4828" s="132"/>
      <c r="AC4828"/>
    </row>
    <row r="4829" spans="22:29" x14ac:dyDescent="0.25">
      <c r="V4829" s="132"/>
      <c r="AC4829"/>
    </row>
    <row r="4830" spans="22:29" x14ac:dyDescent="0.25">
      <c r="V4830" s="132"/>
      <c r="AC4830"/>
    </row>
    <row r="4831" spans="22:29" x14ac:dyDescent="0.25">
      <c r="V4831" s="132"/>
      <c r="AC4831"/>
    </row>
    <row r="4832" spans="22:29" x14ac:dyDescent="0.25">
      <c r="V4832" s="132"/>
      <c r="AC4832"/>
    </row>
    <row r="4833" spans="22:29" x14ac:dyDescent="0.25">
      <c r="V4833" s="132"/>
      <c r="AC4833"/>
    </row>
    <row r="4834" spans="22:29" x14ac:dyDescent="0.25">
      <c r="V4834" s="132"/>
      <c r="AC4834"/>
    </row>
    <row r="4835" spans="22:29" x14ac:dyDescent="0.25">
      <c r="V4835" s="132"/>
      <c r="AC4835"/>
    </row>
    <row r="4836" spans="22:29" x14ac:dyDescent="0.25">
      <c r="V4836" s="132"/>
      <c r="AC4836"/>
    </row>
    <row r="4837" spans="22:29" x14ac:dyDescent="0.25">
      <c r="V4837" s="132"/>
      <c r="AC4837"/>
    </row>
    <row r="4838" spans="22:29" x14ac:dyDescent="0.25">
      <c r="V4838" s="132"/>
      <c r="AC4838"/>
    </row>
    <row r="4839" spans="22:29" x14ac:dyDescent="0.25">
      <c r="V4839" s="132"/>
      <c r="AC4839"/>
    </row>
    <row r="4840" spans="22:29" x14ac:dyDescent="0.25">
      <c r="V4840" s="132"/>
      <c r="AC4840"/>
    </row>
    <row r="4841" spans="22:29" x14ac:dyDescent="0.25">
      <c r="V4841" s="132"/>
      <c r="AC4841"/>
    </row>
    <row r="4842" spans="22:29" x14ac:dyDescent="0.25">
      <c r="V4842" s="132"/>
      <c r="AC4842"/>
    </row>
    <row r="4843" spans="22:29" x14ac:dyDescent="0.25">
      <c r="V4843" s="132"/>
      <c r="AC4843"/>
    </row>
    <row r="4844" spans="22:29" x14ac:dyDescent="0.25">
      <c r="V4844" s="132"/>
      <c r="AC4844"/>
    </row>
    <row r="4845" spans="22:29" x14ac:dyDescent="0.25">
      <c r="V4845" s="132"/>
      <c r="AC4845"/>
    </row>
    <row r="4846" spans="22:29" x14ac:dyDescent="0.25">
      <c r="V4846" s="132"/>
      <c r="AC4846"/>
    </row>
    <row r="4847" spans="22:29" x14ac:dyDescent="0.25">
      <c r="V4847" s="132"/>
      <c r="AC4847"/>
    </row>
    <row r="4848" spans="22:29" x14ac:dyDescent="0.25">
      <c r="V4848" s="132"/>
      <c r="AC4848"/>
    </row>
    <row r="4849" spans="22:29" x14ac:dyDescent="0.25">
      <c r="V4849" s="132"/>
      <c r="AC4849"/>
    </row>
    <row r="4850" spans="22:29" x14ac:dyDescent="0.25">
      <c r="V4850" s="132"/>
      <c r="AC4850"/>
    </row>
    <row r="4851" spans="22:29" x14ac:dyDescent="0.25">
      <c r="V4851" s="132"/>
      <c r="AC4851"/>
    </row>
    <row r="4852" spans="22:29" x14ac:dyDescent="0.25">
      <c r="V4852" s="132"/>
      <c r="AC4852"/>
    </row>
    <row r="4853" spans="22:29" x14ac:dyDescent="0.25">
      <c r="V4853" s="132"/>
      <c r="AC4853"/>
    </row>
    <row r="4854" spans="22:29" x14ac:dyDescent="0.25">
      <c r="V4854" s="132"/>
      <c r="AC4854"/>
    </row>
    <row r="4855" spans="22:29" x14ac:dyDescent="0.25">
      <c r="V4855" s="132"/>
      <c r="AC4855"/>
    </row>
    <row r="4856" spans="22:29" x14ac:dyDescent="0.25">
      <c r="V4856" s="132"/>
      <c r="AC4856"/>
    </row>
    <row r="4857" spans="22:29" x14ac:dyDescent="0.25">
      <c r="V4857" s="132"/>
      <c r="AC4857"/>
    </row>
    <row r="4858" spans="22:29" x14ac:dyDescent="0.25">
      <c r="V4858" s="132"/>
      <c r="AC4858"/>
    </row>
    <row r="4859" spans="22:29" x14ac:dyDescent="0.25">
      <c r="V4859" s="132"/>
      <c r="AC4859"/>
    </row>
    <row r="4860" spans="22:29" x14ac:dyDescent="0.25">
      <c r="V4860" s="132"/>
      <c r="AC4860"/>
    </row>
    <row r="4861" spans="22:29" x14ac:dyDescent="0.25">
      <c r="V4861" s="132"/>
      <c r="AC4861"/>
    </row>
    <row r="4862" spans="22:29" x14ac:dyDescent="0.25">
      <c r="V4862" s="132"/>
      <c r="AC4862"/>
    </row>
    <row r="4863" spans="22:29" x14ac:dyDescent="0.25">
      <c r="V4863" s="132"/>
      <c r="AC4863"/>
    </row>
    <row r="4864" spans="22:29" x14ac:dyDescent="0.25">
      <c r="V4864" s="132"/>
      <c r="AC4864"/>
    </row>
    <row r="4865" spans="22:29" x14ac:dyDescent="0.25">
      <c r="V4865" s="132"/>
      <c r="AC4865"/>
    </row>
    <row r="4866" spans="22:29" x14ac:dyDescent="0.25">
      <c r="V4866" s="132"/>
      <c r="AC4866"/>
    </row>
    <row r="4867" spans="22:29" x14ac:dyDescent="0.25">
      <c r="V4867" s="132"/>
      <c r="AC4867"/>
    </row>
    <row r="4868" spans="22:29" x14ac:dyDescent="0.25">
      <c r="V4868" s="132"/>
      <c r="AC4868"/>
    </row>
    <row r="4869" spans="22:29" x14ac:dyDescent="0.25">
      <c r="V4869" s="132"/>
      <c r="AC4869"/>
    </row>
    <row r="4870" spans="22:29" x14ac:dyDescent="0.25">
      <c r="V4870" s="132"/>
      <c r="AC4870"/>
    </row>
    <row r="4871" spans="22:29" x14ac:dyDescent="0.25">
      <c r="V4871" s="132"/>
      <c r="AC4871"/>
    </row>
    <row r="4872" spans="22:29" x14ac:dyDescent="0.25">
      <c r="V4872" s="132"/>
      <c r="AC4872"/>
    </row>
    <row r="4873" spans="22:29" x14ac:dyDescent="0.25">
      <c r="V4873" s="132"/>
      <c r="AC4873"/>
    </row>
    <row r="4874" spans="22:29" x14ac:dyDescent="0.25">
      <c r="V4874" s="132"/>
      <c r="AC4874"/>
    </row>
    <row r="4875" spans="22:29" x14ac:dyDescent="0.25">
      <c r="V4875" s="132"/>
      <c r="AC4875"/>
    </row>
    <row r="4876" spans="22:29" x14ac:dyDescent="0.25">
      <c r="V4876" s="132"/>
      <c r="AC4876"/>
    </row>
    <row r="4877" spans="22:29" x14ac:dyDescent="0.25">
      <c r="V4877" s="132"/>
      <c r="AC4877"/>
    </row>
    <row r="4878" spans="22:29" x14ac:dyDescent="0.25">
      <c r="V4878" s="132"/>
      <c r="AC4878"/>
    </row>
    <row r="4879" spans="22:29" x14ac:dyDescent="0.25">
      <c r="V4879" s="132"/>
      <c r="AC4879"/>
    </row>
    <row r="4880" spans="22:29" x14ac:dyDescent="0.25">
      <c r="V4880" s="132"/>
      <c r="AC4880"/>
    </row>
    <row r="4881" spans="22:29" x14ac:dyDescent="0.25">
      <c r="V4881" s="132"/>
      <c r="AC4881"/>
    </row>
    <row r="4882" spans="22:29" x14ac:dyDescent="0.25">
      <c r="V4882" s="132"/>
      <c r="AC4882"/>
    </row>
    <row r="4883" spans="22:29" x14ac:dyDescent="0.25">
      <c r="V4883" s="132"/>
      <c r="AC4883"/>
    </row>
    <row r="4884" spans="22:29" x14ac:dyDescent="0.25">
      <c r="V4884" s="132"/>
      <c r="AC4884"/>
    </row>
    <row r="4885" spans="22:29" x14ac:dyDescent="0.25">
      <c r="V4885" s="132"/>
      <c r="AC4885"/>
    </row>
    <row r="4886" spans="22:29" x14ac:dyDescent="0.25">
      <c r="V4886" s="132"/>
      <c r="AC4886"/>
    </row>
    <row r="4887" spans="22:29" x14ac:dyDescent="0.25">
      <c r="V4887" s="132"/>
      <c r="AC4887"/>
    </row>
    <row r="4888" spans="22:29" x14ac:dyDescent="0.25">
      <c r="V4888" s="132"/>
      <c r="AC4888"/>
    </row>
    <row r="4889" spans="22:29" x14ac:dyDescent="0.25">
      <c r="V4889" s="132"/>
      <c r="AC4889"/>
    </row>
    <row r="4890" spans="22:29" x14ac:dyDescent="0.25">
      <c r="V4890" s="132"/>
      <c r="AC4890"/>
    </row>
    <row r="4891" spans="22:29" x14ac:dyDescent="0.25">
      <c r="V4891" s="132"/>
      <c r="AC4891"/>
    </row>
    <row r="4892" spans="22:29" x14ac:dyDescent="0.25">
      <c r="V4892" s="132"/>
      <c r="AC4892"/>
    </row>
    <row r="4893" spans="22:29" x14ac:dyDescent="0.25">
      <c r="V4893" s="132"/>
      <c r="AC4893"/>
    </row>
    <row r="4894" spans="22:29" x14ac:dyDescent="0.25">
      <c r="V4894" s="132"/>
      <c r="AC4894"/>
    </row>
    <row r="4895" spans="22:29" x14ac:dyDescent="0.25">
      <c r="V4895" s="132"/>
      <c r="AC4895"/>
    </row>
    <row r="4896" spans="22:29" x14ac:dyDescent="0.25">
      <c r="V4896" s="132"/>
      <c r="AC4896"/>
    </row>
    <row r="4897" spans="22:29" x14ac:dyDescent="0.25">
      <c r="V4897" s="132"/>
      <c r="AC4897"/>
    </row>
    <row r="4898" spans="22:29" x14ac:dyDescent="0.25">
      <c r="V4898" s="132"/>
      <c r="AC4898"/>
    </row>
    <row r="4899" spans="22:29" x14ac:dyDescent="0.25">
      <c r="V4899" s="132"/>
      <c r="AC4899"/>
    </row>
    <row r="4900" spans="22:29" x14ac:dyDescent="0.25">
      <c r="V4900" s="132"/>
      <c r="AC4900"/>
    </row>
    <row r="4901" spans="22:29" x14ac:dyDescent="0.25">
      <c r="V4901" s="132"/>
      <c r="AC4901"/>
    </row>
    <row r="4902" spans="22:29" x14ac:dyDescent="0.25">
      <c r="V4902" s="132"/>
      <c r="AC4902"/>
    </row>
    <row r="4903" spans="22:29" x14ac:dyDescent="0.25">
      <c r="V4903" s="132"/>
      <c r="AC4903"/>
    </row>
    <row r="4904" spans="22:29" x14ac:dyDescent="0.25">
      <c r="V4904" s="132"/>
      <c r="AC4904"/>
    </row>
    <row r="4905" spans="22:29" x14ac:dyDescent="0.25">
      <c r="V4905" s="132"/>
      <c r="AC4905"/>
    </row>
    <row r="4906" spans="22:29" x14ac:dyDescent="0.25">
      <c r="V4906" s="132"/>
      <c r="AC4906"/>
    </row>
    <row r="4907" spans="22:29" x14ac:dyDescent="0.25">
      <c r="V4907" s="132"/>
      <c r="AC4907"/>
    </row>
    <row r="4908" spans="22:29" x14ac:dyDescent="0.25">
      <c r="V4908" s="132"/>
      <c r="AC4908"/>
    </row>
    <row r="4909" spans="22:29" x14ac:dyDescent="0.25">
      <c r="V4909" s="132"/>
      <c r="AC4909"/>
    </row>
    <row r="4910" spans="22:29" x14ac:dyDescent="0.25">
      <c r="V4910" s="132"/>
      <c r="AC4910"/>
    </row>
    <row r="4911" spans="22:29" x14ac:dyDescent="0.25">
      <c r="V4911" s="132"/>
      <c r="AC4911"/>
    </row>
    <row r="4912" spans="22:29" x14ac:dyDescent="0.25">
      <c r="V4912" s="132"/>
      <c r="AC4912"/>
    </row>
    <row r="4913" spans="22:29" x14ac:dyDescent="0.25">
      <c r="V4913" s="132"/>
      <c r="AC4913"/>
    </row>
    <row r="4914" spans="22:29" x14ac:dyDescent="0.25">
      <c r="V4914" s="132"/>
      <c r="AC4914"/>
    </row>
    <row r="4915" spans="22:29" x14ac:dyDescent="0.25">
      <c r="V4915" s="132"/>
      <c r="AC4915"/>
    </row>
    <row r="4916" spans="22:29" x14ac:dyDescent="0.25">
      <c r="V4916" s="132"/>
      <c r="AC4916"/>
    </row>
    <row r="4917" spans="22:29" x14ac:dyDescent="0.25">
      <c r="V4917" s="132"/>
      <c r="AC4917"/>
    </row>
    <row r="4918" spans="22:29" x14ac:dyDescent="0.25">
      <c r="V4918" s="132"/>
      <c r="AC4918"/>
    </row>
    <row r="4919" spans="22:29" x14ac:dyDescent="0.25">
      <c r="V4919" s="132"/>
      <c r="AC4919"/>
    </row>
    <row r="4920" spans="22:29" x14ac:dyDescent="0.25">
      <c r="V4920" s="132"/>
      <c r="AC4920"/>
    </row>
    <row r="4921" spans="22:29" x14ac:dyDescent="0.25">
      <c r="V4921" s="132"/>
      <c r="AC4921"/>
    </row>
    <row r="4922" spans="22:29" x14ac:dyDescent="0.25">
      <c r="V4922" s="132"/>
      <c r="AC4922"/>
    </row>
    <row r="4923" spans="22:29" x14ac:dyDescent="0.25">
      <c r="V4923" s="132"/>
      <c r="AC4923"/>
    </row>
    <row r="4924" spans="22:29" x14ac:dyDescent="0.25">
      <c r="V4924" s="132"/>
      <c r="AC4924"/>
    </row>
    <row r="4925" spans="22:29" x14ac:dyDescent="0.25">
      <c r="V4925" s="132"/>
      <c r="AC4925"/>
    </row>
    <row r="4926" spans="22:29" x14ac:dyDescent="0.25">
      <c r="V4926" s="132"/>
      <c r="AC4926"/>
    </row>
    <row r="4927" spans="22:29" x14ac:dyDescent="0.25">
      <c r="V4927" s="132"/>
      <c r="AC4927"/>
    </row>
    <row r="4928" spans="22:29" x14ac:dyDescent="0.25">
      <c r="V4928" s="132"/>
      <c r="AC4928"/>
    </row>
    <row r="4929" spans="22:29" x14ac:dyDescent="0.25">
      <c r="V4929" s="132"/>
      <c r="AC4929"/>
    </row>
    <row r="4930" spans="22:29" x14ac:dyDescent="0.25">
      <c r="V4930" s="132"/>
      <c r="AC4930"/>
    </row>
    <row r="4931" spans="22:29" x14ac:dyDescent="0.25">
      <c r="V4931" s="132"/>
      <c r="AC4931"/>
    </row>
    <row r="4932" spans="22:29" x14ac:dyDescent="0.25">
      <c r="V4932" s="132"/>
      <c r="AC4932"/>
    </row>
    <row r="4933" spans="22:29" x14ac:dyDescent="0.25">
      <c r="V4933" s="132"/>
      <c r="AC4933"/>
    </row>
    <row r="4934" spans="22:29" x14ac:dyDescent="0.25">
      <c r="V4934" s="132"/>
      <c r="AC4934"/>
    </row>
    <row r="4935" spans="22:29" x14ac:dyDescent="0.25">
      <c r="V4935" s="132"/>
      <c r="AC4935"/>
    </row>
    <row r="4936" spans="22:29" x14ac:dyDescent="0.25">
      <c r="V4936" s="132"/>
      <c r="AC4936"/>
    </row>
    <row r="4937" spans="22:29" x14ac:dyDescent="0.25">
      <c r="V4937" s="132"/>
      <c r="AC4937"/>
    </row>
    <row r="4938" spans="22:29" x14ac:dyDescent="0.25">
      <c r="V4938" s="132"/>
      <c r="AC4938"/>
    </row>
    <row r="4939" spans="22:29" x14ac:dyDescent="0.25">
      <c r="V4939" s="132"/>
      <c r="AC4939"/>
    </row>
    <row r="4940" spans="22:29" x14ac:dyDescent="0.25">
      <c r="V4940" s="132"/>
      <c r="AC4940"/>
    </row>
    <row r="4941" spans="22:29" x14ac:dyDescent="0.25">
      <c r="V4941" s="132"/>
      <c r="AC4941"/>
    </row>
    <row r="4942" spans="22:29" x14ac:dyDescent="0.25">
      <c r="V4942" s="132"/>
      <c r="AC4942"/>
    </row>
    <row r="4943" spans="22:29" x14ac:dyDescent="0.25">
      <c r="V4943" s="132"/>
      <c r="AC4943"/>
    </row>
    <row r="4944" spans="22:29" x14ac:dyDescent="0.25">
      <c r="V4944" s="132"/>
      <c r="AC4944"/>
    </row>
    <row r="4945" spans="22:29" x14ac:dyDescent="0.25">
      <c r="V4945" s="132"/>
      <c r="AC4945"/>
    </row>
    <row r="4946" spans="22:29" x14ac:dyDescent="0.25">
      <c r="V4946" s="132"/>
      <c r="AC4946"/>
    </row>
    <row r="4947" spans="22:29" x14ac:dyDescent="0.25">
      <c r="V4947" s="132"/>
      <c r="AC4947"/>
    </row>
    <row r="4948" spans="22:29" x14ac:dyDescent="0.25">
      <c r="V4948" s="132"/>
      <c r="AC4948"/>
    </row>
    <row r="4949" spans="22:29" x14ac:dyDescent="0.25">
      <c r="V4949" s="132"/>
      <c r="AC4949"/>
    </row>
    <row r="4950" spans="22:29" x14ac:dyDescent="0.25">
      <c r="V4950" s="132"/>
      <c r="AC4950"/>
    </row>
    <row r="4951" spans="22:29" x14ac:dyDescent="0.25">
      <c r="V4951" s="132"/>
      <c r="AC4951"/>
    </row>
    <row r="4952" spans="22:29" x14ac:dyDescent="0.25">
      <c r="V4952" s="132"/>
      <c r="AC4952"/>
    </row>
    <row r="4953" spans="22:29" x14ac:dyDescent="0.25">
      <c r="V4953" s="132"/>
      <c r="AC4953"/>
    </row>
    <row r="4954" spans="22:29" x14ac:dyDescent="0.25">
      <c r="V4954" s="132"/>
      <c r="AC4954"/>
    </row>
    <row r="4955" spans="22:29" x14ac:dyDescent="0.25">
      <c r="V4955" s="132"/>
      <c r="AC4955"/>
    </row>
    <row r="4956" spans="22:29" x14ac:dyDescent="0.25">
      <c r="V4956" s="132"/>
      <c r="AC4956"/>
    </row>
    <row r="4957" spans="22:29" x14ac:dyDescent="0.25">
      <c r="V4957" s="132"/>
      <c r="AC4957"/>
    </row>
    <row r="4958" spans="22:29" x14ac:dyDescent="0.25">
      <c r="V4958" s="132"/>
      <c r="AC4958"/>
    </row>
    <row r="4959" spans="22:29" x14ac:dyDescent="0.25">
      <c r="V4959" s="132"/>
      <c r="AC4959"/>
    </row>
    <row r="4960" spans="22:29" x14ac:dyDescent="0.25">
      <c r="V4960" s="132"/>
      <c r="AC4960"/>
    </row>
    <row r="4961" spans="22:29" x14ac:dyDescent="0.25">
      <c r="V4961" s="132"/>
      <c r="AC4961"/>
    </row>
    <row r="4962" spans="22:29" x14ac:dyDescent="0.25">
      <c r="V4962" s="132"/>
      <c r="AC4962"/>
    </row>
    <row r="4963" spans="22:29" x14ac:dyDescent="0.25">
      <c r="V4963" s="132"/>
      <c r="AC4963"/>
    </row>
    <row r="4964" spans="22:29" x14ac:dyDescent="0.25">
      <c r="V4964" s="132"/>
      <c r="AC4964"/>
    </row>
    <row r="4965" spans="22:29" x14ac:dyDescent="0.25">
      <c r="V4965" s="132"/>
      <c r="AC4965"/>
    </row>
    <row r="4966" spans="22:29" x14ac:dyDescent="0.25">
      <c r="V4966" s="132"/>
      <c r="AC4966"/>
    </row>
    <row r="4967" spans="22:29" x14ac:dyDescent="0.25">
      <c r="V4967" s="132"/>
      <c r="AC4967"/>
    </row>
    <row r="4968" spans="22:29" x14ac:dyDescent="0.25">
      <c r="V4968" s="132"/>
      <c r="AC4968"/>
    </row>
    <row r="4969" spans="22:29" x14ac:dyDescent="0.25">
      <c r="V4969" s="132"/>
      <c r="AC4969"/>
    </row>
    <row r="4970" spans="22:29" x14ac:dyDescent="0.25">
      <c r="V4970" s="132"/>
      <c r="AC4970"/>
    </row>
    <row r="4971" spans="22:29" x14ac:dyDescent="0.25">
      <c r="V4971" s="132"/>
      <c r="AC4971"/>
    </row>
    <row r="4972" spans="22:29" x14ac:dyDescent="0.25">
      <c r="V4972" s="132"/>
      <c r="AC4972"/>
    </row>
    <row r="4973" spans="22:29" x14ac:dyDescent="0.25">
      <c r="V4973" s="132"/>
      <c r="AC4973"/>
    </row>
    <row r="4974" spans="22:29" x14ac:dyDescent="0.25">
      <c r="V4974" s="132"/>
      <c r="AC4974"/>
    </row>
    <row r="4975" spans="22:29" x14ac:dyDescent="0.25">
      <c r="V4975" s="132"/>
      <c r="AC4975"/>
    </row>
    <row r="4976" spans="22:29" x14ac:dyDescent="0.25">
      <c r="V4976" s="132"/>
      <c r="AC4976"/>
    </row>
    <row r="4977" spans="22:29" x14ac:dyDescent="0.25">
      <c r="V4977" s="132"/>
      <c r="AC4977"/>
    </row>
    <row r="4978" spans="22:29" x14ac:dyDescent="0.25">
      <c r="V4978" s="132"/>
      <c r="AC4978"/>
    </row>
    <row r="4979" spans="22:29" x14ac:dyDescent="0.25">
      <c r="V4979" s="132"/>
      <c r="AC4979"/>
    </row>
    <row r="4980" spans="22:29" x14ac:dyDescent="0.25">
      <c r="V4980" s="132"/>
      <c r="AC4980"/>
    </row>
    <row r="4981" spans="22:29" x14ac:dyDescent="0.25">
      <c r="V4981" s="132"/>
      <c r="AC4981"/>
    </row>
    <row r="4982" spans="22:29" x14ac:dyDescent="0.25">
      <c r="V4982" s="132"/>
      <c r="AC4982"/>
    </row>
    <row r="4983" spans="22:29" x14ac:dyDescent="0.25">
      <c r="V4983" s="132"/>
      <c r="AC4983"/>
    </row>
    <row r="4984" spans="22:29" x14ac:dyDescent="0.25">
      <c r="V4984" s="132"/>
      <c r="AC4984"/>
    </row>
    <row r="4985" spans="22:29" x14ac:dyDescent="0.25">
      <c r="V4985" s="132"/>
      <c r="AC4985"/>
    </row>
    <row r="4986" spans="22:29" x14ac:dyDescent="0.25">
      <c r="V4986" s="132"/>
      <c r="AC4986"/>
    </row>
    <row r="4987" spans="22:29" x14ac:dyDescent="0.25">
      <c r="V4987" s="132"/>
      <c r="AC4987"/>
    </row>
    <row r="4988" spans="22:29" x14ac:dyDescent="0.25">
      <c r="V4988" s="132"/>
      <c r="AC4988"/>
    </row>
    <row r="4989" spans="22:29" x14ac:dyDescent="0.25">
      <c r="V4989" s="132"/>
      <c r="AC4989"/>
    </row>
    <row r="4990" spans="22:29" x14ac:dyDescent="0.25">
      <c r="V4990" s="132"/>
      <c r="AC4990"/>
    </row>
    <row r="4991" spans="22:29" x14ac:dyDescent="0.25">
      <c r="V4991" s="132"/>
      <c r="AC4991"/>
    </row>
    <row r="4992" spans="22:29" x14ac:dyDescent="0.25">
      <c r="V4992" s="132"/>
      <c r="AC4992"/>
    </row>
    <row r="4993" spans="22:29" x14ac:dyDescent="0.25">
      <c r="V4993" s="132"/>
      <c r="AC4993"/>
    </row>
    <row r="4994" spans="22:29" x14ac:dyDescent="0.25">
      <c r="V4994" s="132"/>
      <c r="AC4994"/>
    </row>
    <row r="4995" spans="22:29" x14ac:dyDescent="0.25">
      <c r="V4995" s="132"/>
      <c r="AC4995"/>
    </row>
    <row r="4996" spans="22:29" x14ac:dyDescent="0.25">
      <c r="V4996" s="132"/>
      <c r="AC4996"/>
    </row>
    <row r="4997" spans="22:29" x14ac:dyDescent="0.25">
      <c r="V4997" s="132"/>
      <c r="AC4997"/>
    </row>
    <row r="4998" spans="22:29" x14ac:dyDescent="0.25">
      <c r="V4998" s="132"/>
      <c r="AC4998"/>
    </row>
    <row r="4999" spans="22:29" x14ac:dyDescent="0.25">
      <c r="V4999" s="132"/>
      <c r="AC4999"/>
    </row>
    <row r="5000" spans="22:29" x14ac:dyDescent="0.25">
      <c r="V5000" s="132"/>
      <c r="AC5000"/>
    </row>
    <row r="5001" spans="22:29" x14ac:dyDescent="0.25">
      <c r="V5001" s="132"/>
      <c r="AC5001"/>
    </row>
    <row r="5002" spans="22:29" x14ac:dyDescent="0.25">
      <c r="V5002" s="132"/>
      <c r="AC5002"/>
    </row>
    <row r="5003" spans="22:29" x14ac:dyDescent="0.25">
      <c r="V5003" s="132"/>
      <c r="AC5003"/>
    </row>
    <row r="5004" spans="22:29" x14ac:dyDescent="0.25">
      <c r="V5004" s="132"/>
      <c r="AC5004"/>
    </row>
    <row r="5005" spans="22:29" x14ac:dyDescent="0.25">
      <c r="V5005" s="132"/>
      <c r="AC5005"/>
    </row>
    <row r="5006" spans="22:29" x14ac:dyDescent="0.25">
      <c r="V5006" s="132"/>
      <c r="AC5006"/>
    </row>
    <row r="5007" spans="22:29" x14ac:dyDescent="0.25">
      <c r="V5007" s="132"/>
      <c r="AC5007"/>
    </row>
    <row r="5008" spans="22:29" x14ac:dyDescent="0.25">
      <c r="V5008" s="132"/>
      <c r="AC5008"/>
    </row>
    <row r="5009" spans="22:29" x14ac:dyDescent="0.25">
      <c r="V5009" s="132"/>
      <c r="AC5009"/>
    </row>
    <row r="5010" spans="22:29" x14ac:dyDescent="0.25">
      <c r="V5010" s="132"/>
      <c r="AC5010"/>
    </row>
    <row r="5011" spans="22:29" x14ac:dyDescent="0.25">
      <c r="V5011" s="132"/>
      <c r="AC5011"/>
    </row>
    <row r="5012" spans="22:29" x14ac:dyDescent="0.25">
      <c r="V5012" s="132"/>
      <c r="AC5012"/>
    </row>
    <row r="5013" spans="22:29" x14ac:dyDescent="0.25">
      <c r="V5013" s="132"/>
      <c r="AC5013"/>
    </row>
    <row r="5014" spans="22:29" x14ac:dyDescent="0.25">
      <c r="V5014" s="132"/>
      <c r="AC5014"/>
    </row>
    <row r="5015" spans="22:29" x14ac:dyDescent="0.25">
      <c r="V5015" s="132"/>
      <c r="AC5015"/>
    </row>
    <row r="5016" spans="22:29" x14ac:dyDescent="0.25">
      <c r="V5016" s="132"/>
      <c r="AC5016"/>
    </row>
    <row r="5017" spans="22:29" x14ac:dyDescent="0.25">
      <c r="V5017" s="132"/>
      <c r="AC5017"/>
    </row>
    <row r="5018" spans="22:29" x14ac:dyDescent="0.25">
      <c r="V5018" s="132"/>
      <c r="AC5018"/>
    </row>
    <row r="5019" spans="22:29" x14ac:dyDescent="0.25">
      <c r="V5019" s="132"/>
      <c r="AC5019"/>
    </row>
    <row r="5020" spans="22:29" x14ac:dyDescent="0.25">
      <c r="V5020" s="132"/>
      <c r="AC5020"/>
    </row>
    <row r="5021" spans="22:29" x14ac:dyDescent="0.25">
      <c r="V5021" s="132"/>
      <c r="AC5021"/>
    </row>
    <row r="5022" spans="22:29" x14ac:dyDescent="0.25">
      <c r="V5022" s="132"/>
      <c r="AC5022"/>
    </row>
    <row r="5023" spans="22:29" x14ac:dyDescent="0.25">
      <c r="V5023" s="132"/>
      <c r="AC5023"/>
    </row>
    <row r="5024" spans="22:29" x14ac:dyDescent="0.25">
      <c r="V5024" s="132"/>
      <c r="AC5024"/>
    </row>
    <row r="5025" spans="22:29" x14ac:dyDescent="0.25">
      <c r="V5025" s="132"/>
      <c r="AC5025"/>
    </row>
    <row r="5026" spans="22:29" x14ac:dyDescent="0.25">
      <c r="V5026" s="132"/>
      <c r="AC5026"/>
    </row>
    <row r="5027" spans="22:29" x14ac:dyDescent="0.25">
      <c r="V5027" s="132"/>
      <c r="AC5027"/>
    </row>
    <row r="5028" spans="22:29" x14ac:dyDescent="0.25">
      <c r="V5028" s="132"/>
      <c r="AC5028"/>
    </row>
    <row r="5029" spans="22:29" x14ac:dyDescent="0.25">
      <c r="V5029" s="132"/>
      <c r="AC5029"/>
    </row>
    <row r="5030" spans="22:29" x14ac:dyDescent="0.25">
      <c r="V5030" s="132"/>
      <c r="AC5030"/>
    </row>
    <row r="5031" spans="22:29" x14ac:dyDescent="0.25">
      <c r="V5031" s="132"/>
      <c r="AC5031"/>
    </row>
    <row r="5032" spans="22:29" x14ac:dyDescent="0.25">
      <c r="V5032" s="132"/>
      <c r="AC5032"/>
    </row>
    <row r="5033" spans="22:29" x14ac:dyDescent="0.25">
      <c r="V5033" s="132"/>
      <c r="AC5033"/>
    </row>
    <row r="5034" spans="22:29" x14ac:dyDescent="0.25">
      <c r="V5034" s="132"/>
      <c r="AC5034"/>
    </row>
    <row r="5035" spans="22:29" x14ac:dyDescent="0.25">
      <c r="V5035" s="132"/>
      <c r="AC5035"/>
    </row>
    <row r="5036" spans="22:29" x14ac:dyDescent="0.25">
      <c r="V5036" s="132"/>
      <c r="AC5036"/>
    </row>
    <row r="5037" spans="22:29" x14ac:dyDescent="0.25">
      <c r="V5037" s="132"/>
      <c r="AC5037"/>
    </row>
    <row r="5038" spans="22:29" x14ac:dyDescent="0.25">
      <c r="V5038" s="132"/>
      <c r="AC5038"/>
    </row>
    <row r="5039" spans="22:29" x14ac:dyDescent="0.25">
      <c r="V5039" s="132"/>
      <c r="AC5039"/>
    </row>
    <row r="5040" spans="22:29" x14ac:dyDescent="0.25">
      <c r="V5040" s="132"/>
      <c r="AC5040"/>
    </row>
    <row r="5041" spans="22:29" x14ac:dyDescent="0.25">
      <c r="V5041" s="132"/>
      <c r="AC5041"/>
    </row>
    <row r="5042" spans="22:29" x14ac:dyDescent="0.25">
      <c r="V5042" s="132"/>
      <c r="AC5042"/>
    </row>
    <row r="5043" spans="22:29" x14ac:dyDescent="0.25">
      <c r="V5043" s="132"/>
      <c r="AC5043"/>
    </row>
    <row r="5044" spans="22:29" x14ac:dyDescent="0.25">
      <c r="V5044" s="132"/>
      <c r="AC5044"/>
    </row>
    <row r="5045" spans="22:29" x14ac:dyDescent="0.25">
      <c r="V5045" s="132"/>
      <c r="AC5045"/>
    </row>
    <row r="5046" spans="22:29" x14ac:dyDescent="0.25">
      <c r="V5046" s="132"/>
      <c r="AC5046"/>
    </row>
    <row r="5047" spans="22:29" x14ac:dyDescent="0.25">
      <c r="V5047" s="132"/>
      <c r="AC5047"/>
    </row>
    <row r="5048" spans="22:29" x14ac:dyDescent="0.25">
      <c r="V5048" s="132"/>
      <c r="AC5048"/>
    </row>
    <row r="5049" spans="22:29" x14ac:dyDescent="0.25">
      <c r="V5049" s="132"/>
      <c r="AC5049"/>
    </row>
    <row r="5050" spans="22:29" x14ac:dyDescent="0.25">
      <c r="V5050" s="132"/>
      <c r="AC5050"/>
    </row>
    <row r="5051" spans="22:29" x14ac:dyDescent="0.25">
      <c r="V5051" s="132"/>
      <c r="AC5051"/>
    </row>
    <row r="5052" spans="22:29" x14ac:dyDescent="0.25">
      <c r="V5052" s="132"/>
      <c r="AC5052"/>
    </row>
    <row r="5053" spans="22:29" x14ac:dyDescent="0.25">
      <c r="V5053" s="132"/>
      <c r="AC5053"/>
    </row>
    <row r="5054" spans="22:29" x14ac:dyDescent="0.25">
      <c r="V5054" s="132"/>
      <c r="AC5054"/>
    </row>
    <row r="5055" spans="22:29" x14ac:dyDescent="0.25">
      <c r="V5055" s="132"/>
      <c r="AC5055"/>
    </row>
    <row r="5056" spans="22:29" x14ac:dyDescent="0.25">
      <c r="V5056" s="132"/>
      <c r="AC5056"/>
    </row>
    <row r="5057" spans="22:29" x14ac:dyDescent="0.25">
      <c r="V5057" s="132"/>
      <c r="AC5057"/>
    </row>
    <row r="5058" spans="22:29" x14ac:dyDescent="0.25">
      <c r="V5058" s="132"/>
      <c r="AC5058"/>
    </row>
    <row r="5059" spans="22:29" x14ac:dyDescent="0.25">
      <c r="V5059" s="132"/>
      <c r="AC5059"/>
    </row>
    <row r="5060" spans="22:29" x14ac:dyDescent="0.25">
      <c r="V5060" s="132"/>
      <c r="AC5060"/>
    </row>
    <row r="5061" spans="22:29" x14ac:dyDescent="0.25">
      <c r="V5061" s="132"/>
      <c r="AC5061"/>
    </row>
    <row r="5062" spans="22:29" x14ac:dyDescent="0.25">
      <c r="V5062" s="132"/>
      <c r="AC5062"/>
    </row>
    <row r="5063" spans="22:29" x14ac:dyDescent="0.25">
      <c r="V5063" s="132"/>
      <c r="AC5063"/>
    </row>
    <row r="5064" spans="22:29" x14ac:dyDescent="0.25">
      <c r="V5064" s="132"/>
      <c r="AC5064"/>
    </row>
    <row r="5065" spans="22:29" x14ac:dyDescent="0.25">
      <c r="V5065" s="132"/>
      <c r="AC5065"/>
    </row>
    <row r="5066" spans="22:29" x14ac:dyDescent="0.25">
      <c r="V5066" s="132"/>
      <c r="AC5066"/>
    </row>
    <row r="5067" spans="22:29" x14ac:dyDescent="0.25">
      <c r="V5067" s="132"/>
      <c r="AC5067"/>
    </row>
    <row r="5068" spans="22:29" x14ac:dyDescent="0.25">
      <c r="V5068" s="132"/>
      <c r="AC5068"/>
    </row>
    <row r="5069" spans="22:29" x14ac:dyDescent="0.25">
      <c r="V5069" s="132"/>
      <c r="AC5069"/>
    </row>
    <row r="5070" spans="22:29" x14ac:dyDescent="0.25">
      <c r="V5070" s="132"/>
      <c r="AC5070"/>
    </row>
    <row r="5071" spans="22:29" x14ac:dyDescent="0.25">
      <c r="V5071" s="132"/>
      <c r="AC5071"/>
    </row>
    <row r="5072" spans="22:29" x14ac:dyDescent="0.25">
      <c r="V5072" s="132"/>
      <c r="AC5072"/>
    </row>
    <row r="5073" spans="22:29" x14ac:dyDescent="0.25">
      <c r="V5073" s="132"/>
      <c r="AC5073"/>
    </row>
    <row r="5074" spans="22:29" x14ac:dyDescent="0.25">
      <c r="V5074" s="132"/>
      <c r="AC5074"/>
    </row>
    <row r="5075" spans="22:29" x14ac:dyDescent="0.25">
      <c r="V5075" s="132"/>
      <c r="AC5075"/>
    </row>
    <row r="5076" spans="22:29" x14ac:dyDescent="0.25">
      <c r="V5076" s="132"/>
      <c r="AC5076"/>
    </row>
    <row r="5077" spans="22:29" x14ac:dyDescent="0.25">
      <c r="V5077" s="132"/>
      <c r="AC5077"/>
    </row>
    <row r="5078" spans="22:29" x14ac:dyDescent="0.25">
      <c r="V5078" s="132"/>
      <c r="AC5078"/>
    </row>
    <row r="5079" spans="22:29" x14ac:dyDescent="0.25">
      <c r="V5079" s="132"/>
      <c r="AC5079"/>
    </row>
    <row r="5080" spans="22:29" x14ac:dyDescent="0.25">
      <c r="V5080" s="132"/>
      <c r="AC5080"/>
    </row>
    <row r="5081" spans="22:29" x14ac:dyDescent="0.25">
      <c r="V5081" s="132"/>
      <c r="AC5081"/>
    </row>
    <row r="5082" spans="22:29" x14ac:dyDescent="0.25">
      <c r="V5082" s="132"/>
      <c r="AC5082"/>
    </row>
    <row r="5083" spans="22:29" x14ac:dyDescent="0.25">
      <c r="V5083" s="132"/>
      <c r="AC5083"/>
    </row>
    <row r="5084" spans="22:29" x14ac:dyDescent="0.25">
      <c r="V5084" s="132"/>
      <c r="AC5084"/>
    </row>
    <row r="5085" spans="22:29" x14ac:dyDescent="0.25">
      <c r="V5085" s="132"/>
      <c r="AC5085"/>
    </row>
    <row r="5086" spans="22:29" x14ac:dyDescent="0.25">
      <c r="V5086" s="132"/>
      <c r="AC5086"/>
    </row>
    <row r="5087" spans="22:29" x14ac:dyDescent="0.25">
      <c r="V5087" s="132"/>
      <c r="AC5087"/>
    </row>
    <row r="5088" spans="22:29" x14ac:dyDescent="0.25">
      <c r="V5088" s="132"/>
      <c r="AC5088"/>
    </row>
    <row r="5089" spans="22:29" x14ac:dyDescent="0.25">
      <c r="V5089" s="132"/>
      <c r="AC5089"/>
    </row>
    <row r="5090" spans="22:29" x14ac:dyDescent="0.25">
      <c r="V5090" s="132"/>
      <c r="AC5090"/>
    </row>
    <row r="5091" spans="22:29" x14ac:dyDescent="0.25">
      <c r="V5091" s="132"/>
      <c r="AC5091"/>
    </row>
    <row r="5092" spans="22:29" x14ac:dyDescent="0.25">
      <c r="V5092" s="132"/>
      <c r="AC5092"/>
    </row>
    <row r="5093" spans="22:29" x14ac:dyDescent="0.25">
      <c r="V5093" s="132"/>
      <c r="AC5093"/>
    </row>
    <row r="5094" spans="22:29" x14ac:dyDescent="0.25">
      <c r="V5094" s="132"/>
      <c r="AC5094"/>
    </row>
    <row r="5095" spans="22:29" x14ac:dyDescent="0.25">
      <c r="V5095" s="132"/>
      <c r="AC5095"/>
    </row>
    <row r="5096" spans="22:29" x14ac:dyDescent="0.25">
      <c r="V5096" s="132"/>
      <c r="AC5096"/>
    </row>
    <row r="5097" spans="22:29" x14ac:dyDescent="0.25">
      <c r="V5097" s="132"/>
      <c r="AC5097"/>
    </row>
    <row r="5098" spans="22:29" x14ac:dyDescent="0.25">
      <c r="V5098" s="132"/>
      <c r="AC5098"/>
    </row>
    <row r="5099" spans="22:29" x14ac:dyDescent="0.25">
      <c r="V5099" s="132"/>
      <c r="AC5099"/>
    </row>
    <row r="5100" spans="22:29" x14ac:dyDescent="0.25">
      <c r="V5100" s="132"/>
      <c r="AC5100"/>
    </row>
    <row r="5101" spans="22:29" x14ac:dyDescent="0.25">
      <c r="V5101" s="132"/>
      <c r="AC5101"/>
    </row>
    <row r="5102" spans="22:29" x14ac:dyDescent="0.25">
      <c r="V5102" s="132"/>
      <c r="AC5102"/>
    </row>
    <row r="5103" spans="22:29" x14ac:dyDescent="0.25">
      <c r="V5103" s="132"/>
      <c r="AC5103"/>
    </row>
    <row r="5104" spans="22:29" x14ac:dyDescent="0.25">
      <c r="V5104" s="132"/>
      <c r="AC5104"/>
    </row>
    <row r="5105" spans="22:29" x14ac:dyDescent="0.25">
      <c r="V5105" s="132"/>
      <c r="AC5105"/>
    </row>
    <row r="5106" spans="22:29" x14ac:dyDescent="0.25">
      <c r="V5106" s="132"/>
      <c r="AC5106"/>
    </row>
    <row r="5107" spans="22:29" x14ac:dyDescent="0.25">
      <c r="V5107" s="132"/>
      <c r="AC5107"/>
    </row>
    <row r="5108" spans="22:29" x14ac:dyDescent="0.25">
      <c r="V5108" s="132"/>
      <c r="AC5108"/>
    </row>
    <row r="5109" spans="22:29" x14ac:dyDescent="0.25">
      <c r="V5109" s="132"/>
      <c r="AC5109"/>
    </row>
    <row r="5110" spans="22:29" x14ac:dyDescent="0.25">
      <c r="V5110" s="132"/>
      <c r="AC5110"/>
    </row>
    <row r="5111" spans="22:29" x14ac:dyDescent="0.25">
      <c r="V5111" s="132"/>
      <c r="AC5111"/>
    </row>
    <row r="5112" spans="22:29" x14ac:dyDescent="0.25">
      <c r="V5112" s="132"/>
      <c r="AC5112"/>
    </row>
    <row r="5113" spans="22:29" x14ac:dyDescent="0.25">
      <c r="V5113" s="132"/>
      <c r="AC5113"/>
    </row>
    <row r="5114" spans="22:29" x14ac:dyDescent="0.25">
      <c r="V5114" s="132"/>
      <c r="AC5114"/>
    </row>
    <row r="5115" spans="22:29" x14ac:dyDescent="0.25">
      <c r="V5115" s="132"/>
      <c r="AC5115"/>
    </row>
    <row r="5116" spans="22:29" x14ac:dyDescent="0.25">
      <c r="V5116" s="132"/>
      <c r="AC5116"/>
    </row>
    <row r="5117" spans="22:29" x14ac:dyDescent="0.25">
      <c r="V5117" s="132"/>
      <c r="AC5117"/>
    </row>
    <row r="5118" spans="22:29" x14ac:dyDescent="0.25">
      <c r="V5118" s="132"/>
      <c r="AC5118"/>
    </row>
    <row r="5119" spans="22:29" x14ac:dyDescent="0.25">
      <c r="V5119" s="132"/>
      <c r="AC5119"/>
    </row>
    <row r="5120" spans="22:29" x14ac:dyDescent="0.25">
      <c r="V5120" s="132"/>
      <c r="AC5120"/>
    </row>
    <row r="5121" spans="22:29" x14ac:dyDescent="0.25">
      <c r="V5121" s="132"/>
      <c r="AC5121"/>
    </row>
    <row r="5122" spans="22:29" x14ac:dyDescent="0.25">
      <c r="V5122" s="132"/>
      <c r="AC5122"/>
    </row>
    <row r="5123" spans="22:29" x14ac:dyDescent="0.25">
      <c r="V5123" s="132"/>
      <c r="AC5123"/>
    </row>
    <row r="5124" spans="22:29" x14ac:dyDescent="0.25">
      <c r="V5124" s="132"/>
      <c r="AC5124"/>
    </row>
    <row r="5125" spans="22:29" x14ac:dyDescent="0.25">
      <c r="V5125" s="132"/>
      <c r="AC5125"/>
    </row>
    <row r="5126" spans="22:29" x14ac:dyDescent="0.25">
      <c r="V5126" s="132"/>
      <c r="AC5126"/>
    </row>
    <row r="5127" spans="22:29" x14ac:dyDescent="0.25">
      <c r="V5127" s="132"/>
      <c r="AC5127"/>
    </row>
    <row r="5128" spans="22:29" x14ac:dyDescent="0.25">
      <c r="V5128" s="132"/>
      <c r="AC5128"/>
    </row>
    <row r="5129" spans="22:29" x14ac:dyDescent="0.25">
      <c r="V5129" s="132"/>
      <c r="AC5129"/>
    </row>
    <row r="5130" spans="22:29" x14ac:dyDescent="0.25">
      <c r="V5130" s="132"/>
      <c r="AC5130"/>
    </row>
    <row r="5131" spans="22:29" x14ac:dyDescent="0.25">
      <c r="V5131" s="132"/>
      <c r="AC5131"/>
    </row>
    <row r="5132" spans="22:29" x14ac:dyDescent="0.25">
      <c r="V5132" s="132"/>
      <c r="AC5132"/>
    </row>
    <row r="5133" spans="22:29" x14ac:dyDescent="0.25">
      <c r="V5133" s="132"/>
      <c r="AC5133"/>
    </row>
    <row r="5134" spans="22:29" x14ac:dyDescent="0.25">
      <c r="V5134" s="132"/>
      <c r="AC5134"/>
    </row>
    <row r="5135" spans="22:29" x14ac:dyDescent="0.25">
      <c r="V5135" s="132"/>
      <c r="AC5135"/>
    </row>
    <row r="5136" spans="22:29" x14ac:dyDescent="0.25">
      <c r="V5136" s="132"/>
      <c r="AC5136"/>
    </row>
    <row r="5137" spans="22:29" x14ac:dyDescent="0.25">
      <c r="V5137" s="132"/>
      <c r="AC5137"/>
    </row>
    <row r="5138" spans="22:29" x14ac:dyDescent="0.25">
      <c r="V5138" s="132"/>
      <c r="AC5138"/>
    </row>
    <row r="5139" spans="22:29" x14ac:dyDescent="0.25">
      <c r="V5139" s="132"/>
      <c r="AC5139"/>
    </row>
    <row r="5140" spans="22:29" x14ac:dyDescent="0.25">
      <c r="V5140" s="132"/>
      <c r="AC5140"/>
    </row>
    <row r="5141" spans="22:29" x14ac:dyDescent="0.25">
      <c r="V5141" s="132"/>
      <c r="AC5141"/>
    </row>
    <row r="5142" spans="22:29" x14ac:dyDescent="0.25">
      <c r="V5142" s="132"/>
      <c r="AC5142"/>
    </row>
    <row r="5143" spans="22:29" x14ac:dyDescent="0.25">
      <c r="V5143" s="132"/>
      <c r="AC5143"/>
    </row>
    <row r="5144" spans="22:29" x14ac:dyDescent="0.25">
      <c r="V5144" s="132"/>
      <c r="AC5144"/>
    </row>
    <row r="5145" spans="22:29" x14ac:dyDescent="0.25">
      <c r="V5145" s="132"/>
      <c r="AC5145"/>
    </row>
    <row r="5146" spans="22:29" x14ac:dyDescent="0.25">
      <c r="V5146" s="132"/>
      <c r="AC5146"/>
    </row>
    <row r="5147" spans="22:29" x14ac:dyDescent="0.25">
      <c r="V5147" s="132"/>
      <c r="AC5147"/>
    </row>
    <row r="5148" spans="22:29" x14ac:dyDescent="0.25">
      <c r="V5148" s="132"/>
      <c r="AC5148"/>
    </row>
    <row r="5149" spans="22:29" x14ac:dyDescent="0.25">
      <c r="V5149" s="132"/>
      <c r="AC5149"/>
    </row>
    <row r="5150" spans="22:29" x14ac:dyDescent="0.25">
      <c r="V5150" s="132"/>
      <c r="AC5150"/>
    </row>
    <row r="5151" spans="22:29" x14ac:dyDescent="0.25">
      <c r="V5151" s="132"/>
      <c r="AC5151"/>
    </row>
    <row r="5152" spans="22:29" x14ac:dyDescent="0.25">
      <c r="V5152" s="132"/>
      <c r="AC5152"/>
    </row>
    <row r="5153" spans="22:29" x14ac:dyDescent="0.25">
      <c r="V5153" s="132"/>
      <c r="AC5153"/>
    </row>
    <row r="5154" spans="22:29" x14ac:dyDescent="0.25">
      <c r="V5154" s="132"/>
      <c r="AC5154"/>
    </row>
    <row r="5155" spans="22:29" x14ac:dyDescent="0.25">
      <c r="V5155" s="132"/>
      <c r="AC5155"/>
    </row>
    <row r="5156" spans="22:29" x14ac:dyDescent="0.25">
      <c r="V5156" s="132"/>
      <c r="AC5156"/>
    </row>
    <row r="5157" spans="22:29" x14ac:dyDescent="0.25">
      <c r="V5157" s="132"/>
      <c r="AC5157"/>
    </row>
    <row r="5158" spans="22:29" x14ac:dyDescent="0.25">
      <c r="V5158" s="132"/>
      <c r="AC5158"/>
    </row>
    <row r="5159" spans="22:29" x14ac:dyDescent="0.25">
      <c r="V5159" s="132"/>
      <c r="AC5159"/>
    </row>
    <row r="5160" spans="22:29" x14ac:dyDescent="0.25">
      <c r="V5160" s="132"/>
      <c r="AC5160"/>
    </row>
    <row r="5161" spans="22:29" x14ac:dyDescent="0.25">
      <c r="V5161" s="132"/>
      <c r="AC5161"/>
    </row>
    <row r="5162" spans="22:29" x14ac:dyDescent="0.25">
      <c r="V5162" s="132"/>
      <c r="AC5162"/>
    </row>
    <row r="5163" spans="22:29" x14ac:dyDescent="0.25">
      <c r="V5163" s="132"/>
      <c r="AC5163"/>
    </row>
    <row r="5164" spans="22:29" x14ac:dyDescent="0.25">
      <c r="V5164" s="132"/>
      <c r="AC5164"/>
    </row>
    <row r="5165" spans="22:29" x14ac:dyDescent="0.25">
      <c r="V5165" s="132"/>
      <c r="AC5165"/>
    </row>
    <row r="5166" spans="22:29" x14ac:dyDescent="0.25">
      <c r="V5166" s="132"/>
      <c r="AC5166"/>
    </row>
    <row r="5167" spans="22:29" x14ac:dyDescent="0.25">
      <c r="V5167" s="132"/>
      <c r="AC5167"/>
    </row>
    <row r="5168" spans="22:29" x14ac:dyDescent="0.25">
      <c r="V5168" s="132"/>
      <c r="AC5168"/>
    </row>
    <row r="5169" spans="22:29" x14ac:dyDescent="0.25">
      <c r="V5169" s="132"/>
      <c r="AC5169"/>
    </row>
    <row r="5170" spans="22:29" x14ac:dyDescent="0.25">
      <c r="V5170" s="132"/>
      <c r="AC5170"/>
    </row>
    <row r="5171" spans="22:29" x14ac:dyDescent="0.25">
      <c r="V5171" s="132"/>
      <c r="AC5171"/>
    </row>
    <row r="5172" spans="22:29" x14ac:dyDescent="0.25">
      <c r="V5172" s="132"/>
      <c r="AC5172"/>
    </row>
    <row r="5173" spans="22:29" x14ac:dyDescent="0.25">
      <c r="V5173" s="132"/>
      <c r="AC5173"/>
    </row>
    <row r="5174" spans="22:29" x14ac:dyDescent="0.25">
      <c r="V5174" s="132"/>
      <c r="AC5174"/>
    </row>
    <row r="5175" spans="22:29" x14ac:dyDescent="0.25">
      <c r="V5175" s="132"/>
      <c r="AC5175"/>
    </row>
    <row r="5176" spans="22:29" x14ac:dyDescent="0.25">
      <c r="V5176" s="132"/>
      <c r="AC5176"/>
    </row>
    <row r="5177" spans="22:29" x14ac:dyDescent="0.25">
      <c r="V5177" s="132"/>
      <c r="AC5177"/>
    </row>
    <row r="5178" spans="22:29" x14ac:dyDescent="0.25">
      <c r="V5178" s="132"/>
      <c r="AC5178"/>
    </row>
    <row r="5179" spans="22:29" x14ac:dyDescent="0.25">
      <c r="V5179" s="132"/>
      <c r="AC5179"/>
    </row>
    <row r="5180" spans="22:29" x14ac:dyDescent="0.25">
      <c r="V5180" s="132"/>
      <c r="AC5180"/>
    </row>
    <row r="5181" spans="22:29" x14ac:dyDescent="0.25">
      <c r="V5181" s="132"/>
      <c r="AC5181"/>
    </row>
    <row r="5182" spans="22:29" x14ac:dyDescent="0.25">
      <c r="V5182" s="132"/>
      <c r="AC5182"/>
    </row>
    <row r="5183" spans="22:29" x14ac:dyDescent="0.25">
      <c r="V5183" s="132"/>
      <c r="AC5183"/>
    </row>
    <row r="5184" spans="22:29" x14ac:dyDescent="0.25">
      <c r="V5184" s="132"/>
      <c r="AC5184"/>
    </row>
    <row r="5185" spans="22:29" x14ac:dyDescent="0.25">
      <c r="V5185" s="132"/>
      <c r="AC5185"/>
    </row>
    <row r="5186" spans="22:29" x14ac:dyDescent="0.25">
      <c r="V5186" s="132"/>
      <c r="AC5186"/>
    </row>
    <row r="5187" spans="22:29" x14ac:dyDescent="0.25">
      <c r="V5187" s="132"/>
      <c r="AC5187"/>
    </row>
    <row r="5188" spans="22:29" x14ac:dyDescent="0.25">
      <c r="V5188" s="132"/>
      <c r="AC5188"/>
    </row>
    <row r="5189" spans="22:29" x14ac:dyDescent="0.25">
      <c r="V5189" s="132"/>
      <c r="AC5189"/>
    </row>
    <row r="5190" spans="22:29" x14ac:dyDescent="0.25">
      <c r="V5190" s="132"/>
      <c r="AC5190"/>
    </row>
    <row r="5191" spans="22:29" x14ac:dyDescent="0.25">
      <c r="V5191" s="132"/>
      <c r="AC5191"/>
    </row>
    <row r="5192" spans="22:29" x14ac:dyDescent="0.25">
      <c r="V5192" s="132"/>
      <c r="AC5192"/>
    </row>
    <row r="5193" spans="22:29" x14ac:dyDescent="0.25">
      <c r="V5193" s="132"/>
      <c r="AC5193"/>
    </row>
    <row r="5194" spans="22:29" x14ac:dyDescent="0.25">
      <c r="V5194" s="132"/>
      <c r="AC5194"/>
    </row>
    <row r="5195" spans="22:29" x14ac:dyDescent="0.25">
      <c r="V5195" s="132"/>
      <c r="AC5195"/>
    </row>
    <row r="5196" spans="22:29" x14ac:dyDescent="0.25">
      <c r="V5196" s="132"/>
      <c r="AC5196"/>
    </row>
    <row r="5197" spans="22:29" x14ac:dyDescent="0.25">
      <c r="V5197" s="132"/>
      <c r="AC5197"/>
    </row>
    <row r="5198" spans="22:29" x14ac:dyDescent="0.25">
      <c r="V5198" s="132"/>
      <c r="AC5198"/>
    </row>
    <row r="5199" spans="22:29" x14ac:dyDescent="0.25">
      <c r="V5199" s="132"/>
      <c r="AC5199"/>
    </row>
    <row r="5200" spans="22:29" x14ac:dyDescent="0.25">
      <c r="V5200" s="132"/>
      <c r="AC5200"/>
    </row>
    <row r="5201" spans="22:29" x14ac:dyDescent="0.25">
      <c r="V5201" s="132"/>
      <c r="AC5201"/>
    </row>
    <row r="5202" spans="22:29" x14ac:dyDescent="0.25">
      <c r="V5202" s="132"/>
      <c r="AC5202"/>
    </row>
    <row r="5203" spans="22:29" x14ac:dyDescent="0.25">
      <c r="V5203" s="132"/>
      <c r="AC5203"/>
    </row>
    <row r="5204" spans="22:29" x14ac:dyDescent="0.25">
      <c r="V5204" s="132"/>
      <c r="AC5204"/>
    </row>
    <row r="5205" spans="22:29" x14ac:dyDescent="0.25">
      <c r="V5205" s="132"/>
      <c r="AC5205"/>
    </row>
    <row r="5206" spans="22:29" x14ac:dyDescent="0.25">
      <c r="V5206" s="132"/>
      <c r="AC5206"/>
    </row>
    <row r="5207" spans="22:29" x14ac:dyDescent="0.25">
      <c r="V5207" s="132"/>
      <c r="AC5207"/>
    </row>
    <row r="5208" spans="22:29" x14ac:dyDescent="0.25">
      <c r="V5208" s="132"/>
      <c r="AC5208"/>
    </row>
    <row r="5209" spans="22:29" x14ac:dyDescent="0.25">
      <c r="V5209" s="132"/>
      <c r="AC5209"/>
    </row>
    <row r="5210" spans="22:29" x14ac:dyDescent="0.25">
      <c r="V5210" s="132"/>
      <c r="AC5210"/>
    </row>
    <row r="5211" spans="22:29" x14ac:dyDescent="0.25">
      <c r="V5211" s="132"/>
      <c r="AC5211"/>
    </row>
    <row r="5212" spans="22:29" x14ac:dyDescent="0.25">
      <c r="V5212" s="132"/>
      <c r="AC5212"/>
    </row>
    <row r="5213" spans="22:29" x14ac:dyDescent="0.25">
      <c r="V5213" s="132"/>
      <c r="AC5213"/>
    </row>
    <row r="5214" spans="22:29" x14ac:dyDescent="0.25">
      <c r="V5214" s="132"/>
      <c r="AC5214"/>
    </row>
    <row r="5215" spans="22:29" x14ac:dyDescent="0.25">
      <c r="V5215" s="132"/>
      <c r="AC5215"/>
    </row>
    <row r="5216" spans="22:29" x14ac:dyDescent="0.25">
      <c r="V5216" s="132"/>
      <c r="AC5216"/>
    </row>
    <row r="5217" spans="22:29" x14ac:dyDescent="0.25">
      <c r="V5217" s="132"/>
      <c r="AC5217"/>
    </row>
    <row r="5218" spans="22:29" x14ac:dyDescent="0.25">
      <c r="V5218" s="132"/>
      <c r="AC5218"/>
    </row>
    <row r="5219" spans="22:29" x14ac:dyDescent="0.25">
      <c r="V5219" s="132"/>
      <c r="AC5219"/>
    </row>
    <row r="5220" spans="22:29" x14ac:dyDescent="0.25">
      <c r="V5220" s="132"/>
      <c r="AC5220"/>
    </row>
    <row r="5221" spans="22:29" x14ac:dyDescent="0.25">
      <c r="V5221" s="132"/>
      <c r="AC5221"/>
    </row>
    <row r="5222" spans="22:29" x14ac:dyDescent="0.25">
      <c r="V5222" s="132"/>
      <c r="AC5222"/>
    </row>
  </sheetData>
  <sheetProtection algorithmName="SHA-512" hashValue="Ml5jvFEOoiLUWQ10d2fd5YjMNutYpIXHsb+mQOeEnvKdi+HApMnDTiU1r61cc4EHcdXCtDU+5J5BLs7xvlyj2w==" saltValue="kMkmiPzVjbtGNKZJxRBbjg==" spinCount="100000" sheet="1" objects="1" scenarios="1" sort="0" autoFilter="0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80B2-C34C-46DA-88D4-BB7E30179D4B}">
  <sheetPr>
    <tabColor theme="2" tint="-0.749992370372631"/>
  </sheetPr>
  <dimension ref="B1:M76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baseColWidth="10" defaultRowHeight="15" x14ac:dyDescent="0.25"/>
  <cols>
    <col min="1" max="1" width="1.140625" style="36" customWidth="1"/>
    <col min="2" max="2" width="41.42578125" style="36" customWidth="1"/>
    <col min="3" max="3" width="5.5703125" style="36" customWidth="1"/>
    <col min="4" max="4" width="15.7109375" style="36" customWidth="1"/>
    <col min="5" max="5" width="16.42578125" style="36" customWidth="1"/>
    <col min="6" max="6" width="17.140625" style="36" customWidth="1"/>
    <col min="7" max="7" width="19.7109375" style="36" customWidth="1"/>
    <col min="8" max="8" width="19.140625" style="36" customWidth="1"/>
    <col min="9" max="9" width="1.140625" style="36" customWidth="1"/>
    <col min="10" max="12" width="11.42578125" style="40"/>
    <col min="13" max="16384" width="11.42578125" style="36"/>
  </cols>
  <sheetData>
    <row r="1" spans="2:10" s="114" customFormat="1" x14ac:dyDescent="0.25">
      <c r="B1" s="114" t="s">
        <v>248</v>
      </c>
    </row>
    <row r="2" spans="2:10" s="36" customFormat="1" ht="15.75" thickBot="1" x14ac:dyDescent="0.3">
      <c r="B2" s="77" t="s">
        <v>229</v>
      </c>
    </row>
    <row r="3" spans="2:10" s="36" customFormat="1" ht="0.75" customHeight="1" x14ac:dyDescent="0.25">
      <c r="B3" s="48"/>
      <c r="C3" s="49"/>
      <c r="D3" s="49"/>
      <c r="E3" s="49"/>
      <c r="F3" s="49"/>
      <c r="G3" s="49"/>
      <c r="H3" s="49"/>
      <c r="I3" s="50"/>
    </row>
    <row r="4" spans="2:10" s="36" customFormat="1" ht="6" customHeight="1" x14ac:dyDescent="0.25">
      <c r="B4" s="51"/>
      <c r="C4" s="40"/>
      <c r="D4" s="40"/>
      <c r="E4" s="40"/>
      <c r="F4" s="40"/>
      <c r="G4" s="40"/>
      <c r="H4" s="40"/>
      <c r="I4" s="52"/>
    </row>
    <row r="5" spans="2:10" s="36" customFormat="1" x14ac:dyDescent="0.25">
      <c r="B5" s="51"/>
      <c r="C5" s="40"/>
      <c r="D5" s="192" t="s">
        <v>2439</v>
      </c>
      <c r="E5" s="193"/>
      <c r="F5" s="193"/>
      <c r="G5" s="193"/>
      <c r="H5" s="194"/>
      <c r="I5" s="52"/>
    </row>
    <row r="6" spans="2:10" s="36" customFormat="1" ht="6" customHeight="1" x14ac:dyDescent="0.25">
      <c r="B6" s="51"/>
      <c r="C6" s="40"/>
      <c r="D6" s="39"/>
      <c r="E6" s="40"/>
      <c r="F6" s="40"/>
      <c r="G6" s="40"/>
      <c r="H6" s="41"/>
      <c r="I6" s="52"/>
    </row>
    <row r="7" spans="2:10" s="37" customFormat="1" ht="28.5" customHeight="1" x14ac:dyDescent="0.25">
      <c r="B7" s="59" t="s">
        <v>211</v>
      </c>
      <c r="C7" s="53"/>
      <c r="D7" s="42" t="s">
        <v>36</v>
      </c>
      <c r="E7" s="43" t="s">
        <v>260</v>
      </c>
      <c r="F7" s="43" t="s">
        <v>29</v>
      </c>
      <c r="G7" s="43" t="s">
        <v>217</v>
      </c>
      <c r="H7" s="44" t="s">
        <v>31</v>
      </c>
      <c r="I7" s="55"/>
    </row>
    <row r="8" spans="2:10" s="36" customFormat="1" ht="6" customHeight="1" x14ac:dyDescent="0.25">
      <c r="B8" s="51"/>
      <c r="C8" s="40"/>
      <c r="D8" s="39"/>
      <c r="E8" s="40"/>
      <c r="F8" s="40"/>
      <c r="G8" s="40"/>
      <c r="H8" s="41"/>
      <c r="I8" s="52"/>
    </row>
    <row r="9" spans="2:10" s="36" customFormat="1" x14ac:dyDescent="0.25">
      <c r="B9" s="60" t="s">
        <v>2444</v>
      </c>
      <c r="C9" s="40" t="s">
        <v>2427</v>
      </c>
      <c r="D9" s="61">
        <f>'ATP Data Set 2019 Doubles'!R6</f>
        <v>1048</v>
      </c>
      <c r="E9" s="65">
        <f>'ATP Data Set 2019 Doubles'!R5</f>
        <v>80910</v>
      </c>
      <c r="F9" s="62">
        <f>E9/D9</f>
        <v>77.204198473282446</v>
      </c>
      <c r="G9" s="63">
        <f>'ATP Data Set 2019 Doubles'!R8</f>
        <v>288.22378369314026</v>
      </c>
      <c r="H9" s="64">
        <f>SQRT(G9)</f>
        <v>16.977154758472935</v>
      </c>
      <c r="I9" s="52"/>
      <c r="J9" s="117"/>
    </row>
    <row r="10" spans="2:10" s="36" customFormat="1" ht="6" customHeight="1" x14ac:dyDescent="0.25">
      <c r="B10" s="60"/>
      <c r="C10" s="40"/>
      <c r="D10" s="61"/>
      <c r="E10" s="65"/>
      <c r="F10" s="62"/>
      <c r="G10" s="63"/>
      <c r="H10" s="64"/>
      <c r="I10" s="52"/>
      <c r="J10" s="117"/>
    </row>
    <row r="11" spans="2:10" s="36" customFormat="1" ht="15" customHeight="1" x14ac:dyDescent="0.25">
      <c r="B11" s="60" t="s">
        <v>2445</v>
      </c>
      <c r="C11" s="40"/>
      <c r="D11" s="61">
        <f>'ATP Data Set 2019 Doubles'!P6</f>
        <v>243</v>
      </c>
      <c r="E11" s="65">
        <f>'ATP Data Set 2019 Doubles'!P5</f>
        <v>26142</v>
      </c>
      <c r="F11" s="62">
        <f>E11/D11</f>
        <v>107.58024691358025</v>
      </c>
      <c r="G11" s="65">
        <f>'ATP Data Set 2019 Doubles'!P8</f>
        <v>1704.0214263850626</v>
      </c>
      <c r="H11" s="64">
        <f>SQRT(G11)</f>
        <v>41.279794408221832</v>
      </c>
      <c r="I11" s="52"/>
    </row>
    <row r="12" spans="2:10" s="36" customFormat="1" ht="6" customHeight="1" x14ac:dyDescent="0.25">
      <c r="B12" s="60"/>
      <c r="C12" s="40"/>
      <c r="D12" s="61"/>
      <c r="E12" s="65"/>
      <c r="F12" s="62"/>
      <c r="G12" s="65"/>
      <c r="H12" s="64"/>
      <c r="I12" s="52"/>
    </row>
    <row r="13" spans="2:10" s="36" customFormat="1" x14ac:dyDescent="0.25">
      <c r="B13" s="60" t="s">
        <v>2446</v>
      </c>
      <c r="C13" s="40" t="s">
        <v>2426</v>
      </c>
      <c r="D13" s="66">
        <f>'ATP Data Set 2019 Doubles'!Q6</f>
        <v>182</v>
      </c>
      <c r="E13" s="166">
        <f>'ATP Data Set 2019 Doubles'!Q5</f>
        <v>17020</v>
      </c>
      <c r="F13" s="67">
        <f>E13/D13</f>
        <v>93.516483516483518</v>
      </c>
      <c r="G13" s="68">
        <f>'ATP Data Set 2019 Doubles'!Q8</f>
        <v>613.96381519033412</v>
      </c>
      <c r="H13" s="69">
        <f>SQRT(G13)</f>
        <v>24.778293225933343</v>
      </c>
      <c r="I13" s="52"/>
      <c r="J13" s="117"/>
    </row>
    <row r="14" spans="2:10" s="36" customFormat="1" ht="6" customHeight="1" thickBot="1" x14ac:dyDescent="0.3">
      <c r="B14" s="58"/>
      <c r="C14" s="56"/>
      <c r="D14" s="56"/>
      <c r="E14" s="56"/>
      <c r="F14" s="56"/>
      <c r="G14" s="56"/>
      <c r="H14" s="56"/>
      <c r="I14" s="57"/>
    </row>
    <row r="15" spans="2:10" s="36" customFormat="1" x14ac:dyDescent="0.25">
      <c r="G15" s="118"/>
    </row>
    <row r="16" spans="2:10" s="36" customFormat="1" x14ac:dyDescent="0.25">
      <c r="F16" s="71" t="s">
        <v>257</v>
      </c>
    </row>
    <row r="17" spans="2:13" x14ac:dyDescent="0.25">
      <c r="F17" s="72">
        <f>F13-F9</f>
        <v>16.312285043201072</v>
      </c>
      <c r="J17" s="36"/>
      <c r="K17" s="36"/>
      <c r="L17" s="36"/>
    </row>
    <row r="18" spans="2:13" s="92" customFormat="1" ht="4.5" customHeight="1" x14ac:dyDescent="0.25">
      <c r="F18" s="113"/>
    </row>
    <row r="19" spans="2:13" x14ac:dyDescent="0.25">
      <c r="F19" s="72"/>
      <c r="J19" s="36"/>
      <c r="K19" s="36"/>
      <c r="L19" s="36"/>
    </row>
    <row r="20" spans="2:13" ht="15.75" thickBot="1" x14ac:dyDescent="0.3">
      <c r="B20" s="77" t="s">
        <v>247</v>
      </c>
      <c r="H20" s="40"/>
      <c r="I20" s="40"/>
      <c r="M20" s="40"/>
    </row>
    <row r="21" spans="2:13" x14ac:dyDescent="0.25">
      <c r="B21" s="86" t="s">
        <v>243</v>
      </c>
      <c r="C21" s="40"/>
      <c r="D21" s="189" t="s">
        <v>2443</v>
      </c>
      <c r="E21" s="190"/>
      <c r="F21" s="190"/>
      <c r="G21" s="191"/>
      <c r="H21" s="169"/>
      <c r="I21" s="40"/>
      <c r="M21" s="40"/>
    </row>
    <row r="22" spans="2:13" x14ac:dyDescent="0.25">
      <c r="B22" s="87" t="s">
        <v>252</v>
      </c>
      <c r="C22" s="40"/>
      <c r="D22" s="102" t="s">
        <v>233</v>
      </c>
      <c r="E22" s="164"/>
      <c r="F22" s="40"/>
      <c r="G22" s="52"/>
      <c r="H22" s="40"/>
      <c r="I22" s="40"/>
      <c r="M22" s="40"/>
    </row>
    <row r="23" spans="2:13" x14ac:dyDescent="0.25">
      <c r="B23" s="87" t="s">
        <v>230</v>
      </c>
      <c r="C23" s="40"/>
      <c r="D23" s="51"/>
      <c r="E23" s="40"/>
      <c r="F23" s="40"/>
      <c r="G23" s="52"/>
      <c r="H23" s="40"/>
      <c r="I23" s="40"/>
      <c r="M23" s="40"/>
    </row>
    <row r="24" spans="2:13" x14ac:dyDescent="0.25">
      <c r="B24" s="88"/>
      <c r="C24" s="40"/>
      <c r="D24" s="51" t="s">
        <v>240</v>
      </c>
      <c r="E24" s="40"/>
      <c r="F24" s="93">
        <v>0.05</v>
      </c>
      <c r="G24" s="110">
        <v>0.01</v>
      </c>
      <c r="I24" s="40"/>
      <c r="M24" s="40"/>
    </row>
    <row r="25" spans="2:13" x14ac:dyDescent="0.25">
      <c r="B25" s="87" t="s">
        <v>244</v>
      </c>
      <c r="C25" s="40"/>
      <c r="D25" s="51" t="s">
        <v>241</v>
      </c>
      <c r="E25" s="40"/>
      <c r="F25" s="93" t="str">
        <f>IF($F$35&lt;$F$24,"Yes","No")</f>
        <v>Yes</v>
      </c>
      <c r="G25" s="110" t="str">
        <f>IF($F$35&lt;$G$24,"Yes","No")</f>
        <v>Yes</v>
      </c>
      <c r="I25" s="40"/>
      <c r="J25" s="116"/>
      <c r="K25" s="116"/>
      <c r="L25" s="116"/>
      <c r="M25" s="40"/>
    </row>
    <row r="26" spans="2:13" x14ac:dyDescent="0.25">
      <c r="B26" s="87" t="s">
        <v>253</v>
      </c>
      <c r="C26" s="40"/>
      <c r="D26" s="51" t="s">
        <v>242</v>
      </c>
      <c r="E26" s="40"/>
      <c r="F26" s="93" t="str">
        <f>IF($F$34&gt;$F$36,"Yes","No")</f>
        <v>Yes</v>
      </c>
      <c r="G26" s="110" t="str">
        <f>G25</f>
        <v>Yes</v>
      </c>
      <c r="I26" s="40"/>
      <c r="J26" s="115"/>
      <c r="K26" s="115"/>
      <c r="L26" s="115"/>
      <c r="M26" s="40"/>
    </row>
    <row r="27" spans="2:13" ht="15.75" thickBot="1" x14ac:dyDescent="0.3">
      <c r="B27" s="89" t="s">
        <v>2442</v>
      </c>
      <c r="C27" s="40"/>
      <c r="D27" s="51"/>
      <c r="E27" s="40"/>
      <c r="F27" s="40"/>
      <c r="G27" s="52"/>
      <c r="I27" s="40"/>
      <c r="J27" s="115"/>
      <c r="K27" s="115"/>
      <c r="L27" s="115"/>
      <c r="M27" s="40"/>
    </row>
    <row r="28" spans="2:13" ht="30" x14ac:dyDescent="0.25">
      <c r="B28" s="164"/>
      <c r="C28" s="40"/>
      <c r="D28" s="94"/>
      <c r="E28" s="91"/>
      <c r="F28" s="170" t="s">
        <v>2447</v>
      </c>
      <c r="G28" s="172" t="s">
        <v>2444</v>
      </c>
      <c r="I28" s="40"/>
      <c r="J28" s="115"/>
      <c r="K28" s="115"/>
      <c r="L28" s="115"/>
      <c r="M28" s="40"/>
    </row>
    <row r="29" spans="2:13" x14ac:dyDescent="0.25">
      <c r="C29" s="40"/>
      <c r="D29" s="96" t="s">
        <v>234</v>
      </c>
      <c r="E29" s="115"/>
      <c r="F29" s="104">
        <v>93.516483516483518</v>
      </c>
      <c r="G29" s="107">
        <v>77.204198473282446</v>
      </c>
      <c r="I29" s="40"/>
      <c r="J29" s="115"/>
      <c r="K29" s="115"/>
      <c r="L29" s="115"/>
      <c r="M29" s="40"/>
    </row>
    <row r="30" spans="2:13" x14ac:dyDescent="0.25">
      <c r="C30" s="40"/>
      <c r="D30" s="96" t="s">
        <v>235</v>
      </c>
      <c r="E30" s="115"/>
      <c r="F30" s="103">
        <v>613.96381519033412</v>
      </c>
      <c r="G30" s="106">
        <v>288.22378369314026</v>
      </c>
      <c r="I30" s="40"/>
      <c r="J30" s="115"/>
      <c r="K30" s="115"/>
      <c r="L30" s="115"/>
      <c r="M30" s="40"/>
    </row>
    <row r="31" spans="2:13" x14ac:dyDescent="0.25">
      <c r="C31" s="40"/>
      <c r="D31" s="101" t="s">
        <v>236</v>
      </c>
      <c r="E31" s="167"/>
      <c r="F31" s="108">
        <v>182</v>
      </c>
      <c r="G31" s="109">
        <v>1048</v>
      </c>
      <c r="I31" s="40"/>
      <c r="J31" s="115"/>
      <c r="K31" s="115"/>
      <c r="L31" s="115"/>
      <c r="M31" s="40"/>
    </row>
    <row r="32" spans="2:13" x14ac:dyDescent="0.25">
      <c r="C32" s="40"/>
      <c r="D32" s="96" t="s">
        <v>239</v>
      </c>
      <c r="E32" s="165"/>
      <c r="F32" s="90">
        <v>0</v>
      </c>
      <c r="G32" s="97"/>
      <c r="I32" s="40"/>
      <c r="J32" s="115"/>
      <c r="K32" s="115"/>
      <c r="L32" s="115"/>
      <c r="M32" s="40"/>
    </row>
    <row r="33" spans="3:13" x14ac:dyDescent="0.25">
      <c r="C33" s="40"/>
      <c r="D33" s="96" t="s">
        <v>250</v>
      </c>
      <c r="E33" s="115"/>
      <c r="F33" s="105">
        <v>211</v>
      </c>
      <c r="G33" s="97"/>
      <c r="I33" s="40"/>
      <c r="J33" s="115"/>
      <c r="K33" s="115"/>
      <c r="L33" s="115"/>
      <c r="M33" s="40"/>
    </row>
    <row r="34" spans="3:13" x14ac:dyDescent="0.25">
      <c r="C34" s="40"/>
      <c r="D34" s="96" t="s">
        <v>249</v>
      </c>
      <c r="E34" s="115"/>
      <c r="F34" s="90">
        <v>8.5400534223404296</v>
      </c>
      <c r="G34" s="97"/>
      <c r="I34" s="40"/>
      <c r="J34" s="115"/>
      <c r="K34" s="115"/>
      <c r="L34" s="115"/>
      <c r="M34" s="40"/>
    </row>
    <row r="35" spans="3:13" x14ac:dyDescent="0.25">
      <c r="C35" s="40"/>
      <c r="D35" s="96" t="s">
        <v>238</v>
      </c>
      <c r="E35" s="115"/>
      <c r="F35" s="90">
        <v>1.3344179652021774E-15</v>
      </c>
      <c r="G35" s="97"/>
      <c r="I35" s="40"/>
      <c r="J35" s="115"/>
      <c r="K35" s="115"/>
      <c r="L35" s="115"/>
      <c r="M35" s="40"/>
    </row>
    <row r="36" spans="3:13" ht="15.75" thickBot="1" x14ac:dyDescent="0.3">
      <c r="D36" s="98" t="s">
        <v>237</v>
      </c>
      <c r="E36" s="168"/>
      <c r="F36" s="99">
        <v>1.6521072861608714</v>
      </c>
      <c r="G36" s="100"/>
      <c r="I36" s="40"/>
      <c r="J36" s="115"/>
      <c r="K36" s="115"/>
      <c r="M36" s="40"/>
    </row>
    <row r="37" spans="3:13" x14ac:dyDescent="0.25">
      <c r="I37" s="40"/>
      <c r="J37" s="115"/>
      <c r="K37" s="115"/>
      <c r="M37" s="40"/>
    </row>
    <row r="38" spans="3:13" x14ac:dyDescent="0.25">
      <c r="D38" s="40"/>
      <c r="E38" s="40"/>
      <c r="F38" s="40"/>
      <c r="G38" s="40"/>
      <c r="H38" s="40"/>
      <c r="I38" s="40"/>
      <c r="J38" s="115"/>
      <c r="K38" s="115"/>
      <c r="M38" s="40"/>
    </row>
    <row r="39" spans="3:13" x14ac:dyDescent="0.25">
      <c r="D39" s="195"/>
      <c r="E39" s="195"/>
      <c r="F39" s="195"/>
      <c r="G39" s="195"/>
      <c r="H39" s="195"/>
      <c r="I39" s="40"/>
      <c r="J39" s="115"/>
      <c r="K39" s="115"/>
      <c r="M39" s="40"/>
    </row>
    <row r="40" spans="3:13" x14ac:dyDescent="0.25">
      <c r="D40" s="164"/>
      <c r="E40" s="164"/>
      <c r="F40" s="40"/>
      <c r="G40" s="40"/>
      <c r="H40" s="40"/>
      <c r="I40" s="40"/>
      <c r="J40" s="115"/>
      <c r="K40" s="115"/>
      <c r="M40" s="40"/>
    </row>
    <row r="41" spans="3:13" x14ac:dyDescent="0.25">
      <c r="D41" s="40"/>
      <c r="E41" s="40"/>
      <c r="F41" s="40"/>
      <c r="G41" s="40"/>
      <c r="H41" s="40"/>
      <c r="I41" s="40"/>
      <c r="J41" s="115"/>
      <c r="K41" s="115"/>
      <c r="M41" s="40"/>
    </row>
    <row r="42" spans="3:13" x14ac:dyDescent="0.25">
      <c r="D42" s="40"/>
      <c r="E42" s="40"/>
      <c r="F42" s="40"/>
      <c r="G42" s="93"/>
      <c r="H42" s="93"/>
      <c r="I42" s="40"/>
      <c r="J42" s="115"/>
      <c r="K42" s="115"/>
      <c r="M42" s="40"/>
    </row>
    <row r="43" spans="3:13" x14ac:dyDescent="0.25">
      <c r="D43" s="40"/>
      <c r="E43" s="40"/>
      <c r="F43" s="40"/>
      <c r="G43" s="93"/>
      <c r="H43" s="93"/>
      <c r="I43" s="40"/>
      <c r="J43" s="115"/>
      <c r="K43" s="115"/>
      <c r="M43" s="40"/>
    </row>
    <row r="44" spans="3:13" x14ac:dyDescent="0.25">
      <c r="D44" s="40"/>
      <c r="E44" s="40"/>
      <c r="F44" s="40"/>
      <c r="G44" s="93"/>
      <c r="H44" s="93"/>
      <c r="I44" s="40"/>
      <c r="J44" s="115"/>
      <c r="K44" s="115"/>
      <c r="M44" s="40"/>
    </row>
    <row r="45" spans="3:13" x14ac:dyDescent="0.25">
      <c r="D45" s="40"/>
      <c r="E45" s="40"/>
      <c r="F45" s="40"/>
      <c r="G45" s="40"/>
      <c r="H45" s="40"/>
      <c r="I45" s="40"/>
      <c r="J45" s="115"/>
      <c r="K45" s="115"/>
      <c r="M45" s="40"/>
    </row>
    <row r="46" spans="3:13" x14ac:dyDescent="0.25">
      <c r="D46" s="116"/>
      <c r="E46" s="116"/>
      <c r="F46" s="40"/>
      <c r="G46" s="116"/>
      <c r="H46" s="116"/>
      <c r="I46" s="40"/>
      <c r="J46" s="115"/>
      <c r="K46" s="115"/>
      <c r="M46" s="40"/>
    </row>
    <row r="47" spans="3:13" x14ac:dyDescent="0.25">
      <c r="D47" s="115"/>
      <c r="E47" s="115"/>
      <c r="F47" s="40"/>
      <c r="G47" s="104"/>
      <c r="H47" s="104"/>
      <c r="I47" s="40"/>
      <c r="J47" s="115"/>
      <c r="K47" s="115"/>
      <c r="M47" s="40"/>
    </row>
    <row r="48" spans="3:13" x14ac:dyDescent="0.25">
      <c r="D48" s="115"/>
      <c r="E48" s="115"/>
      <c r="F48" s="40"/>
      <c r="G48" s="103"/>
      <c r="H48" s="103"/>
      <c r="I48" s="40"/>
      <c r="J48" s="115"/>
      <c r="K48" s="115"/>
      <c r="M48" s="40"/>
    </row>
    <row r="49" spans="3:13" x14ac:dyDescent="0.25">
      <c r="D49" s="115"/>
      <c r="E49" s="115"/>
      <c r="F49" s="40"/>
      <c r="G49" s="105"/>
      <c r="H49" s="105"/>
      <c r="I49" s="40"/>
      <c r="J49" s="115"/>
      <c r="K49" s="115"/>
      <c r="M49" s="40"/>
    </row>
    <row r="50" spans="3:13" x14ac:dyDescent="0.25">
      <c r="D50" s="165"/>
      <c r="E50" s="165"/>
      <c r="F50" s="40"/>
      <c r="G50" s="90"/>
      <c r="H50" s="90"/>
      <c r="I50" s="40"/>
      <c r="J50" s="115"/>
      <c r="K50" s="115"/>
      <c r="M50" s="40"/>
    </row>
    <row r="51" spans="3:13" x14ac:dyDescent="0.25">
      <c r="D51" s="115"/>
      <c r="E51" s="115"/>
      <c r="F51" s="40"/>
      <c r="G51" s="105"/>
      <c r="H51" s="90"/>
      <c r="I51" s="40"/>
      <c r="J51" s="115"/>
      <c r="K51" s="115"/>
      <c r="M51" s="40"/>
    </row>
    <row r="52" spans="3:13" x14ac:dyDescent="0.25">
      <c r="D52" s="115"/>
      <c r="E52" s="115"/>
      <c r="F52" s="40"/>
      <c r="G52" s="90"/>
      <c r="H52" s="90"/>
      <c r="I52" s="40"/>
      <c r="J52" s="115"/>
      <c r="K52" s="115"/>
      <c r="M52" s="40"/>
    </row>
    <row r="53" spans="3:13" x14ac:dyDescent="0.25">
      <c r="D53" s="115"/>
      <c r="E53" s="115"/>
      <c r="F53" s="40"/>
      <c r="G53" s="90"/>
      <c r="H53" s="90"/>
      <c r="I53" s="40"/>
      <c r="J53" s="115"/>
      <c r="K53" s="115"/>
      <c r="M53" s="40"/>
    </row>
    <row r="54" spans="3:13" x14ac:dyDescent="0.25">
      <c r="D54" s="115"/>
      <c r="E54" s="115"/>
      <c r="F54" s="40"/>
      <c r="G54" s="90"/>
      <c r="H54" s="90"/>
      <c r="I54" s="40"/>
      <c r="J54" s="115"/>
      <c r="K54" s="115"/>
      <c r="M54" s="40"/>
    </row>
    <row r="55" spans="3:13" x14ac:dyDescent="0.25">
      <c r="D55" s="40"/>
      <c r="E55" s="40"/>
      <c r="F55" s="40"/>
      <c r="G55" s="40"/>
      <c r="H55" s="40"/>
      <c r="I55" s="40"/>
      <c r="J55" s="115"/>
      <c r="K55" s="115"/>
      <c r="M55" s="40"/>
    </row>
    <row r="56" spans="3:13" x14ac:dyDescent="0.25">
      <c r="C56" s="40"/>
      <c r="D56" s="40"/>
      <c r="E56" s="40"/>
      <c r="F56" s="40"/>
      <c r="G56" s="40"/>
      <c r="H56" s="40"/>
      <c r="I56" s="40"/>
      <c r="J56" s="115"/>
      <c r="K56" s="115"/>
      <c r="M56" s="40"/>
    </row>
    <row r="57" spans="3:13" x14ac:dyDescent="0.25">
      <c r="C57" s="40"/>
      <c r="D57" s="115"/>
      <c r="E57" s="115"/>
      <c r="F57" s="115"/>
      <c r="G57" s="115"/>
      <c r="H57" s="40"/>
      <c r="I57" s="40"/>
      <c r="J57" s="115"/>
      <c r="K57" s="115"/>
      <c r="M57" s="40"/>
    </row>
    <row r="58" spans="3:13" x14ac:dyDescent="0.25">
      <c r="C58" s="40"/>
      <c r="D58" s="115"/>
      <c r="E58" s="115"/>
      <c r="F58" s="115"/>
      <c r="G58" s="115"/>
      <c r="H58" s="40"/>
      <c r="J58" s="115"/>
      <c r="K58" s="115"/>
    </row>
    <row r="59" spans="3:13" x14ac:dyDescent="0.25">
      <c r="C59" s="40"/>
      <c r="D59" s="40"/>
      <c r="E59" s="40"/>
      <c r="F59" s="40"/>
      <c r="G59" s="40"/>
      <c r="H59" s="40"/>
      <c r="J59" s="115"/>
      <c r="K59" s="115"/>
    </row>
    <row r="60" spans="3:13" x14ac:dyDescent="0.25">
      <c r="C60" s="40"/>
      <c r="D60" s="40"/>
      <c r="E60" s="40"/>
      <c r="F60" s="40"/>
      <c r="G60" s="40"/>
      <c r="H60" s="40"/>
      <c r="J60" s="115"/>
      <c r="K60" s="115"/>
    </row>
    <row r="61" spans="3:13" x14ac:dyDescent="0.25">
      <c r="C61" s="40"/>
      <c r="D61" s="40"/>
      <c r="E61" s="40"/>
      <c r="F61" s="40"/>
      <c r="G61" s="40"/>
      <c r="H61" s="40"/>
      <c r="J61" s="115"/>
      <c r="K61" s="115"/>
    </row>
    <row r="62" spans="3:13" x14ac:dyDescent="0.25">
      <c r="J62" s="115"/>
      <c r="K62" s="115"/>
    </row>
    <row r="63" spans="3:13" x14ac:dyDescent="0.25">
      <c r="J63" s="115"/>
      <c r="K63" s="115"/>
    </row>
    <row r="64" spans="3:13" x14ac:dyDescent="0.25">
      <c r="J64" s="115"/>
      <c r="K64" s="115"/>
    </row>
    <row r="65" spans="10:11" x14ac:dyDescent="0.25">
      <c r="J65" s="115"/>
      <c r="K65" s="115"/>
    </row>
    <row r="66" spans="10:11" x14ac:dyDescent="0.25">
      <c r="J66" s="115"/>
      <c r="K66" s="115"/>
    </row>
    <row r="67" spans="10:11" x14ac:dyDescent="0.25">
      <c r="J67" s="115"/>
      <c r="K67" s="115"/>
    </row>
    <row r="68" spans="10:11" x14ac:dyDescent="0.25">
      <c r="J68" s="115"/>
      <c r="K68" s="115"/>
    </row>
    <row r="69" spans="10:11" x14ac:dyDescent="0.25">
      <c r="J69" s="115"/>
      <c r="K69" s="115"/>
    </row>
    <row r="70" spans="10:11" x14ac:dyDescent="0.25">
      <c r="J70" s="115"/>
      <c r="K70" s="115"/>
    </row>
    <row r="71" spans="10:11" x14ac:dyDescent="0.25">
      <c r="J71" s="115"/>
      <c r="K71" s="115"/>
    </row>
    <row r="72" spans="10:11" x14ac:dyDescent="0.25">
      <c r="J72" s="115"/>
      <c r="K72" s="115"/>
    </row>
    <row r="73" spans="10:11" x14ac:dyDescent="0.25">
      <c r="J73" s="115"/>
      <c r="K73" s="115"/>
    </row>
    <row r="74" spans="10:11" x14ac:dyDescent="0.25">
      <c r="J74" s="115"/>
      <c r="K74" s="115"/>
    </row>
    <row r="75" spans="10:11" x14ac:dyDescent="0.25">
      <c r="J75" s="115"/>
      <c r="K75" s="115"/>
    </row>
    <row r="76" spans="10:11" x14ac:dyDescent="0.25">
      <c r="J76" s="115"/>
      <c r="K76" s="115"/>
    </row>
  </sheetData>
  <sheetProtection algorithmName="SHA-512" hashValue="LaZmFmzTywRzgh6fDNEddvgM2/O86raCW0/zOfwJd/GWbHq7teCWGCYpE5n8/ADKYT7bPuowJGzJ7Mpqr260rg==" saltValue="OCfN/7CD9Yy6FzGK/Hfgcw==" spinCount="100000" sheet="1" objects="1" scenarios="1" sort="0" autoFilter="0"/>
  <mergeCells count="3">
    <mergeCell ref="D5:H5"/>
    <mergeCell ref="D21:G21"/>
    <mergeCell ref="D39:H39"/>
  </mergeCells>
  <conditionalFormatting sqref="F25">
    <cfRule type="containsText" dxfId="39" priority="22" operator="containsText" text="No">
      <formula>NOT(ISERROR(SEARCH("No",F25)))</formula>
    </cfRule>
    <cfRule type="containsText" dxfId="38" priority="23" operator="containsText" text="Yes">
      <formula>NOT(ISERROR(SEARCH("Yes",F25)))</formula>
    </cfRule>
    <cfRule type="cellIs" dxfId="37" priority="24" operator="equal">
      <formula>"""Yes"""</formula>
    </cfRule>
  </conditionalFormatting>
  <conditionalFormatting sqref="F26">
    <cfRule type="containsText" dxfId="36" priority="19" operator="containsText" text="No">
      <formula>NOT(ISERROR(SEARCH("No",F26)))</formula>
    </cfRule>
    <cfRule type="containsText" dxfId="35" priority="20" operator="containsText" text="Yes">
      <formula>NOT(ISERROR(SEARCH("Yes",F26)))</formula>
    </cfRule>
    <cfRule type="cellIs" dxfId="34" priority="21" operator="equal">
      <formula>"""Yes"""</formula>
    </cfRule>
  </conditionalFormatting>
  <conditionalFormatting sqref="G25">
    <cfRule type="containsText" dxfId="33" priority="16" operator="containsText" text="No">
      <formula>NOT(ISERROR(SEARCH("No",G25)))</formula>
    </cfRule>
    <cfRule type="containsText" dxfId="32" priority="17" operator="containsText" text="Yes">
      <formula>NOT(ISERROR(SEARCH("Yes",G25)))</formula>
    </cfRule>
    <cfRule type="cellIs" dxfId="31" priority="18" operator="equal">
      <formula>"""Yes"""</formula>
    </cfRule>
  </conditionalFormatting>
  <conditionalFormatting sqref="G26">
    <cfRule type="containsText" dxfId="30" priority="13" operator="containsText" text="No">
      <formula>NOT(ISERROR(SEARCH("No",G26)))</formula>
    </cfRule>
    <cfRule type="containsText" dxfId="29" priority="14" operator="containsText" text="Yes">
      <formula>NOT(ISERROR(SEARCH("Yes",G26)))</formula>
    </cfRule>
    <cfRule type="cellIs" dxfId="28" priority="15" operator="equal">
      <formula>"""Yes"""</formula>
    </cfRule>
  </conditionalFormatting>
  <conditionalFormatting sqref="G43">
    <cfRule type="containsText" dxfId="27" priority="10" operator="containsText" text="No">
      <formula>NOT(ISERROR(SEARCH("No",G43)))</formula>
    </cfRule>
    <cfRule type="containsText" dxfId="26" priority="11" operator="containsText" text="Yes">
      <formula>NOT(ISERROR(SEARCH("Yes",G43)))</formula>
    </cfRule>
    <cfRule type="cellIs" dxfId="25" priority="12" operator="equal">
      <formula>"""Yes"""</formula>
    </cfRule>
  </conditionalFormatting>
  <conditionalFormatting sqref="G44">
    <cfRule type="containsText" dxfId="24" priority="7" operator="containsText" text="No">
      <formula>NOT(ISERROR(SEARCH("No",G44)))</formula>
    </cfRule>
    <cfRule type="containsText" dxfId="23" priority="8" operator="containsText" text="Yes">
      <formula>NOT(ISERROR(SEARCH("Yes",G44)))</formula>
    </cfRule>
    <cfRule type="cellIs" dxfId="22" priority="9" operator="equal">
      <formula>"""Yes"""</formula>
    </cfRule>
  </conditionalFormatting>
  <conditionalFormatting sqref="H43">
    <cfRule type="containsText" dxfId="21" priority="4" operator="containsText" text="No">
      <formula>NOT(ISERROR(SEARCH("No",H43)))</formula>
    </cfRule>
    <cfRule type="containsText" dxfId="20" priority="5" operator="containsText" text="Yes">
      <formula>NOT(ISERROR(SEARCH("Yes",H43)))</formula>
    </cfRule>
    <cfRule type="cellIs" dxfId="19" priority="6" operator="equal">
      <formula>"""Yes"""</formula>
    </cfRule>
  </conditionalFormatting>
  <conditionalFormatting sqref="H44">
    <cfRule type="containsText" dxfId="18" priority="1" operator="containsText" text="No">
      <formula>NOT(ISERROR(SEARCH("No",H44)))</formula>
    </cfRule>
    <cfRule type="containsText" dxfId="17" priority="2" operator="containsText" text="Yes">
      <formula>NOT(ISERROR(SEARCH("Yes",H44)))</formula>
    </cfRule>
    <cfRule type="cellIs" dxfId="16" priority="3" operator="equal">
      <formula>"""Yes"""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1233-A115-4FF1-A05F-D48647BFFC02}">
  <sheetPr>
    <tabColor theme="0" tint="-0.249977111117893"/>
  </sheetPr>
  <dimension ref="A1:S1333"/>
  <sheetViews>
    <sheetView zoomScale="90" zoomScaleNormal="90" workbookViewId="0">
      <pane xSplit="5" ySplit="4" topLeftCell="M5" activePane="bottomRight" state="frozen"/>
      <selection pane="topRight" activeCell="F1" sqref="F1"/>
      <selection pane="bottomLeft" activeCell="A5" sqref="A5"/>
      <selection pane="bottomRight"/>
    </sheetView>
  </sheetViews>
  <sheetFormatPr baseColWidth="10" defaultColWidth="9.140625" defaultRowHeight="15" outlineLevelRow="1" outlineLevelCol="1" x14ac:dyDescent="0.25"/>
  <cols>
    <col min="1" max="1" width="8" style="7" bestFit="1" customWidth="1"/>
    <col min="2" max="3" width="8" style="7" customWidth="1"/>
    <col min="4" max="4" width="10.7109375" style="7" bestFit="1" customWidth="1"/>
    <col min="5" max="5" width="28.28515625" style="7" bestFit="1" customWidth="1"/>
    <col min="6" max="6" width="5.5703125" style="7" bestFit="1" customWidth="1"/>
    <col min="7" max="7" width="23" style="7" bestFit="1" customWidth="1"/>
    <col min="8" max="8" width="25.28515625" style="7" bestFit="1" customWidth="1"/>
    <col min="9" max="9" width="32.140625" style="7" bestFit="1" customWidth="1"/>
    <col min="10" max="10" width="25.28515625" style="7" bestFit="1" customWidth="1"/>
    <col min="11" max="11" width="19" style="7" bestFit="1" customWidth="1"/>
    <col min="12" max="12" width="19" style="7" hidden="1" customWidth="1" outlineLevel="1"/>
    <col min="13" max="13" width="10.7109375" style="7" bestFit="1" customWidth="1" collapsed="1"/>
    <col min="14" max="14" width="10.7109375" style="7" bestFit="1" customWidth="1"/>
    <col min="15" max="15" width="31.140625" customWidth="1"/>
    <col min="16" max="16" width="18.85546875" customWidth="1"/>
    <col min="17" max="17" width="25" customWidth="1"/>
    <col min="18" max="18" width="24.28515625" customWidth="1"/>
    <col min="19" max="19" width="10.42578125" bestFit="1" customWidth="1"/>
    <col min="20" max="20" width="8.7109375" customWidth="1"/>
  </cols>
  <sheetData>
    <row r="1" spans="1:19" ht="15.75" thickBot="1" x14ac:dyDescent="0.3">
      <c r="P1" s="2" t="s">
        <v>2420</v>
      </c>
    </row>
    <row r="2" spans="1:19" ht="15.75" hidden="1" outlineLevel="1" thickBot="1" x14ac:dyDescent="0.3">
      <c r="A2" s="7" t="s">
        <v>1391</v>
      </c>
      <c r="B2" s="7" t="s">
        <v>2436</v>
      </c>
      <c r="C2" s="7" t="s">
        <v>2415</v>
      </c>
      <c r="D2" s="7" t="s">
        <v>1391</v>
      </c>
      <c r="E2" s="7" t="s">
        <v>2436</v>
      </c>
    </row>
    <row r="3" spans="1:19" ht="15.75" hidden="1" outlineLevel="1" thickBot="1" x14ac:dyDescent="0.3">
      <c r="A3" s="7" t="s">
        <v>825</v>
      </c>
      <c r="B3" s="7" t="s">
        <v>2414</v>
      </c>
      <c r="C3" s="7" t="s">
        <v>2416</v>
      </c>
      <c r="D3" s="7" t="s">
        <v>518</v>
      </c>
      <c r="E3" s="7" t="s">
        <v>2414</v>
      </c>
    </row>
    <row r="4" spans="1:19" ht="28.5" customHeight="1" collapsed="1" x14ac:dyDescent="0.25">
      <c r="A4" s="159" t="s">
        <v>1391</v>
      </c>
      <c r="B4" s="160" t="s">
        <v>2436</v>
      </c>
      <c r="C4" s="160" t="s">
        <v>2415</v>
      </c>
      <c r="D4" s="160" t="s">
        <v>1390</v>
      </c>
      <c r="E4" s="160" t="s">
        <v>211</v>
      </c>
      <c r="F4" s="160" t="s">
        <v>1389</v>
      </c>
      <c r="G4" s="160" t="s">
        <v>1388</v>
      </c>
      <c r="H4" s="160" t="s">
        <v>1387</v>
      </c>
      <c r="I4" s="160" t="s">
        <v>1386</v>
      </c>
      <c r="J4" s="160" t="s">
        <v>1385</v>
      </c>
      <c r="K4" s="160" t="s">
        <v>1384</v>
      </c>
      <c r="L4" s="161" t="s">
        <v>2411</v>
      </c>
      <c r="M4" s="160" t="s">
        <v>1383</v>
      </c>
      <c r="N4"/>
      <c r="O4" s="139"/>
      <c r="P4" s="140" t="s">
        <v>2417</v>
      </c>
      <c r="Q4" s="140" t="s">
        <v>2418</v>
      </c>
      <c r="R4" s="140" t="s">
        <v>2419</v>
      </c>
      <c r="S4" s="145" t="s">
        <v>2409</v>
      </c>
    </row>
    <row r="5" spans="1:19" x14ac:dyDescent="0.25">
      <c r="A5" s="149" t="s">
        <v>518</v>
      </c>
      <c r="B5" s="151" t="str">
        <f>IF(OR(ISNUMBER(FIND("W/O",Tabelle1[[#This Row],[Score]])),ISNUMBER(FIND("RET",Tabelle1[[#This Row],[Score]]))),"NO","YES")</f>
        <v>YES</v>
      </c>
      <c r="C5" s="151" t="str">
        <f>IF(Tabelle1[[#This Row],[Tournament]]="Wimbledon","YES","NO")</f>
        <v>NO</v>
      </c>
      <c r="D5" s="150">
        <v>43465</v>
      </c>
      <c r="E5" s="151" t="s">
        <v>1381</v>
      </c>
      <c r="F5" s="151">
        <v>4</v>
      </c>
      <c r="G5" s="151" t="s">
        <v>558</v>
      </c>
      <c r="H5" s="151" t="s">
        <v>571</v>
      </c>
      <c r="I5" s="151" t="s">
        <v>586</v>
      </c>
      <c r="J5" s="151" t="s">
        <v>777</v>
      </c>
      <c r="K5" s="151" t="s">
        <v>536</v>
      </c>
      <c r="L5" s="151">
        <f>IF(Tabelle1[[#This Row],[Minutes]]&gt;1,Tabelle1[[#This Row],[Minutes]],"")</f>
        <v>78</v>
      </c>
      <c r="M5" s="151">
        <v>78</v>
      </c>
      <c r="N5"/>
      <c r="O5" s="138" t="s">
        <v>260</v>
      </c>
      <c r="P5" s="137">
        <f>SUMIFS(Tabelle1[Minutes],Tabelle1[Level],"GS",Tabelle1[Match completed],"YES",Tabelle1[Minutes],"&gt;1")</f>
        <v>26142</v>
      </c>
      <c r="Q5" s="137">
        <f>SUMIFS(Tabelle1[Minutes],Tabelle1[Level],"GS",Tabelle1[Match completed],"YES",Tabelle1[Wimbledon?],"NO",Tabelle1[Minutes],"&gt;1")</f>
        <v>17020</v>
      </c>
      <c r="R5" s="137">
        <f>SUMIFS(Tabelle1[Minutes],Tabelle1[Level],"Tour",Tabelle1[Match completed],"YES",Tabelle1[Minutes],"&gt;1")</f>
        <v>80910</v>
      </c>
      <c r="S5" s="146">
        <f>ABS(Q5-R5)</f>
        <v>63890</v>
      </c>
    </row>
    <row r="6" spans="1:19" x14ac:dyDescent="0.25">
      <c r="A6" s="152" t="s">
        <v>518</v>
      </c>
      <c r="B6" s="154" t="str">
        <f>IF(OR(ISNUMBER(FIND("W/O",Tabelle1[[#This Row],[Score]])),ISNUMBER(FIND("RET",Tabelle1[[#This Row],[Score]]))),"NO","YES")</f>
        <v>YES</v>
      </c>
      <c r="C6" s="154" t="str">
        <f>IF(Tabelle1[[#This Row],[Tournament]]="Wimbledon","YES","NO")</f>
        <v>NO</v>
      </c>
      <c r="D6" s="153">
        <v>43465</v>
      </c>
      <c r="E6" s="154" t="s">
        <v>1381</v>
      </c>
      <c r="F6" s="154">
        <v>4</v>
      </c>
      <c r="G6" s="154" t="s">
        <v>619</v>
      </c>
      <c r="H6" s="154" t="s">
        <v>561</v>
      </c>
      <c r="I6" s="154" t="s">
        <v>587</v>
      </c>
      <c r="J6" s="154" t="s">
        <v>1026</v>
      </c>
      <c r="K6" s="154" t="s">
        <v>718</v>
      </c>
      <c r="L6" s="154">
        <f>IF(Tabelle1[[#This Row],[Minutes]]&gt;1,Tabelle1[[#This Row],[Minutes]],"")</f>
        <v>50</v>
      </c>
      <c r="M6" s="154">
        <v>50</v>
      </c>
      <c r="N6"/>
      <c r="O6" s="138" t="s">
        <v>2403</v>
      </c>
      <c r="P6" s="137">
        <f>COUNTIFS(Tabelle1[Level],"GS",Tabelle1[Match completed],"YES",Tabelle1[Minutes],"&gt;1")</f>
        <v>243</v>
      </c>
      <c r="Q6" s="137">
        <f>COUNTIFS(Tabelle1[Level],"GS",Tabelle1[Match completed],"YES",Tabelle1[Wimbledon?],"NO",Tabelle1[Minutes],"&gt;1")</f>
        <v>182</v>
      </c>
      <c r="R6" s="137">
        <f>COUNTIFS(Tabelle1[Level],"Tour",Tabelle1[Match completed],"YES",Tabelle1[Minutes],"&gt;1")</f>
        <v>1048</v>
      </c>
      <c r="S6" s="146">
        <f t="shared" ref="S6:S8" si="0">ABS(Q6-R6)</f>
        <v>866</v>
      </c>
    </row>
    <row r="7" spans="1:19" x14ac:dyDescent="0.25">
      <c r="A7" s="149" t="s">
        <v>518</v>
      </c>
      <c r="B7" s="151" t="str">
        <f>IF(OR(ISNUMBER(FIND("W/O",Tabelle1[[#This Row],[Score]])),ISNUMBER(FIND("RET",Tabelle1[[#This Row],[Score]]))),"NO","YES")</f>
        <v>YES</v>
      </c>
      <c r="C7" s="151" t="str">
        <f>IF(Tabelle1[[#This Row],[Tournament]]="Wimbledon","YES","NO")</f>
        <v>NO</v>
      </c>
      <c r="D7" s="150">
        <v>43465</v>
      </c>
      <c r="E7" s="151" t="s">
        <v>1381</v>
      </c>
      <c r="F7" s="151">
        <v>4</v>
      </c>
      <c r="G7" s="151" t="s">
        <v>1356</v>
      </c>
      <c r="H7" s="151" t="s">
        <v>783</v>
      </c>
      <c r="I7" s="151" t="s">
        <v>1173</v>
      </c>
      <c r="J7" s="151" t="s">
        <v>1127</v>
      </c>
      <c r="K7" s="151" t="s">
        <v>533</v>
      </c>
      <c r="L7" s="151">
        <f>IF(Tabelle1[[#This Row],[Minutes]]&gt;1,Tabelle1[[#This Row],[Minutes]],"")</f>
        <v>89</v>
      </c>
      <c r="M7" s="151">
        <v>89</v>
      </c>
      <c r="N7"/>
      <c r="O7" s="141" t="s">
        <v>2404</v>
      </c>
      <c r="P7" s="142">
        <f>P5/P6</f>
        <v>107.58024691358025</v>
      </c>
      <c r="Q7" s="142">
        <f>Q5/Q6</f>
        <v>93.516483516483518</v>
      </c>
      <c r="R7" s="142">
        <f>R5/R6</f>
        <v>77.204198473282446</v>
      </c>
      <c r="S7" s="146">
        <f t="shared" si="0"/>
        <v>16.312285043201072</v>
      </c>
    </row>
    <row r="8" spans="1:19" x14ac:dyDescent="0.25">
      <c r="A8" s="152" t="s">
        <v>518</v>
      </c>
      <c r="B8" s="154" t="str">
        <f>IF(OR(ISNUMBER(FIND("W/O",Tabelle1[[#This Row],[Score]])),ISNUMBER(FIND("RET",Tabelle1[[#This Row],[Score]]))),"NO","YES")</f>
        <v>YES</v>
      </c>
      <c r="C8" s="154" t="str">
        <f>IF(Tabelle1[[#This Row],[Tournament]]="Wimbledon","YES","NO")</f>
        <v>NO</v>
      </c>
      <c r="D8" s="153">
        <v>43465</v>
      </c>
      <c r="E8" s="154" t="s">
        <v>1381</v>
      </c>
      <c r="F8" s="154">
        <v>4</v>
      </c>
      <c r="G8" s="154" t="s">
        <v>872</v>
      </c>
      <c r="H8" s="154" t="s">
        <v>698</v>
      </c>
      <c r="I8" s="154" t="s">
        <v>674</v>
      </c>
      <c r="J8" s="154" t="s">
        <v>888</v>
      </c>
      <c r="K8" s="154" t="s">
        <v>704</v>
      </c>
      <c r="L8" s="154">
        <f>IF(Tabelle1[[#This Row],[Minutes]]&gt;1,Tabelle1[[#This Row],[Minutes]],"")</f>
        <v>81</v>
      </c>
      <c r="M8" s="154">
        <v>81</v>
      </c>
      <c r="N8"/>
      <c r="O8" s="138" t="s">
        <v>2406</v>
      </c>
      <c r="P8" s="137">
        <f>DVAR($A$2:$M$1333,12,A2:B3)</f>
        <v>1704.0214263850626</v>
      </c>
      <c r="Q8" s="137">
        <f>DVAR($A$2:$M$1333,12,A2:C3)</f>
        <v>613.96381519033412</v>
      </c>
      <c r="R8" s="137">
        <f>DVAR($A$2:$M$1333,12,D2:E3)</f>
        <v>288.22378369314026</v>
      </c>
      <c r="S8" s="146">
        <f t="shared" si="0"/>
        <v>325.74003149719385</v>
      </c>
    </row>
    <row r="9" spans="1:19" ht="15.75" thickBot="1" x14ac:dyDescent="0.3">
      <c r="A9" s="149" t="s">
        <v>518</v>
      </c>
      <c r="B9" s="151" t="str">
        <f>IF(OR(ISNUMBER(FIND("W/O",Tabelle1[[#This Row],[Score]])),ISNUMBER(FIND("RET",Tabelle1[[#This Row],[Score]]))),"NO","YES")</f>
        <v>YES</v>
      </c>
      <c r="C9" s="151" t="str">
        <f>IF(Tabelle1[[#This Row],[Tournament]]="Wimbledon","YES","NO")</f>
        <v>NO</v>
      </c>
      <c r="D9" s="150">
        <v>43465</v>
      </c>
      <c r="E9" s="151" t="s">
        <v>1381</v>
      </c>
      <c r="F9" s="151">
        <v>4</v>
      </c>
      <c r="G9" s="151" t="s">
        <v>758</v>
      </c>
      <c r="H9" s="151" t="s">
        <v>551</v>
      </c>
      <c r="I9" s="151" t="s">
        <v>612</v>
      </c>
      <c r="J9" s="151" t="s">
        <v>611</v>
      </c>
      <c r="K9" s="151" t="s">
        <v>527</v>
      </c>
      <c r="L9" s="151">
        <f>IF(Tabelle1[[#This Row],[Minutes]]&gt;1,Tabelle1[[#This Row],[Minutes]],"")</f>
        <v>69</v>
      </c>
      <c r="M9" s="151">
        <v>69</v>
      </c>
      <c r="N9"/>
      <c r="O9" s="143" t="s">
        <v>2405</v>
      </c>
      <c r="P9" s="144">
        <f>SQRT(P8)</f>
        <v>41.279794408221832</v>
      </c>
      <c r="Q9" s="144">
        <f>SQRT(Q8)</f>
        <v>24.778293225933343</v>
      </c>
      <c r="R9" s="144">
        <f>SQRT(R8)</f>
        <v>16.977154758472935</v>
      </c>
      <c r="S9" s="148">
        <f>ABS(Q9-R9)</f>
        <v>7.8011384674604081</v>
      </c>
    </row>
    <row r="10" spans="1:19" x14ac:dyDescent="0.25">
      <c r="A10" s="152" t="s">
        <v>518</v>
      </c>
      <c r="B10" s="154" t="str">
        <f>IF(OR(ISNUMBER(FIND("W/O",Tabelle1[[#This Row],[Score]])),ISNUMBER(FIND("RET",Tabelle1[[#This Row],[Score]]))),"NO","YES")</f>
        <v>YES</v>
      </c>
      <c r="C10" s="154" t="str">
        <f>IF(Tabelle1[[#This Row],[Tournament]]="Wimbledon","YES","NO")</f>
        <v>NO</v>
      </c>
      <c r="D10" s="153">
        <v>43465</v>
      </c>
      <c r="E10" s="154" t="s">
        <v>1381</v>
      </c>
      <c r="F10" s="154">
        <v>4</v>
      </c>
      <c r="G10" s="154" t="s">
        <v>568</v>
      </c>
      <c r="H10" s="154" t="s">
        <v>580</v>
      </c>
      <c r="I10" s="154" t="s">
        <v>683</v>
      </c>
      <c r="J10" s="154" t="s">
        <v>623</v>
      </c>
      <c r="K10" s="154" t="s">
        <v>1382</v>
      </c>
      <c r="L10" s="154">
        <f>IF(Tabelle1[[#This Row],[Minutes]]&gt;1,Tabelle1[[#This Row],[Minutes]],"")</f>
        <v>85</v>
      </c>
      <c r="M10" s="154">
        <v>85</v>
      </c>
      <c r="N10"/>
    </row>
    <row r="11" spans="1:19" x14ac:dyDescent="0.25">
      <c r="A11" s="149" t="s">
        <v>518</v>
      </c>
      <c r="B11" s="151" t="str">
        <f>IF(OR(ISNUMBER(FIND("W/O",Tabelle1[[#This Row],[Score]])),ISNUMBER(FIND("RET",Tabelle1[[#This Row],[Score]]))),"NO","YES")</f>
        <v>YES</v>
      </c>
      <c r="C11" s="151" t="str">
        <f>IF(Tabelle1[[#This Row],[Tournament]]="Wimbledon","YES","NO")</f>
        <v>NO</v>
      </c>
      <c r="D11" s="150">
        <v>43465</v>
      </c>
      <c r="E11" s="151" t="s">
        <v>1381</v>
      </c>
      <c r="F11" s="151">
        <v>4</v>
      </c>
      <c r="G11" s="151" t="s">
        <v>532</v>
      </c>
      <c r="H11" s="151" t="s">
        <v>531</v>
      </c>
      <c r="I11" s="151" t="s">
        <v>627</v>
      </c>
      <c r="J11" s="151" t="s">
        <v>851</v>
      </c>
      <c r="K11" s="151" t="s">
        <v>655</v>
      </c>
      <c r="L11" s="151">
        <f>IF(Tabelle1[[#This Row],[Minutes]]&gt;1,Tabelle1[[#This Row],[Minutes]],"")</f>
        <v>55</v>
      </c>
      <c r="M11" s="151">
        <v>55</v>
      </c>
      <c r="N11"/>
    </row>
    <row r="12" spans="1:19" x14ac:dyDescent="0.25">
      <c r="A12" s="152" t="s">
        <v>518</v>
      </c>
      <c r="B12" s="154" t="str">
        <f>IF(OR(ISNUMBER(FIND("W/O",Tabelle1[[#This Row],[Score]])),ISNUMBER(FIND("RET",Tabelle1[[#This Row],[Score]]))),"NO","YES")</f>
        <v>YES</v>
      </c>
      <c r="C12" s="154" t="str">
        <f>IF(Tabelle1[[#This Row],[Tournament]]="Wimbledon","YES","NO")</f>
        <v>NO</v>
      </c>
      <c r="D12" s="153">
        <v>43465</v>
      </c>
      <c r="E12" s="154" t="s">
        <v>1381</v>
      </c>
      <c r="F12" s="154">
        <v>4</v>
      </c>
      <c r="G12" s="154" t="s">
        <v>657</v>
      </c>
      <c r="H12" s="154" t="s">
        <v>1099</v>
      </c>
      <c r="I12" s="154" t="s">
        <v>834</v>
      </c>
      <c r="J12" s="154" t="s">
        <v>833</v>
      </c>
      <c r="K12" s="154" t="s">
        <v>1080</v>
      </c>
      <c r="L12" s="154">
        <f>IF(Tabelle1[[#This Row],[Minutes]]&gt;1,Tabelle1[[#This Row],[Minutes]],"")</f>
        <v>65</v>
      </c>
      <c r="M12" s="154">
        <v>65</v>
      </c>
      <c r="N12"/>
    </row>
    <row r="13" spans="1:19" x14ac:dyDescent="0.25">
      <c r="A13" s="149" t="s">
        <v>518</v>
      </c>
      <c r="B13" s="151" t="str">
        <f>IF(OR(ISNUMBER(FIND("W/O",Tabelle1[[#This Row],[Score]])),ISNUMBER(FIND("RET",Tabelle1[[#This Row],[Score]]))),"NO","YES")</f>
        <v>YES</v>
      </c>
      <c r="C13" s="151" t="str">
        <f>IF(Tabelle1[[#This Row],[Tournament]]="Wimbledon","YES","NO")</f>
        <v>NO</v>
      </c>
      <c r="D13" s="150">
        <v>43465</v>
      </c>
      <c r="E13" s="151" t="s">
        <v>1381</v>
      </c>
      <c r="F13" s="151">
        <v>5</v>
      </c>
      <c r="G13" s="151" t="s">
        <v>1356</v>
      </c>
      <c r="H13" s="151" t="s">
        <v>783</v>
      </c>
      <c r="I13" s="151" t="s">
        <v>657</v>
      </c>
      <c r="J13" s="151" t="s">
        <v>1099</v>
      </c>
      <c r="K13" s="151" t="s">
        <v>566</v>
      </c>
      <c r="L13" s="151">
        <f>IF(Tabelle1[[#This Row],[Minutes]]&gt;1,Tabelle1[[#This Row],[Minutes]],"")</f>
        <v>67</v>
      </c>
      <c r="M13" s="151">
        <v>67</v>
      </c>
      <c r="N13"/>
    </row>
    <row r="14" spans="1:19" x14ac:dyDescent="0.25">
      <c r="A14" s="152" t="s">
        <v>518</v>
      </c>
      <c r="B14" s="154" t="str">
        <f>IF(OR(ISNUMBER(FIND("W/O",Tabelle1[[#This Row],[Score]])),ISNUMBER(FIND("RET",Tabelle1[[#This Row],[Score]]))),"NO","YES")</f>
        <v>YES</v>
      </c>
      <c r="C14" s="154" t="str">
        <f>IF(Tabelle1[[#This Row],[Tournament]]="Wimbledon","YES","NO")</f>
        <v>NO</v>
      </c>
      <c r="D14" s="153">
        <v>43465</v>
      </c>
      <c r="E14" s="154" t="s">
        <v>1381</v>
      </c>
      <c r="F14" s="154">
        <v>5</v>
      </c>
      <c r="G14" s="154" t="s">
        <v>872</v>
      </c>
      <c r="H14" s="154" t="s">
        <v>698</v>
      </c>
      <c r="I14" s="154" t="s">
        <v>619</v>
      </c>
      <c r="J14" s="154" t="s">
        <v>561</v>
      </c>
      <c r="K14" s="154" t="s">
        <v>533</v>
      </c>
      <c r="L14" s="154">
        <f>IF(Tabelle1[[#This Row],[Minutes]]&gt;1,Tabelle1[[#This Row],[Minutes]],"")</f>
        <v>75</v>
      </c>
      <c r="M14" s="154">
        <v>75</v>
      </c>
      <c r="N14"/>
    </row>
    <row r="15" spans="1:19" x14ac:dyDescent="0.25">
      <c r="A15" s="149" t="s">
        <v>518</v>
      </c>
      <c r="B15" s="151" t="str">
        <f>IF(OR(ISNUMBER(FIND("W/O",Tabelle1[[#This Row],[Score]])),ISNUMBER(FIND("RET",Tabelle1[[#This Row],[Score]]))),"NO","YES")</f>
        <v>YES</v>
      </c>
      <c r="C15" s="151" t="str">
        <f>IF(Tabelle1[[#This Row],[Tournament]]="Wimbledon","YES","NO")</f>
        <v>NO</v>
      </c>
      <c r="D15" s="150">
        <v>43465</v>
      </c>
      <c r="E15" s="151" t="s">
        <v>1381</v>
      </c>
      <c r="F15" s="151">
        <v>5</v>
      </c>
      <c r="G15" s="151" t="s">
        <v>568</v>
      </c>
      <c r="H15" s="151" t="s">
        <v>580</v>
      </c>
      <c r="I15" s="151" t="s">
        <v>758</v>
      </c>
      <c r="J15" s="151" t="s">
        <v>551</v>
      </c>
      <c r="K15" s="151" t="s">
        <v>895</v>
      </c>
      <c r="L15" s="151">
        <f>IF(Tabelle1[[#This Row],[Minutes]]&gt;1,Tabelle1[[#This Row],[Minutes]],"")</f>
        <v>71</v>
      </c>
      <c r="M15" s="151">
        <v>71</v>
      </c>
      <c r="N15"/>
    </row>
    <row r="16" spans="1:19" x14ac:dyDescent="0.25">
      <c r="A16" s="152" t="s">
        <v>518</v>
      </c>
      <c r="B16" s="154" t="str">
        <f>IF(OR(ISNUMBER(FIND("W/O",Tabelle1[[#This Row],[Score]])),ISNUMBER(FIND("RET",Tabelle1[[#This Row],[Score]]))),"NO","YES")</f>
        <v>YES</v>
      </c>
      <c r="C16" s="154" t="str">
        <f>IF(Tabelle1[[#This Row],[Tournament]]="Wimbledon","YES","NO")</f>
        <v>NO</v>
      </c>
      <c r="D16" s="153">
        <v>43465</v>
      </c>
      <c r="E16" s="154" t="s">
        <v>1381</v>
      </c>
      <c r="F16" s="154">
        <v>5</v>
      </c>
      <c r="G16" s="154" t="s">
        <v>532</v>
      </c>
      <c r="H16" s="154" t="s">
        <v>531</v>
      </c>
      <c r="I16" s="154" t="s">
        <v>558</v>
      </c>
      <c r="J16" s="154" t="s">
        <v>571</v>
      </c>
      <c r="K16" s="154" t="s">
        <v>1247</v>
      </c>
      <c r="L16" s="154">
        <f>IF(Tabelle1[[#This Row],[Minutes]]&gt;1,Tabelle1[[#This Row],[Minutes]],"")</f>
        <v>78</v>
      </c>
      <c r="M16" s="154">
        <v>78</v>
      </c>
      <c r="N16"/>
    </row>
    <row r="17" spans="1:14" x14ac:dyDescent="0.25">
      <c r="A17" s="149" t="s">
        <v>518</v>
      </c>
      <c r="B17" s="151" t="str">
        <f>IF(OR(ISNUMBER(FIND("W/O",Tabelle1[[#This Row],[Score]])),ISNUMBER(FIND("RET",Tabelle1[[#This Row],[Score]]))),"NO","YES")</f>
        <v>YES</v>
      </c>
      <c r="C17" s="151" t="str">
        <f>IF(Tabelle1[[#This Row],[Tournament]]="Wimbledon","YES","NO")</f>
        <v>NO</v>
      </c>
      <c r="D17" s="150">
        <v>43465</v>
      </c>
      <c r="E17" s="151" t="s">
        <v>1381</v>
      </c>
      <c r="F17" s="151">
        <v>6</v>
      </c>
      <c r="G17" s="151" t="s">
        <v>568</v>
      </c>
      <c r="H17" s="151" t="s">
        <v>580</v>
      </c>
      <c r="I17" s="151" t="s">
        <v>872</v>
      </c>
      <c r="J17" s="151" t="s">
        <v>698</v>
      </c>
      <c r="K17" s="151" t="s">
        <v>899</v>
      </c>
      <c r="L17" s="151">
        <f>IF(Tabelle1[[#This Row],[Minutes]]&gt;1,Tabelle1[[#This Row],[Minutes]],"")</f>
        <v>116</v>
      </c>
      <c r="M17" s="151">
        <v>116</v>
      </c>
      <c r="N17"/>
    </row>
    <row r="18" spans="1:14" x14ac:dyDescent="0.25">
      <c r="A18" s="152" t="s">
        <v>518</v>
      </c>
      <c r="B18" s="154" t="str">
        <f>IF(OR(ISNUMBER(FIND("W/O",Tabelle1[[#This Row],[Score]])),ISNUMBER(FIND("RET",Tabelle1[[#This Row],[Score]]))),"NO","YES")</f>
        <v>YES</v>
      </c>
      <c r="C18" s="154" t="str">
        <f>IF(Tabelle1[[#This Row],[Tournament]]="Wimbledon","YES","NO")</f>
        <v>NO</v>
      </c>
      <c r="D18" s="153">
        <v>43465</v>
      </c>
      <c r="E18" s="154" t="s">
        <v>1381</v>
      </c>
      <c r="F18" s="154">
        <v>6</v>
      </c>
      <c r="G18" s="154" t="s">
        <v>532</v>
      </c>
      <c r="H18" s="154" t="s">
        <v>531</v>
      </c>
      <c r="I18" s="154" t="s">
        <v>1356</v>
      </c>
      <c r="J18" s="154" t="s">
        <v>783</v>
      </c>
      <c r="K18" s="154" t="s">
        <v>585</v>
      </c>
      <c r="L18" s="154">
        <f>IF(Tabelle1[[#This Row],[Minutes]]&gt;1,Tabelle1[[#This Row],[Minutes]],"")</f>
        <v>72</v>
      </c>
      <c r="M18" s="154">
        <v>72</v>
      </c>
      <c r="N18"/>
    </row>
    <row r="19" spans="1:14" x14ac:dyDescent="0.25">
      <c r="A19" s="149" t="s">
        <v>518</v>
      </c>
      <c r="B19" s="151" t="str">
        <f>IF(OR(ISNUMBER(FIND("W/O",Tabelle1[[#This Row],[Score]])),ISNUMBER(FIND("RET",Tabelle1[[#This Row],[Score]]))),"NO","YES")</f>
        <v>YES</v>
      </c>
      <c r="C19" s="151" t="str">
        <f>IF(Tabelle1[[#This Row],[Tournament]]="Wimbledon","YES","NO")</f>
        <v>NO</v>
      </c>
      <c r="D19" s="150">
        <v>43465</v>
      </c>
      <c r="E19" s="151" t="s">
        <v>1381</v>
      </c>
      <c r="F19" s="151">
        <v>7</v>
      </c>
      <c r="G19" s="151" t="s">
        <v>568</v>
      </c>
      <c r="H19" s="151" t="s">
        <v>580</v>
      </c>
      <c r="I19" s="151" t="s">
        <v>532</v>
      </c>
      <c r="J19" s="151" t="s">
        <v>531</v>
      </c>
      <c r="K19" s="151" t="s">
        <v>610</v>
      </c>
      <c r="L19" s="151">
        <f>IF(Tabelle1[[#This Row],[Minutes]]&gt;1,Tabelle1[[#This Row],[Minutes]],"")</f>
        <v>87</v>
      </c>
      <c r="M19" s="151">
        <v>87</v>
      </c>
      <c r="N19"/>
    </row>
    <row r="20" spans="1:14" x14ac:dyDescent="0.25">
      <c r="A20" s="152" t="s">
        <v>518</v>
      </c>
      <c r="B20" s="154" t="str">
        <f>IF(OR(ISNUMBER(FIND("W/O",Tabelle1[[#This Row],[Score]])),ISNUMBER(FIND("RET",Tabelle1[[#This Row],[Score]]))),"NO","YES")</f>
        <v>YES</v>
      </c>
      <c r="C20" s="154" t="str">
        <f>IF(Tabelle1[[#This Row],[Tournament]]="Wimbledon","YES","NO")</f>
        <v>NO</v>
      </c>
      <c r="D20" s="153">
        <v>43465</v>
      </c>
      <c r="E20" s="154" t="s">
        <v>1376</v>
      </c>
      <c r="F20" s="154">
        <v>4</v>
      </c>
      <c r="G20" s="154" t="s">
        <v>1004</v>
      </c>
      <c r="H20" s="154" t="s">
        <v>645</v>
      </c>
      <c r="I20" s="154" t="s">
        <v>625</v>
      </c>
      <c r="J20" s="154" t="s">
        <v>615</v>
      </c>
      <c r="K20" s="154" t="s">
        <v>1380</v>
      </c>
      <c r="L20" s="154">
        <f>IF(Tabelle1[[#This Row],[Minutes]]&gt;1,Tabelle1[[#This Row],[Minutes]],"")</f>
        <v>68</v>
      </c>
      <c r="M20" s="154">
        <v>68</v>
      </c>
      <c r="N20"/>
    </row>
    <row r="21" spans="1:14" x14ac:dyDescent="0.25">
      <c r="A21" s="149" t="s">
        <v>518</v>
      </c>
      <c r="B21" s="151" t="str">
        <f>IF(OR(ISNUMBER(FIND("W/O",Tabelle1[[#This Row],[Score]])),ISNUMBER(FIND("RET",Tabelle1[[#This Row],[Score]]))),"NO","YES")</f>
        <v>YES</v>
      </c>
      <c r="C21" s="151" t="str">
        <f>IF(Tabelle1[[#This Row],[Tournament]]="Wimbledon","YES","NO")</f>
        <v>NO</v>
      </c>
      <c r="D21" s="150">
        <v>43465</v>
      </c>
      <c r="E21" s="151" t="s">
        <v>1376</v>
      </c>
      <c r="F21" s="151">
        <v>4</v>
      </c>
      <c r="G21" s="151" t="s">
        <v>896</v>
      </c>
      <c r="H21" s="151" t="s">
        <v>516</v>
      </c>
      <c r="I21" s="151" t="s">
        <v>544</v>
      </c>
      <c r="J21" s="151" t="s">
        <v>903</v>
      </c>
      <c r="K21" s="151" t="s">
        <v>637</v>
      </c>
      <c r="L21" s="151">
        <f>IF(Tabelle1[[#This Row],[Minutes]]&gt;1,Tabelle1[[#This Row],[Minutes]],"")</f>
        <v>67</v>
      </c>
      <c r="M21" s="151">
        <v>67</v>
      </c>
      <c r="N21"/>
    </row>
    <row r="22" spans="1:14" x14ac:dyDescent="0.25">
      <c r="A22" s="152" t="s">
        <v>518</v>
      </c>
      <c r="B22" s="154" t="str">
        <f>IF(OR(ISNUMBER(FIND("W/O",Tabelle1[[#This Row],[Score]])),ISNUMBER(FIND("RET",Tabelle1[[#This Row],[Score]]))),"NO","YES")</f>
        <v>YES</v>
      </c>
      <c r="C22" s="154" t="str">
        <f>IF(Tabelle1[[#This Row],[Tournament]]="Wimbledon","YES","NO")</f>
        <v>NO</v>
      </c>
      <c r="D22" s="153">
        <v>43465</v>
      </c>
      <c r="E22" s="154" t="s">
        <v>1376</v>
      </c>
      <c r="F22" s="154">
        <v>4</v>
      </c>
      <c r="G22" s="154" t="s">
        <v>784</v>
      </c>
      <c r="H22" s="154" t="s">
        <v>632</v>
      </c>
      <c r="I22" s="154" t="s">
        <v>552</v>
      </c>
      <c r="J22" s="154" t="s">
        <v>614</v>
      </c>
      <c r="K22" s="154" t="s">
        <v>512</v>
      </c>
      <c r="L22" s="154">
        <f>IF(Tabelle1[[#This Row],[Minutes]]&gt;1,Tabelle1[[#This Row],[Minutes]],"")</f>
        <v>61</v>
      </c>
      <c r="M22" s="154">
        <v>61</v>
      </c>
      <c r="N22"/>
    </row>
    <row r="23" spans="1:14" x14ac:dyDescent="0.25">
      <c r="A23" s="149" t="s">
        <v>518</v>
      </c>
      <c r="B23" s="151" t="str">
        <f>IF(OR(ISNUMBER(FIND("W/O",Tabelle1[[#This Row],[Score]])),ISNUMBER(FIND("RET",Tabelle1[[#This Row],[Score]]))),"NO","YES")</f>
        <v>YES</v>
      </c>
      <c r="C23" s="151" t="str">
        <f>IF(Tabelle1[[#This Row],[Tournament]]="Wimbledon","YES","NO")</f>
        <v>NO</v>
      </c>
      <c r="D23" s="150">
        <v>43465</v>
      </c>
      <c r="E23" s="151" t="s">
        <v>1376</v>
      </c>
      <c r="F23" s="151">
        <v>4</v>
      </c>
      <c r="G23" s="151" t="s">
        <v>559</v>
      </c>
      <c r="H23" s="151" t="s">
        <v>679</v>
      </c>
      <c r="I23" s="151" t="s">
        <v>644</v>
      </c>
      <c r="J23" s="151" t="s">
        <v>578</v>
      </c>
      <c r="K23" s="151" t="s">
        <v>512</v>
      </c>
      <c r="L23" s="151">
        <f>IF(Tabelle1[[#This Row],[Minutes]]&gt;1,Tabelle1[[#This Row],[Minutes]],"")</f>
        <v>67</v>
      </c>
      <c r="M23" s="151">
        <v>67</v>
      </c>
      <c r="N23"/>
    </row>
    <row r="24" spans="1:14" x14ac:dyDescent="0.25">
      <c r="A24" s="152" t="s">
        <v>518</v>
      </c>
      <c r="B24" s="154" t="str">
        <f>IF(OR(ISNUMBER(FIND("W/O",Tabelle1[[#This Row],[Score]])),ISNUMBER(FIND("RET",Tabelle1[[#This Row],[Score]]))),"NO","YES")</f>
        <v>YES</v>
      </c>
      <c r="C24" s="154" t="str">
        <f>IF(Tabelle1[[#This Row],[Tournament]]="Wimbledon","YES","NO")</f>
        <v>NO</v>
      </c>
      <c r="D24" s="153">
        <v>43465</v>
      </c>
      <c r="E24" s="154" t="s">
        <v>1376</v>
      </c>
      <c r="F24" s="154">
        <v>4</v>
      </c>
      <c r="G24" s="154" t="s">
        <v>600</v>
      </c>
      <c r="H24" s="154" t="s">
        <v>1363</v>
      </c>
      <c r="I24" s="154" t="s">
        <v>808</v>
      </c>
      <c r="J24" s="154" t="s">
        <v>525</v>
      </c>
      <c r="K24" s="154" t="s">
        <v>610</v>
      </c>
      <c r="L24" s="154">
        <f>IF(Tabelle1[[#This Row],[Minutes]]&gt;1,Tabelle1[[#This Row],[Minutes]],"")</f>
        <v>87</v>
      </c>
      <c r="M24" s="154">
        <v>87</v>
      </c>
      <c r="N24"/>
    </row>
    <row r="25" spans="1:14" x14ac:dyDescent="0.25">
      <c r="A25" s="149" t="s">
        <v>518</v>
      </c>
      <c r="B25" s="151" t="str">
        <f>IF(OR(ISNUMBER(FIND("W/O",Tabelle1[[#This Row],[Score]])),ISNUMBER(FIND("RET",Tabelle1[[#This Row],[Score]]))),"NO","YES")</f>
        <v>YES</v>
      </c>
      <c r="C25" s="151" t="str">
        <f>IF(Tabelle1[[#This Row],[Tournament]]="Wimbledon","YES","NO")</f>
        <v>NO</v>
      </c>
      <c r="D25" s="150">
        <v>43465</v>
      </c>
      <c r="E25" s="151" t="s">
        <v>1376</v>
      </c>
      <c r="F25" s="151">
        <v>4</v>
      </c>
      <c r="G25" s="151" t="s">
        <v>732</v>
      </c>
      <c r="H25" s="151" t="s">
        <v>1225</v>
      </c>
      <c r="I25" s="151" t="s">
        <v>1379</v>
      </c>
      <c r="J25" s="151" t="s">
        <v>1086</v>
      </c>
      <c r="K25" s="151" t="s">
        <v>1223</v>
      </c>
      <c r="L25" s="151">
        <f>IF(Tabelle1[[#This Row],[Minutes]]&gt;1,Tabelle1[[#This Row],[Minutes]],"")</f>
        <v>64</v>
      </c>
      <c r="M25" s="151">
        <v>64</v>
      </c>
      <c r="N25"/>
    </row>
    <row r="26" spans="1:14" x14ac:dyDescent="0.25">
      <c r="A26" s="152" t="s">
        <v>518</v>
      </c>
      <c r="B26" s="154" t="str">
        <f>IF(OR(ISNUMBER(FIND("W/O",Tabelle1[[#This Row],[Score]])),ISNUMBER(FIND("RET",Tabelle1[[#This Row],[Score]]))),"NO","YES")</f>
        <v>YES</v>
      </c>
      <c r="C26" s="154" t="str">
        <f>IF(Tabelle1[[#This Row],[Tournament]]="Wimbledon","YES","NO")</f>
        <v>NO</v>
      </c>
      <c r="D26" s="153">
        <v>43465</v>
      </c>
      <c r="E26" s="154" t="s">
        <v>1376</v>
      </c>
      <c r="F26" s="154">
        <v>4</v>
      </c>
      <c r="G26" s="154" t="s">
        <v>581</v>
      </c>
      <c r="H26" s="154" t="s">
        <v>673</v>
      </c>
      <c r="I26" s="154" t="s">
        <v>636</v>
      </c>
      <c r="J26" s="154" t="s">
        <v>599</v>
      </c>
      <c r="K26" s="154" t="s">
        <v>1378</v>
      </c>
      <c r="L26" s="154">
        <f>IF(Tabelle1[[#This Row],[Minutes]]&gt;1,Tabelle1[[#This Row],[Minutes]],"")</f>
        <v>75</v>
      </c>
      <c r="M26" s="154">
        <v>75</v>
      </c>
      <c r="N26"/>
    </row>
    <row r="27" spans="1:14" x14ac:dyDescent="0.25">
      <c r="A27" s="149" t="s">
        <v>518</v>
      </c>
      <c r="B27" s="151" t="str">
        <f>IF(OR(ISNUMBER(FIND("W/O",Tabelle1[[#This Row],[Score]])),ISNUMBER(FIND("RET",Tabelle1[[#This Row],[Score]]))),"NO","YES")</f>
        <v>YES</v>
      </c>
      <c r="C27" s="151" t="str">
        <f>IF(Tabelle1[[#This Row],[Tournament]]="Wimbledon","YES","NO")</f>
        <v>NO</v>
      </c>
      <c r="D27" s="150">
        <v>43465</v>
      </c>
      <c r="E27" s="151" t="s">
        <v>1376</v>
      </c>
      <c r="F27" s="151">
        <v>4</v>
      </c>
      <c r="G27" s="151" t="s">
        <v>640</v>
      </c>
      <c r="H27" s="151" t="s">
        <v>595</v>
      </c>
      <c r="I27" s="151" t="s">
        <v>779</v>
      </c>
      <c r="J27" s="151" t="s">
        <v>676</v>
      </c>
      <c r="K27" s="151" t="s">
        <v>621</v>
      </c>
      <c r="L27" s="151">
        <f>IF(Tabelle1[[#This Row],[Minutes]]&gt;1,Tabelle1[[#This Row],[Minutes]],"")</f>
        <v>54</v>
      </c>
      <c r="M27" s="151">
        <v>54</v>
      </c>
      <c r="N27"/>
    </row>
    <row r="28" spans="1:14" x14ac:dyDescent="0.25">
      <c r="A28" s="152" t="s">
        <v>518</v>
      </c>
      <c r="B28" s="154" t="str">
        <f>IF(OR(ISNUMBER(FIND("W/O",Tabelle1[[#This Row],[Score]])),ISNUMBER(FIND("RET",Tabelle1[[#This Row],[Score]]))),"NO","YES")</f>
        <v>YES</v>
      </c>
      <c r="C28" s="154" t="str">
        <f>IF(Tabelle1[[#This Row],[Tournament]]="Wimbledon","YES","NO")</f>
        <v>NO</v>
      </c>
      <c r="D28" s="153">
        <v>43465</v>
      </c>
      <c r="E28" s="154" t="s">
        <v>1376</v>
      </c>
      <c r="F28" s="154">
        <v>5</v>
      </c>
      <c r="G28" s="154" t="s">
        <v>896</v>
      </c>
      <c r="H28" s="154" t="s">
        <v>516</v>
      </c>
      <c r="I28" s="154" t="s">
        <v>600</v>
      </c>
      <c r="J28" s="154" t="s">
        <v>1363</v>
      </c>
      <c r="K28" s="154" t="s">
        <v>927</v>
      </c>
      <c r="L28" s="154">
        <f>IF(Tabelle1[[#This Row],[Minutes]]&gt;1,Tabelle1[[#This Row],[Minutes]],"")</f>
        <v>71</v>
      </c>
      <c r="M28" s="154">
        <v>71</v>
      </c>
      <c r="N28"/>
    </row>
    <row r="29" spans="1:14" x14ac:dyDescent="0.25">
      <c r="A29" s="149" t="s">
        <v>518</v>
      </c>
      <c r="B29" s="151" t="str">
        <f>IF(OR(ISNUMBER(FIND("W/O",Tabelle1[[#This Row],[Score]])),ISNUMBER(FIND("RET",Tabelle1[[#This Row],[Score]]))),"NO","YES")</f>
        <v>YES</v>
      </c>
      <c r="C29" s="151" t="str">
        <f>IF(Tabelle1[[#This Row],[Tournament]]="Wimbledon","YES","NO")</f>
        <v>NO</v>
      </c>
      <c r="D29" s="150">
        <v>43465</v>
      </c>
      <c r="E29" s="151" t="s">
        <v>1376</v>
      </c>
      <c r="F29" s="151">
        <v>5</v>
      </c>
      <c r="G29" s="151" t="s">
        <v>732</v>
      </c>
      <c r="H29" s="151" t="s">
        <v>1225</v>
      </c>
      <c r="I29" s="151" t="s">
        <v>1004</v>
      </c>
      <c r="J29" s="151" t="s">
        <v>645</v>
      </c>
      <c r="K29" s="151" t="s">
        <v>818</v>
      </c>
      <c r="L29" s="151">
        <f>IF(Tabelle1[[#This Row],[Minutes]]&gt;1,Tabelle1[[#This Row],[Minutes]],"")</f>
        <v>89</v>
      </c>
      <c r="M29" s="151">
        <v>89</v>
      </c>
      <c r="N29"/>
    </row>
    <row r="30" spans="1:14" x14ac:dyDescent="0.25">
      <c r="A30" s="152" t="s">
        <v>518</v>
      </c>
      <c r="B30" s="154" t="str">
        <f>IF(OR(ISNUMBER(FIND("W/O",Tabelle1[[#This Row],[Score]])),ISNUMBER(FIND("RET",Tabelle1[[#This Row],[Score]]))),"NO","YES")</f>
        <v>YES</v>
      </c>
      <c r="C30" s="154" t="str">
        <f>IF(Tabelle1[[#This Row],[Tournament]]="Wimbledon","YES","NO")</f>
        <v>NO</v>
      </c>
      <c r="D30" s="153">
        <v>43465</v>
      </c>
      <c r="E30" s="154" t="s">
        <v>1376</v>
      </c>
      <c r="F30" s="154">
        <v>5</v>
      </c>
      <c r="G30" s="154" t="s">
        <v>581</v>
      </c>
      <c r="H30" s="154" t="s">
        <v>673</v>
      </c>
      <c r="I30" s="154" t="s">
        <v>559</v>
      </c>
      <c r="J30" s="154" t="s">
        <v>679</v>
      </c>
      <c r="K30" s="154" t="s">
        <v>629</v>
      </c>
      <c r="L30" s="154">
        <f>IF(Tabelle1[[#This Row],[Minutes]]&gt;1,Tabelle1[[#This Row],[Minutes]],"")</f>
        <v>59</v>
      </c>
      <c r="M30" s="154">
        <v>59</v>
      </c>
      <c r="N30"/>
    </row>
    <row r="31" spans="1:14" x14ac:dyDescent="0.25">
      <c r="A31" s="149" t="s">
        <v>518</v>
      </c>
      <c r="B31" s="151" t="str">
        <f>IF(OR(ISNUMBER(FIND("W/O",Tabelle1[[#This Row],[Score]])),ISNUMBER(FIND("RET",Tabelle1[[#This Row],[Score]]))),"NO","YES")</f>
        <v>NO</v>
      </c>
      <c r="C31" s="151" t="str">
        <f>IF(Tabelle1[[#This Row],[Tournament]]="Wimbledon","YES","NO")</f>
        <v>NO</v>
      </c>
      <c r="D31" s="150">
        <v>43465</v>
      </c>
      <c r="E31" s="151" t="s">
        <v>1376</v>
      </c>
      <c r="F31" s="151">
        <v>5</v>
      </c>
      <c r="G31" s="151" t="s">
        <v>640</v>
      </c>
      <c r="H31" s="151" t="s">
        <v>595</v>
      </c>
      <c r="I31" s="151" t="s">
        <v>784</v>
      </c>
      <c r="J31" s="151" t="s">
        <v>632</v>
      </c>
      <c r="K31" s="151" t="s">
        <v>582</v>
      </c>
      <c r="L31" s="151" t="str">
        <f>IF(Tabelle1[[#This Row],[Minutes]]&gt;1,Tabelle1[[#This Row],[Minutes]],"")</f>
        <v/>
      </c>
      <c r="M31" s="151">
        <v>0</v>
      </c>
      <c r="N31"/>
    </row>
    <row r="32" spans="1:14" x14ac:dyDescent="0.25">
      <c r="A32" s="152" t="s">
        <v>518</v>
      </c>
      <c r="B32" s="154" t="str">
        <f>IF(OR(ISNUMBER(FIND("W/O",Tabelle1[[#This Row],[Score]])),ISNUMBER(FIND("RET",Tabelle1[[#This Row],[Score]]))),"NO","YES")</f>
        <v>YES</v>
      </c>
      <c r="C32" s="154" t="str">
        <f>IF(Tabelle1[[#This Row],[Tournament]]="Wimbledon","YES","NO")</f>
        <v>NO</v>
      </c>
      <c r="D32" s="153">
        <v>43465</v>
      </c>
      <c r="E32" s="154" t="s">
        <v>1376</v>
      </c>
      <c r="F32" s="154">
        <v>6</v>
      </c>
      <c r="G32" s="154" t="s">
        <v>896</v>
      </c>
      <c r="H32" s="154" t="s">
        <v>516</v>
      </c>
      <c r="I32" s="154" t="s">
        <v>732</v>
      </c>
      <c r="J32" s="154" t="s">
        <v>1225</v>
      </c>
      <c r="K32" s="154" t="s">
        <v>1377</v>
      </c>
      <c r="L32" s="154">
        <f>IF(Tabelle1[[#This Row],[Minutes]]&gt;1,Tabelle1[[#This Row],[Minutes]],"")</f>
        <v>65</v>
      </c>
      <c r="M32" s="154">
        <v>65</v>
      </c>
      <c r="N32"/>
    </row>
    <row r="33" spans="1:14" x14ac:dyDescent="0.25">
      <c r="A33" s="149" t="s">
        <v>518</v>
      </c>
      <c r="B33" s="151" t="str">
        <f>IF(OR(ISNUMBER(FIND("W/O",Tabelle1[[#This Row],[Score]])),ISNUMBER(FIND("RET",Tabelle1[[#This Row],[Score]]))),"NO","YES")</f>
        <v>YES</v>
      </c>
      <c r="C33" s="151" t="str">
        <f>IF(Tabelle1[[#This Row],[Tournament]]="Wimbledon","YES","NO")</f>
        <v>NO</v>
      </c>
      <c r="D33" s="150">
        <v>43465</v>
      </c>
      <c r="E33" s="151" t="s">
        <v>1376</v>
      </c>
      <c r="F33" s="151">
        <v>6</v>
      </c>
      <c r="G33" s="151" t="s">
        <v>581</v>
      </c>
      <c r="H33" s="151" t="s">
        <v>673</v>
      </c>
      <c r="I33" s="151" t="s">
        <v>640</v>
      </c>
      <c r="J33" s="151" t="s">
        <v>595</v>
      </c>
      <c r="K33" s="151" t="s">
        <v>542</v>
      </c>
      <c r="L33" s="151">
        <f>IF(Tabelle1[[#This Row],[Minutes]]&gt;1,Tabelle1[[#This Row],[Minutes]],"")</f>
        <v>55</v>
      </c>
      <c r="M33" s="151">
        <v>55</v>
      </c>
      <c r="N33"/>
    </row>
    <row r="34" spans="1:14" x14ac:dyDescent="0.25">
      <c r="A34" s="152" t="s">
        <v>518</v>
      </c>
      <c r="B34" s="154" t="str">
        <f>IF(OR(ISNUMBER(FIND("W/O",Tabelle1[[#This Row],[Score]])),ISNUMBER(FIND("RET",Tabelle1[[#This Row],[Score]]))),"NO","YES")</f>
        <v>YES</v>
      </c>
      <c r="C34" s="154" t="str">
        <f>IF(Tabelle1[[#This Row],[Tournament]]="Wimbledon","YES","NO")</f>
        <v>NO</v>
      </c>
      <c r="D34" s="153">
        <v>43465</v>
      </c>
      <c r="E34" s="154" t="s">
        <v>1376</v>
      </c>
      <c r="F34" s="154">
        <v>7</v>
      </c>
      <c r="G34" s="154" t="s">
        <v>896</v>
      </c>
      <c r="H34" s="154" t="s">
        <v>516</v>
      </c>
      <c r="I34" s="154" t="s">
        <v>581</v>
      </c>
      <c r="J34" s="154" t="s">
        <v>673</v>
      </c>
      <c r="K34" s="154" t="s">
        <v>1179</v>
      </c>
      <c r="L34" s="154">
        <f>IF(Tabelle1[[#This Row],[Minutes]]&gt;1,Tabelle1[[#This Row],[Minutes]],"")</f>
        <v>83</v>
      </c>
      <c r="M34" s="154">
        <v>83</v>
      </c>
      <c r="N34"/>
    </row>
    <row r="35" spans="1:14" x14ac:dyDescent="0.25">
      <c r="A35" s="149" t="s">
        <v>518</v>
      </c>
      <c r="B35" s="151" t="str">
        <f>IF(OR(ISNUMBER(FIND("W/O",Tabelle1[[#This Row],[Score]])),ISNUMBER(FIND("RET",Tabelle1[[#This Row],[Score]]))),"NO","YES")</f>
        <v>YES</v>
      </c>
      <c r="C35" s="151" t="str">
        <f>IF(Tabelle1[[#This Row],[Tournament]]="Wimbledon","YES","NO")</f>
        <v>NO</v>
      </c>
      <c r="D35" s="150">
        <v>43465</v>
      </c>
      <c r="E35" s="151" t="s">
        <v>1370</v>
      </c>
      <c r="F35" s="151">
        <v>4</v>
      </c>
      <c r="G35" s="151" t="s">
        <v>1375</v>
      </c>
      <c r="H35" s="151" t="s">
        <v>1374</v>
      </c>
      <c r="I35" s="151" t="s">
        <v>567</v>
      </c>
      <c r="J35" s="151" t="s">
        <v>633</v>
      </c>
      <c r="K35" s="151" t="s">
        <v>588</v>
      </c>
      <c r="L35" s="151">
        <f>IF(Tabelle1[[#This Row],[Minutes]]&gt;1,Tabelle1[[#This Row],[Minutes]],"")</f>
        <v>101</v>
      </c>
      <c r="M35" s="151">
        <v>101</v>
      </c>
      <c r="N35"/>
    </row>
    <row r="36" spans="1:14" x14ac:dyDescent="0.25">
      <c r="A36" s="152" t="s">
        <v>518</v>
      </c>
      <c r="B36" s="154" t="str">
        <f>IF(OR(ISNUMBER(FIND("W/O",Tabelle1[[#This Row],[Score]])),ISNUMBER(FIND("RET",Tabelle1[[#This Row],[Score]]))),"NO","YES")</f>
        <v>YES</v>
      </c>
      <c r="C36" s="154" t="str">
        <f>IF(Tabelle1[[#This Row],[Tournament]]="Wimbledon","YES","NO")</f>
        <v>NO</v>
      </c>
      <c r="D36" s="153">
        <v>43465</v>
      </c>
      <c r="E36" s="154" t="s">
        <v>1370</v>
      </c>
      <c r="F36" s="154">
        <v>4</v>
      </c>
      <c r="G36" s="154" t="s">
        <v>717</v>
      </c>
      <c r="H36" s="154" t="s">
        <v>682</v>
      </c>
      <c r="I36" s="154" t="s">
        <v>670</v>
      </c>
      <c r="J36" s="154" t="s">
        <v>797</v>
      </c>
      <c r="K36" s="154" t="s">
        <v>626</v>
      </c>
      <c r="L36" s="154">
        <f>IF(Tabelle1[[#This Row],[Minutes]]&gt;1,Tabelle1[[#This Row],[Minutes]],"")</f>
        <v>51</v>
      </c>
      <c r="M36" s="154">
        <v>51</v>
      </c>
      <c r="N36"/>
    </row>
    <row r="37" spans="1:14" x14ac:dyDescent="0.25">
      <c r="A37" s="149" t="s">
        <v>518</v>
      </c>
      <c r="B37" s="151" t="str">
        <f>IF(OR(ISNUMBER(FIND("W/O",Tabelle1[[#This Row],[Score]])),ISNUMBER(FIND("RET",Tabelle1[[#This Row],[Score]]))),"NO","YES")</f>
        <v>YES</v>
      </c>
      <c r="C37" s="151" t="str">
        <f>IF(Tabelle1[[#This Row],[Tournament]]="Wimbledon","YES","NO")</f>
        <v>NO</v>
      </c>
      <c r="D37" s="150">
        <v>43465</v>
      </c>
      <c r="E37" s="151" t="s">
        <v>1370</v>
      </c>
      <c r="F37" s="151">
        <v>4</v>
      </c>
      <c r="G37" s="151" t="s">
        <v>529</v>
      </c>
      <c r="H37" s="151" t="s">
        <v>528</v>
      </c>
      <c r="I37" s="151" t="s">
        <v>562</v>
      </c>
      <c r="J37" s="151" t="s">
        <v>579</v>
      </c>
      <c r="K37" s="151" t="s">
        <v>637</v>
      </c>
      <c r="L37" s="151">
        <f>IF(Tabelle1[[#This Row],[Minutes]]&gt;1,Tabelle1[[#This Row],[Minutes]],"")</f>
        <v>74</v>
      </c>
      <c r="M37" s="151">
        <v>74</v>
      </c>
      <c r="N37"/>
    </row>
    <row r="38" spans="1:14" x14ac:dyDescent="0.25">
      <c r="A38" s="152" t="s">
        <v>518</v>
      </c>
      <c r="B38" s="154" t="str">
        <f>IF(OR(ISNUMBER(FIND("W/O",Tabelle1[[#This Row],[Score]])),ISNUMBER(FIND("RET",Tabelle1[[#This Row],[Score]]))),"NO","YES")</f>
        <v>YES</v>
      </c>
      <c r="C38" s="154" t="str">
        <f>IF(Tabelle1[[#This Row],[Tournament]]="Wimbledon","YES","NO")</f>
        <v>NO</v>
      </c>
      <c r="D38" s="153">
        <v>43465</v>
      </c>
      <c r="E38" s="154" t="s">
        <v>1370</v>
      </c>
      <c r="F38" s="154">
        <v>4</v>
      </c>
      <c r="G38" s="154" t="s">
        <v>858</v>
      </c>
      <c r="H38" s="154" t="s">
        <v>817</v>
      </c>
      <c r="I38" s="154" t="s">
        <v>1183</v>
      </c>
      <c r="J38" s="154" t="s">
        <v>668</v>
      </c>
      <c r="K38" s="154" t="s">
        <v>512</v>
      </c>
      <c r="L38" s="154">
        <f>IF(Tabelle1[[#This Row],[Minutes]]&gt;1,Tabelle1[[#This Row],[Minutes]],"")</f>
        <v>61</v>
      </c>
      <c r="M38" s="154">
        <v>61</v>
      </c>
      <c r="N38"/>
    </row>
    <row r="39" spans="1:14" x14ac:dyDescent="0.25">
      <c r="A39" s="149" t="s">
        <v>518</v>
      </c>
      <c r="B39" s="151" t="str">
        <f>IF(OR(ISNUMBER(FIND("W/O",Tabelle1[[#This Row],[Score]])),ISNUMBER(FIND("RET",Tabelle1[[#This Row],[Score]]))),"NO","YES")</f>
        <v>YES</v>
      </c>
      <c r="C39" s="151" t="str">
        <f>IF(Tabelle1[[#This Row],[Tournament]]="Wimbledon","YES","NO")</f>
        <v>NO</v>
      </c>
      <c r="D39" s="150">
        <v>43465</v>
      </c>
      <c r="E39" s="151" t="s">
        <v>1370</v>
      </c>
      <c r="F39" s="151">
        <v>4</v>
      </c>
      <c r="G39" s="151" t="s">
        <v>620</v>
      </c>
      <c r="H39" s="151" t="s">
        <v>664</v>
      </c>
      <c r="I39" s="151" t="s">
        <v>816</v>
      </c>
      <c r="J39" s="151" t="s">
        <v>1297</v>
      </c>
      <c r="K39" s="151" t="s">
        <v>585</v>
      </c>
      <c r="L39" s="151">
        <f>IF(Tabelle1[[#This Row],[Minutes]]&gt;1,Tabelle1[[#This Row],[Minutes]],"")</f>
        <v>75</v>
      </c>
      <c r="M39" s="151">
        <v>75</v>
      </c>
      <c r="N39"/>
    </row>
    <row r="40" spans="1:14" x14ac:dyDescent="0.25">
      <c r="A40" s="152" t="s">
        <v>518</v>
      </c>
      <c r="B40" s="154" t="str">
        <f>IF(OR(ISNUMBER(FIND("W/O",Tabelle1[[#This Row],[Score]])),ISNUMBER(FIND("RET",Tabelle1[[#This Row],[Score]]))),"NO","YES")</f>
        <v>YES</v>
      </c>
      <c r="C40" s="154" t="str">
        <f>IF(Tabelle1[[#This Row],[Tournament]]="Wimbledon","YES","NO")</f>
        <v>NO</v>
      </c>
      <c r="D40" s="153">
        <v>43465</v>
      </c>
      <c r="E40" s="154" t="s">
        <v>1370</v>
      </c>
      <c r="F40" s="154">
        <v>4</v>
      </c>
      <c r="G40" s="154" t="s">
        <v>574</v>
      </c>
      <c r="H40" s="154" t="s">
        <v>669</v>
      </c>
      <c r="I40" s="154" t="s">
        <v>666</v>
      </c>
      <c r="J40" s="154" t="s">
        <v>770</v>
      </c>
      <c r="K40" s="154" t="s">
        <v>550</v>
      </c>
      <c r="L40" s="154">
        <f>IF(Tabelle1[[#This Row],[Minutes]]&gt;1,Tabelle1[[#This Row],[Minutes]],"")</f>
        <v>67</v>
      </c>
      <c r="M40" s="154">
        <v>67</v>
      </c>
      <c r="N40"/>
    </row>
    <row r="41" spans="1:14" x14ac:dyDescent="0.25">
      <c r="A41" s="149" t="s">
        <v>518</v>
      </c>
      <c r="B41" s="151" t="str">
        <f>IF(OR(ISNUMBER(FIND("W/O",Tabelle1[[#This Row],[Score]])),ISNUMBER(FIND("RET",Tabelle1[[#This Row],[Score]]))),"NO","YES")</f>
        <v>YES</v>
      </c>
      <c r="C41" s="151" t="str">
        <f>IF(Tabelle1[[#This Row],[Tournament]]="Wimbledon","YES","NO")</f>
        <v>NO</v>
      </c>
      <c r="D41" s="150">
        <v>43465</v>
      </c>
      <c r="E41" s="151" t="s">
        <v>1370</v>
      </c>
      <c r="F41" s="151">
        <v>4</v>
      </c>
      <c r="G41" s="151" t="s">
        <v>555</v>
      </c>
      <c r="H41" s="151" t="s">
        <v>570</v>
      </c>
      <c r="I41" s="151" t="s">
        <v>658</v>
      </c>
      <c r="J41" s="151" t="s">
        <v>844</v>
      </c>
      <c r="K41" s="151" t="s">
        <v>671</v>
      </c>
      <c r="L41" s="151">
        <f>IF(Tabelle1[[#This Row],[Minutes]]&gt;1,Tabelle1[[#This Row],[Minutes]],"")</f>
        <v>51</v>
      </c>
      <c r="M41" s="151">
        <v>51</v>
      </c>
      <c r="N41"/>
    </row>
    <row r="42" spans="1:14" x14ac:dyDescent="0.25">
      <c r="A42" s="152" t="s">
        <v>518</v>
      </c>
      <c r="B42" s="154" t="str">
        <f>IF(OR(ISNUMBER(FIND("W/O",Tabelle1[[#This Row],[Score]])),ISNUMBER(FIND("RET",Tabelle1[[#This Row],[Score]]))),"NO","YES")</f>
        <v>YES</v>
      </c>
      <c r="C42" s="154" t="str">
        <f>IF(Tabelle1[[#This Row],[Tournament]]="Wimbledon","YES","NO")</f>
        <v>NO</v>
      </c>
      <c r="D42" s="153">
        <v>43465</v>
      </c>
      <c r="E42" s="154" t="s">
        <v>1370</v>
      </c>
      <c r="F42" s="154">
        <v>4</v>
      </c>
      <c r="G42" s="154" t="s">
        <v>672</v>
      </c>
      <c r="H42" s="154" t="s">
        <v>535</v>
      </c>
      <c r="I42" s="154" t="s">
        <v>832</v>
      </c>
      <c r="J42" s="154" t="s">
        <v>968</v>
      </c>
      <c r="K42" s="154" t="s">
        <v>628</v>
      </c>
      <c r="L42" s="154">
        <f>IF(Tabelle1[[#This Row],[Minutes]]&gt;1,Tabelle1[[#This Row],[Minutes]],"")</f>
        <v>103</v>
      </c>
      <c r="M42" s="154">
        <v>103</v>
      </c>
      <c r="N42"/>
    </row>
    <row r="43" spans="1:14" x14ac:dyDescent="0.25">
      <c r="A43" s="149" t="s">
        <v>518</v>
      </c>
      <c r="B43" s="151" t="str">
        <f>IF(OR(ISNUMBER(FIND("W/O",Tabelle1[[#This Row],[Score]])),ISNUMBER(FIND("RET",Tabelle1[[#This Row],[Score]]))),"NO","YES")</f>
        <v>YES</v>
      </c>
      <c r="C43" s="151" t="str">
        <f>IF(Tabelle1[[#This Row],[Tournament]]="Wimbledon","YES","NO")</f>
        <v>NO</v>
      </c>
      <c r="D43" s="150">
        <v>43465</v>
      </c>
      <c r="E43" s="151" t="s">
        <v>1370</v>
      </c>
      <c r="F43" s="151">
        <v>5</v>
      </c>
      <c r="G43" s="151" t="s">
        <v>620</v>
      </c>
      <c r="H43" s="151" t="s">
        <v>664</v>
      </c>
      <c r="I43" s="151" t="s">
        <v>1375</v>
      </c>
      <c r="J43" s="151" t="s">
        <v>1374</v>
      </c>
      <c r="K43" s="151" t="s">
        <v>563</v>
      </c>
      <c r="L43" s="151">
        <f>IF(Tabelle1[[#This Row],[Minutes]]&gt;1,Tabelle1[[#This Row],[Minutes]],"")</f>
        <v>68</v>
      </c>
      <c r="M43" s="151">
        <v>68</v>
      </c>
      <c r="N43"/>
    </row>
    <row r="44" spans="1:14" x14ac:dyDescent="0.25">
      <c r="A44" s="152" t="s">
        <v>518</v>
      </c>
      <c r="B44" s="154" t="str">
        <f>IF(OR(ISNUMBER(FIND("W/O",Tabelle1[[#This Row],[Score]])),ISNUMBER(FIND("RET",Tabelle1[[#This Row],[Score]]))),"NO","YES")</f>
        <v>YES</v>
      </c>
      <c r="C44" s="154" t="str">
        <f>IF(Tabelle1[[#This Row],[Tournament]]="Wimbledon","YES","NO")</f>
        <v>NO</v>
      </c>
      <c r="D44" s="153">
        <v>43465</v>
      </c>
      <c r="E44" s="154" t="s">
        <v>1370</v>
      </c>
      <c r="F44" s="154">
        <v>5</v>
      </c>
      <c r="G44" s="154" t="s">
        <v>574</v>
      </c>
      <c r="H44" s="154" t="s">
        <v>669</v>
      </c>
      <c r="I44" s="154" t="s">
        <v>717</v>
      </c>
      <c r="J44" s="154" t="s">
        <v>682</v>
      </c>
      <c r="K44" s="154" t="s">
        <v>1373</v>
      </c>
      <c r="L44" s="154">
        <f>IF(Tabelle1[[#This Row],[Minutes]]&gt;1,Tabelle1[[#This Row],[Minutes]],"")</f>
        <v>88</v>
      </c>
      <c r="M44" s="154">
        <v>88</v>
      </c>
      <c r="N44"/>
    </row>
    <row r="45" spans="1:14" x14ac:dyDescent="0.25">
      <c r="A45" s="149" t="s">
        <v>518</v>
      </c>
      <c r="B45" s="151" t="str">
        <f>IF(OR(ISNUMBER(FIND("W/O",Tabelle1[[#This Row],[Score]])),ISNUMBER(FIND("RET",Tabelle1[[#This Row],[Score]]))),"NO","YES")</f>
        <v>YES</v>
      </c>
      <c r="C45" s="151" t="str">
        <f>IF(Tabelle1[[#This Row],[Tournament]]="Wimbledon","YES","NO")</f>
        <v>NO</v>
      </c>
      <c r="D45" s="150">
        <v>43465</v>
      </c>
      <c r="E45" s="151" t="s">
        <v>1370</v>
      </c>
      <c r="F45" s="151">
        <v>5</v>
      </c>
      <c r="G45" s="151" t="s">
        <v>555</v>
      </c>
      <c r="H45" s="151" t="s">
        <v>570</v>
      </c>
      <c r="I45" s="151" t="s">
        <v>858</v>
      </c>
      <c r="J45" s="151" t="s">
        <v>817</v>
      </c>
      <c r="K45" s="151" t="s">
        <v>1372</v>
      </c>
      <c r="L45" s="151">
        <f>IF(Tabelle1[[#This Row],[Minutes]]&gt;1,Tabelle1[[#This Row],[Minutes]],"")</f>
        <v>106</v>
      </c>
      <c r="M45" s="151">
        <v>106</v>
      </c>
      <c r="N45"/>
    </row>
    <row r="46" spans="1:14" x14ac:dyDescent="0.25">
      <c r="A46" s="152" t="s">
        <v>518</v>
      </c>
      <c r="B46" s="154" t="str">
        <f>IF(OR(ISNUMBER(FIND("W/O",Tabelle1[[#This Row],[Score]])),ISNUMBER(FIND("RET",Tabelle1[[#This Row],[Score]]))),"NO","YES")</f>
        <v>YES</v>
      </c>
      <c r="C46" s="154" t="str">
        <f>IF(Tabelle1[[#This Row],[Tournament]]="Wimbledon","YES","NO")</f>
        <v>NO</v>
      </c>
      <c r="D46" s="153">
        <v>43465</v>
      </c>
      <c r="E46" s="154" t="s">
        <v>1370</v>
      </c>
      <c r="F46" s="154">
        <v>5</v>
      </c>
      <c r="G46" s="154" t="s">
        <v>672</v>
      </c>
      <c r="H46" s="154" t="s">
        <v>535</v>
      </c>
      <c r="I46" s="154" t="s">
        <v>529</v>
      </c>
      <c r="J46" s="154" t="s">
        <v>528</v>
      </c>
      <c r="K46" s="154" t="s">
        <v>629</v>
      </c>
      <c r="L46" s="154">
        <f>IF(Tabelle1[[#This Row],[Minutes]]&gt;1,Tabelle1[[#This Row],[Minutes]],"")</f>
        <v>59</v>
      </c>
      <c r="M46" s="154">
        <v>59</v>
      </c>
      <c r="N46"/>
    </row>
    <row r="47" spans="1:14" x14ac:dyDescent="0.25">
      <c r="A47" s="149" t="s">
        <v>518</v>
      </c>
      <c r="B47" s="151" t="str">
        <f>IF(OR(ISNUMBER(FIND("W/O",Tabelle1[[#This Row],[Score]])),ISNUMBER(FIND("RET",Tabelle1[[#This Row],[Score]]))),"NO","YES")</f>
        <v>YES</v>
      </c>
      <c r="C47" s="151" t="str">
        <f>IF(Tabelle1[[#This Row],[Tournament]]="Wimbledon","YES","NO")</f>
        <v>NO</v>
      </c>
      <c r="D47" s="150">
        <v>43465</v>
      </c>
      <c r="E47" s="151" t="s">
        <v>1370</v>
      </c>
      <c r="F47" s="151">
        <v>6</v>
      </c>
      <c r="G47" s="151" t="s">
        <v>620</v>
      </c>
      <c r="H47" s="151" t="s">
        <v>664</v>
      </c>
      <c r="I47" s="151" t="s">
        <v>574</v>
      </c>
      <c r="J47" s="151" t="s">
        <v>669</v>
      </c>
      <c r="K47" s="151" t="s">
        <v>618</v>
      </c>
      <c r="L47" s="151">
        <f>IF(Tabelle1[[#This Row],[Minutes]]&gt;1,Tabelle1[[#This Row],[Minutes]],"")</f>
        <v>82</v>
      </c>
      <c r="M47" s="151">
        <v>82</v>
      </c>
      <c r="N47"/>
    </row>
    <row r="48" spans="1:14" x14ac:dyDescent="0.25">
      <c r="A48" s="152" t="s">
        <v>518</v>
      </c>
      <c r="B48" s="154" t="str">
        <f>IF(OR(ISNUMBER(FIND("W/O",Tabelle1[[#This Row],[Score]])),ISNUMBER(FIND("RET",Tabelle1[[#This Row],[Score]]))),"NO","YES")</f>
        <v>YES</v>
      </c>
      <c r="C48" s="154" t="str">
        <f>IF(Tabelle1[[#This Row],[Tournament]]="Wimbledon","YES","NO")</f>
        <v>NO</v>
      </c>
      <c r="D48" s="153">
        <v>43465</v>
      </c>
      <c r="E48" s="154" t="s">
        <v>1370</v>
      </c>
      <c r="F48" s="154">
        <v>6</v>
      </c>
      <c r="G48" s="154" t="s">
        <v>555</v>
      </c>
      <c r="H48" s="154" t="s">
        <v>570</v>
      </c>
      <c r="I48" s="154" t="s">
        <v>672</v>
      </c>
      <c r="J48" s="154" t="s">
        <v>535</v>
      </c>
      <c r="K48" s="154" t="s">
        <v>1371</v>
      </c>
      <c r="L48" s="154">
        <f>IF(Tabelle1[[#This Row],[Minutes]]&gt;1,Tabelle1[[#This Row],[Minutes]],"")</f>
        <v>94</v>
      </c>
      <c r="M48" s="154">
        <v>94</v>
      </c>
      <c r="N48"/>
    </row>
    <row r="49" spans="1:14" x14ac:dyDescent="0.25">
      <c r="A49" s="149" t="s">
        <v>518</v>
      </c>
      <c r="B49" s="151" t="str">
        <f>IF(OR(ISNUMBER(FIND("W/O",Tabelle1[[#This Row],[Score]])),ISNUMBER(FIND("RET",Tabelle1[[#This Row],[Score]]))),"NO","YES")</f>
        <v>YES</v>
      </c>
      <c r="C49" s="151" t="str">
        <f>IF(Tabelle1[[#This Row],[Tournament]]="Wimbledon","YES","NO")</f>
        <v>NO</v>
      </c>
      <c r="D49" s="150">
        <v>43465</v>
      </c>
      <c r="E49" s="151" t="s">
        <v>1370</v>
      </c>
      <c r="F49" s="151">
        <v>7</v>
      </c>
      <c r="G49" s="151" t="s">
        <v>555</v>
      </c>
      <c r="H49" s="151" t="s">
        <v>570</v>
      </c>
      <c r="I49" s="151" t="s">
        <v>620</v>
      </c>
      <c r="J49" s="151" t="s">
        <v>664</v>
      </c>
      <c r="K49" s="151" t="s">
        <v>512</v>
      </c>
      <c r="L49" s="151">
        <f>IF(Tabelle1[[#This Row],[Minutes]]&gt;1,Tabelle1[[#This Row],[Minutes]],"")</f>
        <v>64</v>
      </c>
      <c r="M49" s="151">
        <v>64</v>
      </c>
      <c r="N49"/>
    </row>
    <row r="50" spans="1:14" x14ac:dyDescent="0.25">
      <c r="A50" s="152" t="s">
        <v>518</v>
      </c>
      <c r="B50" s="154" t="str">
        <f>IF(OR(ISNUMBER(FIND("W/O",Tabelle1[[#This Row],[Score]])),ISNUMBER(FIND("RET",Tabelle1[[#This Row],[Score]]))),"NO","YES")</f>
        <v>YES</v>
      </c>
      <c r="C50" s="154" t="str">
        <f>IF(Tabelle1[[#This Row],[Tournament]]="Wimbledon","YES","NO")</f>
        <v>NO</v>
      </c>
      <c r="D50" s="153">
        <v>43472</v>
      </c>
      <c r="E50" s="154" t="s">
        <v>1364</v>
      </c>
      <c r="F50" s="154">
        <v>4</v>
      </c>
      <c r="G50" s="154" t="s">
        <v>558</v>
      </c>
      <c r="H50" s="154" t="s">
        <v>571</v>
      </c>
      <c r="I50" s="154" t="s">
        <v>1369</v>
      </c>
      <c r="J50" s="154" t="s">
        <v>1368</v>
      </c>
      <c r="K50" s="154" t="s">
        <v>621</v>
      </c>
      <c r="L50" s="154">
        <f>IF(Tabelle1[[#This Row],[Minutes]]&gt;1,Tabelle1[[#This Row],[Minutes]],"")</f>
        <v>55</v>
      </c>
      <c r="M50" s="154">
        <v>55</v>
      </c>
      <c r="N50"/>
    </row>
    <row r="51" spans="1:14" x14ac:dyDescent="0.25">
      <c r="A51" s="149" t="s">
        <v>518</v>
      </c>
      <c r="B51" s="151" t="str">
        <f>IF(OR(ISNUMBER(FIND("W/O",Tabelle1[[#This Row],[Score]])),ISNUMBER(FIND("RET",Tabelle1[[#This Row],[Score]]))),"NO","YES")</f>
        <v>YES</v>
      </c>
      <c r="C51" s="151" t="str">
        <f>IF(Tabelle1[[#This Row],[Tournament]]="Wimbledon","YES","NO")</f>
        <v>NO</v>
      </c>
      <c r="D51" s="150">
        <v>43472</v>
      </c>
      <c r="E51" s="151" t="s">
        <v>1364</v>
      </c>
      <c r="F51" s="151">
        <v>4</v>
      </c>
      <c r="G51" s="151" t="s">
        <v>619</v>
      </c>
      <c r="H51" s="151" t="s">
        <v>561</v>
      </c>
      <c r="I51" s="151" t="s">
        <v>524</v>
      </c>
      <c r="J51" s="151" t="s">
        <v>573</v>
      </c>
      <c r="K51" s="151" t="s">
        <v>920</v>
      </c>
      <c r="L51" s="151">
        <f>IF(Tabelle1[[#This Row],[Minutes]]&gt;1,Tabelle1[[#This Row],[Minutes]],"")</f>
        <v>101</v>
      </c>
      <c r="M51" s="151">
        <v>101</v>
      </c>
      <c r="N51"/>
    </row>
    <row r="52" spans="1:14" x14ac:dyDescent="0.25">
      <c r="A52" s="152" t="s">
        <v>518</v>
      </c>
      <c r="B52" s="154" t="str">
        <f>IF(OR(ISNUMBER(FIND("W/O",Tabelle1[[#This Row],[Score]])),ISNUMBER(FIND("RET",Tabelle1[[#This Row],[Score]]))),"NO","YES")</f>
        <v>YES</v>
      </c>
      <c r="C52" s="154" t="str">
        <f>IF(Tabelle1[[#This Row],[Tournament]]="Wimbledon","YES","NO")</f>
        <v>NO</v>
      </c>
      <c r="D52" s="153">
        <v>43472</v>
      </c>
      <c r="E52" s="154" t="s">
        <v>1364</v>
      </c>
      <c r="F52" s="154">
        <v>4</v>
      </c>
      <c r="G52" s="154" t="s">
        <v>834</v>
      </c>
      <c r="H52" s="154" t="s">
        <v>833</v>
      </c>
      <c r="I52" s="154" t="s">
        <v>526</v>
      </c>
      <c r="J52" s="154" t="s">
        <v>525</v>
      </c>
      <c r="K52" s="154" t="s">
        <v>993</v>
      </c>
      <c r="L52" s="154">
        <f>IF(Tabelle1[[#This Row],[Minutes]]&gt;1,Tabelle1[[#This Row],[Minutes]],"")</f>
        <v>92</v>
      </c>
      <c r="M52" s="154">
        <v>92</v>
      </c>
      <c r="N52"/>
    </row>
    <row r="53" spans="1:14" x14ac:dyDescent="0.25">
      <c r="A53" s="149" t="s">
        <v>518</v>
      </c>
      <c r="B53" s="151" t="str">
        <f>IF(OR(ISNUMBER(FIND("W/O",Tabelle1[[#This Row],[Score]])),ISNUMBER(FIND("RET",Tabelle1[[#This Row],[Score]]))),"NO","YES")</f>
        <v>YES</v>
      </c>
      <c r="C53" s="151" t="str">
        <f>IF(Tabelle1[[#This Row],[Tournament]]="Wimbledon","YES","NO")</f>
        <v>NO</v>
      </c>
      <c r="D53" s="150">
        <v>43472</v>
      </c>
      <c r="E53" s="151" t="s">
        <v>1364</v>
      </c>
      <c r="F53" s="151">
        <v>4</v>
      </c>
      <c r="G53" s="151" t="s">
        <v>632</v>
      </c>
      <c r="H53" s="151" t="s">
        <v>741</v>
      </c>
      <c r="I53" s="151" t="s">
        <v>714</v>
      </c>
      <c r="J53" s="151" t="s">
        <v>1367</v>
      </c>
      <c r="K53" s="151" t="s">
        <v>653</v>
      </c>
      <c r="L53" s="151">
        <f>IF(Tabelle1[[#This Row],[Minutes]]&gt;1,Tabelle1[[#This Row],[Minutes]],"")</f>
        <v>61</v>
      </c>
      <c r="M53" s="151">
        <v>61</v>
      </c>
      <c r="N53"/>
    </row>
    <row r="54" spans="1:14" x14ac:dyDescent="0.25">
      <c r="A54" s="152" t="s">
        <v>518</v>
      </c>
      <c r="B54" s="154" t="str">
        <f>IF(OR(ISNUMBER(FIND("W/O",Tabelle1[[#This Row],[Score]])),ISNUMBER(FIND("RET",Tabelle1[[#This Row],[Score]]))),"NO","YES")</f>
        <v>YES</v>
      </c>
      <c r="C54" s="154" t="str">
        <f>IF(Tabelle1[[#This Row],[Tournament]]="Wimbledon","YES","NO")</f>
        <v>NO</v>
      </c>
      <c r="D54" s="153">
        <v>43472</v>
      </c>
      <c r="E54" s="154" t="s">
        <v>1364</v>
      </c>
      <c r="F54" s="154">
        <v>4</v>
      </c>
      <c r="G54" s="154" t="s">
        <v>612</v>
      </c>
      <c r="H54" s="154" t="s">
        <v>634</v>
      </c>
      <c r="I54" s="154" t="s">
        <v>581</v>
      </c>
      <c r="J54" s="154" t="s">
        <v>673</v>
      </c>
      <c r="K54" s="154" t="s">
        <v>1366</v>
      </c>
      <c r="L54" s="154">
        <f>IF(Tabelle1[[#This Row],[Minutes]]&gt;1,Tabelle1[[#This Row],[Minutes]],"")</f>
        <v>71</v>
      </c>
      <c r="M54" s="154">
        <v>71</v>
      </c>
      <c r="N54"/>
    </row>
    <row r="55" spans="1:14" x14ac:dyDescent="0.25">
      <c r="A55" s="149" t="s">
        <v>518</v>
      </c>
      <c r="B55" s="151" t="str">
        <f>IF(OR(ISNUMBER(FIND("W/O",Tabelle1[[#This Row],[Score]])),ISNUMBER(FIND("RET",Tabelle1[[#This Row],[Score]]))),"NO","YES")</f>
        <v>YES</v>
      </c>
      <c r="C55" s="151" t="str">
        <f>IF(Tabelle1[[#This Row],[Tournament]]="Wimbledon","YES","NO")</f>
        <v>NO</v>
      </c>
      <c r="D55" s="150">
        <v>43472</v>
      </c>
      <c r="E55" s="151" t="s">
        <v>1364</v>
      </c>
      <c r="F55" s="151">
        <v>4</v>
      </c>
      <c r="G55" s="151" t="s">
        <v>568</v>
      </c>
      <c r="H55" s="151" t="s">
        <v>580</v>
      </c>
      <c r="I55" s="151" t="s">
        <v>567</v>
      </c>
      <c r="J55" s="151" t="s">
        <v>633</v>
      </c>
      <c r="K55" s="151" t="s">
        <v>610</v>
      </c>
      <c r="L55" s="151">
        <f>IF(Tabelle1[[#This Row],[Minutes]]&gt;1,Tabelle1[[#This Row],[Minutes]],"")</f>
        <v>83</v>
      </c>
      <c r="M55" s="151">
        <v>83</v>
      </c>
      <c r="N55"/>
    </row>
    <row r="56" spans="1:14" x14ac:dyDescent="0.25">
      <c r="A56" s="152" t="s">
        <v>518</v>
      </c>
      <c r="B56" s="154" t="str">
        <f>IF(OR(ISNUMBER(FIND("W/O",Tabelle1[[#This Row],[Score]])),ISNUMBER(FIND("RET",Tabelle1[[#This Row],[Score]]))),"NO","YES")</f>
        <v>YES</v>
      </c>
      <c r="C56" s="154" t="str">
        <f>IF(Tabelle1[[#This Row],[Tournament]]="Wimbledon","YES","NO")</f>
        <v>NO</v>
      </c>
      <c r="D56" s="153">
        <v>43472</v>
      </c>
      <c r="E56" s="154" t="s">
        <v>1364</v>
      </c>
      <c r="F56" s="154">
        <v>4</v>
      </c>
      <c r="G56" s="154" t="s">
        <v>625</v>
      </c>
      <c r="H56" s="154" t="s">
        <v>615</v>
      </c>
      <c r="I56" s="154" t="s">
        <v>728</v>
      </c>
      <c r="J56" s="154" t="s">
        <v>592</v>
      </c>
      <c r="K56" s="154" t="s">
        <v>1302</v>
      </c>
      <c r="L56" s="154">
        <f>IF(Tabelle1[[#This Row],[Minutes]]&gt;1,Tabelle1[[#This Row],[Minutes]],"")</f>
        <v>88</v>
      </c>
      <c r="M56" s="154">
        <v>88</v>
      </c>
      <c r="N56"/>
    </row>
    <row r="57" spans="1:14" x14ac:dyDescent="0.25">
      <c r="A57" s="149" t="s">
        <v>518</v>
      </c>
      <c r="B57" s="151" t="str">
        <f>IF(OR(ISNUMBER(FIND("W/O",Tabelle1[[#This Row],[Score]])),ISNUMBER(FIND("RET",Tabelle1[[#This Row],[Score]]))),"NO","YES")</f>
        <v>YES</v>
      </c>
      <c r="C57" s="151" t="str">
        <f>IF(Tabelle1[[#This Row],[Tournament]]="Wimbledon","YES","NO")</f>
        <v>NO</v>
      </c>
      <c r="D57" s="150">
        <v>43472</v>
      </c>
      <c r="E57" s="151" t="s">
        <v>1364</v>
      </c>
      <c r="F57" s="151">
        <v>4</v>
      </c>
      <c r="G57" s="151" t="s">
        <v>514</v>
      </c>
      <c r="H57" s="151" t="s">
        <v>513</v>
      </c>
      <c r="I57" s="151" t="s">
        <v>636</v>
      </c>
      <c r="J57" s="151" t="s">
        <v>599</v>
      </c>
      <c r="K57" s="151" t="s">
        <v>646</v>
      </c>
      <c r="L57" s="151">
        <f>IF(Tabelle1[[#This Row],[Minutes]]&gt;1,Tabelle1[[#This Row],[Minutes]],"")</f>
        <v>67</v>
      </c>
      <c r="M57" s="151">
        <v>67</v>
      </c>
      <c r="N57"/>
    </row>
    <row r="58" spans="1:14" x14ac:dyDescent="0.25">
      <c r="A58" s="152" t="s">
        <v>518</v>
      </c>
      <c r="B58" s="154" t="str">
        <f>IF(OR(ISNUMBER(FIND("W/O",Tabelle1[[#This Row],[Score]])),ISNUMBER(FIND("RET",Tabelle1[[#This Row],[Score]]))),"NO","YES")</f>
        <v>YES</v>
      </c>
      <c r="C58" s="154" t="str">
        <f>IF(Tabelle1[[#This Row],[Tournament]]="Wimbledon","YES","NO")</f>
        <v>NO</v>
      </c>
      <c r="D58" s="153">
        <v>43472</v>
      </c>
      <c r="E58" s="154" t="s">
        <v>1364</v>
      </c>
      <c r="F58" s="154">
        <v>5</v>
      </c>
      <c r="G58" s="154" t="s">
        <v>619</v>
      </c>
      <c r="H58" s="154" t="s">
        <v>561</v>
      </c>
      <c r="I58" s="154" t="s">
        <v>568</v>
      </c>
      <c r="J58" s="154" t="s">
        <v>580</v>
      </c>
      <c r="K58" s="154" t="s">
        <v>607</v>
      </c>
      <c r="L58" s="154">
        <f>IF(Tabelle1[[#This Row],[Minutes]]&gt;1,Tabelle1[[#This Row],[Minutes]],"")</f>
        <v>88</v>
      </c>
      <c r="M58" s="154">
        <v>88</v>
      </c>
      <c r="N58"/>
    </row>
    <row r="59" spans="1:14" x14ac:dyDescent="0.25">
      <c r="A59" s="149" t="s">
        <v>518</v>
      </c>
      <c r="B59" s="151" t="str">
        <f>IF(OR(ISNUMBER(FIND("W/O",Tabelle1[[#This Row],[Score]])),ISNUMBER(FIND("RET",Tabelle1[[#This Row],[Score]]))),"NO","YES")</f>
        <v>YES</v>
      </c>
      <c r="C59" s="151" t="str">
        <f>IF(Tabelle1[[#This Row],[Tournament]]="Wimbledon","YES","NO")</f>
        <v>NO</v>
      </c>
      <c r="D59" s="150">
        <v>43472</v>
      </c>
      <c r="E59" s="151" t="s">
        <v>1364</v>
      </c>
      <c r="F59" s="151">
        <v>5</v>
      </c>
      <c r="G59" s="151" t="s">
        <v>834</v>
      </c>
      <c r="H59" s="151" t="s">
        <v>833</v>
      </c>
      <c r="I59" s="151" t="s">
        <v>558</v>
      </c>
      <c r="J59" s="151" t="s">
        <v>571</v>
      </c>
      <c r="K59" s="151" t="s">
        <v>1365</v>
      </c>
      <c r="L59" s="151">
        <f>IF(Tabelle1[[#This Row],[Minutes]]&gt;1,Tabelle1[[#This Row],[Minutes]],"")</f>
        <v>87</v>
      </c>
      <c r="M59" s="151">
        <v>87</v>
      </c>
      <c r="N59"/>
    </row>
    <row r="60" spans="1:14" x14ac:dyDescent="0.25">
      <c r="A60" s="152" t="s">
        <v>518</v>
      </c>
      <c r="B60" s="154" t="str">
        <f>IF(OR(ISNUMBER(FIND("W/O",Tabelle1[[#This Row],[Score]])),ISNUMBER(FIND("RET",Tabelle1[[#This Row],[Score]]))),"NO","YES")</f>
        <v>YES</v>
      </c>
      <c r="C60" s="154" t="str">
        <f>IF(Tabelle1[[#This Row],[Tournament]]="Wimbledon","YES","NO")</f>
        <v>NO</v>
      </c>
      <c r="D60" s="153">
        <v>43472</v>
      </c>
      <c r="E60" s="154" t="s">
        <v>1364</v>
      </c>
      <c r="F60" s="154">
        <v>5</v>
      </c>
      <c r="G60" s="154" t="s">
        <v>625</v>
      </c>
      <c r="H60" s="154" t="s">
        <v>615</v>
      </c>
      <c r="I60" s="154" t="s">
        <v>612</v>
      </c>
      <c r="J60" s="154" t="s">
        <v>634</v>
      </c>
      <c r="K60" s="154" t="s">
        <v>522</v>
      </c>
      <c r="L60" s="154">
        <f>IF(Tabelle1[[#This Row],[Minutes]]&gt;1,Tabelle1[[#This Row],[Minutes]],"")</f>
        <v>78</v>
      </c>
      <c r="M60" s="154">
        <v>78</v>
      </c>
      <c r="N60"/>
    </row>
    <row r="61" spans="1:14" x14ac:dyDescent="0.25">
      <c r="A61" s="149" t="s">
        <v>518</v>
      </c>
      <c r="B61" s="151" t="str">
        <f>IF(OR(ISNUMBER(FIND("W/O",Tabelle1[[#This Row],[Score]])),ISNUMBER(FIND("RET",Tabelle1[[#This Row],[Score]]))),"NO","YES")</f>
        <v>YES</v>
      </c>
      <c r="C61" s="151" t="str">
        <f>IF(Tabelle1[[#This Row],[Tournament]]="Wimbledon","YES","NO")</f>
        <v>NO</v>
      </c>
      <c r="D61" s="150">
        <v>43472</v>
      </c>
      <c r="E61" s="151" t="s">
        <v>1364</v>
      </c>
      <c r="F61" s="151">
        <v>5</v>
      </c>
      <c r="G61" s="151" t="s">
        <v>514</v>
      </c>
      <c r="H61" s="151" t="s">
        <v>513</v>
      </c>
      <c r="I61" s="151" t="s">
        <v>632</v>
      </c>
      <c r="J61" s="151" t="s">
        <v>741</v>
      </c>
      <c r="K61" s="151" t="s">
        <v>637</v>
      </c>
      <c r="L61" s="151">
        <f>IF(Tabelle1[[#This Row],[Minutes]]&gt;1,Tabelle1[[#This Row],[Minutes]],"")</f>
        <v>66</v>
      </c>
      <c r="M61" s="151">
        <v>66</v>
      </c>
      <c r="N61"/>
    </row>
    <row r="62" spans="1:14" x14ac:dyDescent="0.25">
      <c r="A62" s="152" t="s">
        <v>518</v>
      </c>
      <c r="B62" s="154" t="str">
        <f>IF(OR(ISNUMBER(FIND("W/O",Tabelle1[[#This Row],[Score]])),ISNUMBER(FIND("RET",Tabelle1[[#This Row],[Score]]))),"NO","YES")</f>
        <v>YES</v>
      </c>
      <c r="C62" s="154" t="str">
        <f>IF(Tabelle1[[#This Row],[Tournament]]="Wimbledon","YES","NO")</f>
        <v>NO</v>
      </c>
      <c r="D62" s="153">
        <v>43472</v>
      </c>
      <c r="E62" s="154" t="s">
        <v>1364</v>
      </c>
      <c r="F62" s="154">
        <v>6</v>
      </c>
      <c r="G62" s="154" t="s">
        <v>619</v>
      </c>
      <c r="H62" s="154" t="s">
        <v>561</v>
      </c>
      <c r="I62" s="154" t="s">
        <v>625</v>
      </c>
      <c r="J62" s="154" t="s">
        <v>615</v>
      </c>
      <c r="K62" s="154" t="s">
        <v>971</v>
      </c>
      <c r="L62" s="154">
        <f>IF(Tabelle1[[#This Row],[Minutes]]&gt;1,Tabelle1[[#This Row],[Minutes]],"")</f>
        <v>106</v>
      </c>
      <c r="M62" s="154">
        <v>106</v>
      </c>
      <c r="N62"/>
    </row>
    <row r="63" spans="1:14" x14ac:dyDescent="0.25">
      <c r="A63" s="149" t="s">
        <v>518</v>
      </c>
      <c r="B63" s="151" t="str">
        <f>IF(OR(ISNUMBER(FIND("W/O",Tabelle1[[#This Row],[Score]])),ISNUMBER(FIND("RET",Tabelle1[[#This Row],[Score]]))),"NO","YES")</f>
        <v>YES</v>
      </c>
      <c r="C63" s="151" t="str">
        <f>IF(Tabelle1[[#This Row],[Tournament]]="Wimbledon","YES","NO")</f>
        <v>NO</v>
      </c>
      <c r="D63" s="150">
        <v>43472</v>
      </c>
      <c r="E63" s="151" t="s">
        <v>1364</v>
      </c>
      <c r="F63" s="151">
        <v>6</v>
      </c>
      <c r="G63" s="151" t="s">
        <v>514</v>
      </c>
      <c r="H63" s="151" t="s">
        <v>513</v>
      </c>
      <c r="I63" s="151" t="s">
        <v>834</v>
      </c>
      <c r="J63" s="151" t="s">
        <v>833</v>
      </c>
      <c r="K63" s="151" t="s">
        <v>542</v>
      </c>
      <c r="L63" s="151">
        <f>IF(Tabelle1[[#This Row],[Minutes]]&gt;1,Tabelle1[[#This Row],[Minutes]],"")</f>
        <v>53</v>
      </c>
      <c r="M63" s="151">
        <v>53</v>
      </c>
      <c r="N63"/>
    </row>
    <row r="64" spans="1:14" x14ac:dyDescent="0.25">
      <c r="A64" s="152" t="s">
        <v>518</v>
      </c>
      <c r="B64" s="154" t="str">
        <f>IF(OR(ISNUMBER(FIND("W/O",Tabelle1[[#This Row],[Score]])),ISNUMBER(FIND("RET",Tabelle1[[#This Row],[Score]]))),"NO","YES")</f>
        <v>YES</v>
      </c>
      <c r="C64" s="154" t="str">
        <f>IF(Tabelle1[[#This Row],[Tournament]]="Wimbledon","YES","NO")</f>
        <v>NO</v>
      </c>
      <c r="D64" s="153">
        <v>43472</v>
      </c>
      <c r="E64" s="154" t="s">
        <v>1364</v>
      </c>
      <c r="F64" s="154">
        <v>7</v>
      </c>
      <c r="G64" s="154" t="s">
        <v>619</v>
      </c>
      <c r="H64" s="154" t="s">
        <v>561</v>
      </c>
      <c r="I64" s="154" t="s">
        <v>514</v>
      </c>
      <c r="J64" s="154" t="s">
        <v>513</v>
      </c>
      <c r="K64" s="154" t="s">
        <v>512</v>
      </c>
      <c r="L64" s="154">
        <f>IF(Tabelle1[[#This Row],[Minutes]]&gt;1,Tabelle1[[#This Row],[Minutes]],"")</f>
        <v>65</v>
      </c>
      <c r="M64" s="154">
        <v>65</v>
      </c>
      <c r="N64"/>
    </row>
    <row r="65" spans="1:14" x14ac:dyDescent="0.25">
      <c r="A65" s="149" t="s">
        <v>518</v>
      </c>
      <c r="B65" s="151" t="str">
        <f>IF(OR(ISNUMBER(FIND("W/O",Tabelle1[[#This Row],[Score]])),ISNUMBER(FIND("RET",Tabelle1[[#This Row],[Score]]))),"NO","YES")</f>
        <v>YES</v>
      </c>
      <c r="C65" s="151" t="str">
        <f>IF(Tabelle1[[#This Row],[Tournament]]="Wimbledon","YES","NO")</f>
        <v>NO</v>
      </c>
      <c r="D65" s="150">
        <v>43472</v>
      </c>
      <c r="E65" s="151" t="s">
        <v>1362</v>
      </c>
      <c r="F65" s="151">
        <v>4</v>
      </c>
      <c r="G65" s="151" t="s">
        <v>1361</v>
      </c>
      <c r="H65" s="151" t="s">
        <v>776</v>
      </c>
      <c r="I65" s="151" t="s">
        <v>645</v>
      </c>
      <c r="J65" s="151" t="s">
        <v>676</v>
      </c>
      <c r="K65" s="151" t="s">
        <v>522</v>
      </c>
      <c r="L65" s="151">
        <f>IF(Tabelle1[[#This Row],[Minutes]]&gt;1,Tabelle1[[#This Row],[Minutes]],"")</f>
        <v>71</v>
      </c>
      <c r="M65" s="151">
        <v>71</v>
      </c>
      <c r="N65"/>
    </row>
    <row r="66" spans="1:14" x14ac:dyDescent="0.25">
      <c r="A66" s="152" t="s">
        <v>518</v>
      </c>
      <c r="B66" s="154" t="str">
        <f>IF(OR(ISNUMBER(FIND("W/O",Tabelle1[[#This Row],[Score]])),ISNUMBER(FIND("RET",Tabelle1[[#This Row],[Score]]))),"NO","YES")</f>
        <v>YES</v>
      </c>
      <c r="C66" s="154" t="str">
        <f>IF(Tabelle1[[#This Row],[Tournament]]="Wimbledon","YES","NO")</f>
        <v>NO</v>
      </c>
      <c r="D66" s="153">
        <v>43472</v>
      </c>
      <c r="E66" s="154" t="s">
        <v>1362</v>
      </c>
      <c r="F66" s="154">
        <v>4</v>
      </c>
      <c r="G66" s="154" t="s">
        <v>535</v>
      </c>
      <c r="H66" s="154" t="s">
        <v>576</v>
      </c>
      <c r="I66" s="154" t="s">
        <v>555</v>
      </c>
      <c r="J66" s="154" t="s">
        <v>570</v>
      </c>
      <c r="K66" s="154" t="s">
        <v>629</v>
      </c>
      <c r="L66" s="154">
        <f>IF(Tabelle1[[#This Row],[Minutes]]&gt;1,Tabelle1[[#This Row],[Minutes]],"")</f>
        <v>54</v>
      </c>
      <c r="M66" s="154">
        <v>54</v>
      </c>
      <c r="N66"/>
    </row>
    <row r="67" spans="1:14" x14ac:dyDescent="0.25">
      <c r="A67" s="149" t="s">
        <v>518</v>
      </c>
      <c r="B67" s="151" t="str">
        <f>IF(OR(ISNUMBER(FIND("W/O",Tabelle1[[#This Row],[Score]])),ISNUMBER(FIND("RET",Tabelle1[[#This Row],[Score]]))),"NO","YES")</f>
        <v>YES</v>
      </c>
      <c r="C67" s="151" t="str">
        <f>IF(Tabelle1[[#This Row],[Tournament]]="Wimbledon","YES","NO")</f>
        <v>NO</v>
      </c>
      <c r="D67" s="150">
        <v>43472</v>
      </c>
      <c r="E67" s="151" t="s">
        <v>1362</v>
      </c>
      <c r="F67" s="151">
        <v>4</v>
      </c>
      <c r="G67" s="151" t="s">
        <v>552</v>
      </c>
      <c r="H67" s="151" t="s">
        <v>614</v>
      </c>
      <c r="I67" s="151" t="s">
        <v>640</v>
      </c>
      <c r="J67" s="151" t="s">
        <v>595</v>
      </c>
      <c r="K67" s="151" t="s">
        <v>550</v>
      </c>
      <c r="L67" s="151">
        <f>IF(Tabelle1[[#This Row],[Minutes]]&gt;1,Tabelle1[[#This Row],[Minutes]],"")</f>
        <v>68</v>
      </c>
      <c r="M67" s="151">
        <v>68</v>
      </c>
      <c r="N67"/>
    </row>
    <row r="68" spans="1:14" x14ac:dyDescent="0.25">
      <c r="A68" s="152" t="s">
        <v>518</v>
      </c>
      <c r="B68" s="154" t="str">
        <f>IF(OR(ISNUMBER(FIND("W/O",Tabelle1[[#This Row],[Score]])),ISNUMBER(FIND("RET",Tabelle1[[#This Row],[Score]]))),"NO","YES")</f>
        <v>YES</v>
      </c>
      <c r="C68" s="154" t="str">
        <f>IF(Tabelle1[[#This Row],[Tournament]]="Wimbledon","YES","NO")</f>
        <v>NO</v>
      </c>
      <c r="D68" s="153">
        <v>43472</v>
      </c>
      <c r="E68" s="154" t="s">
        <v>1362</v>
      </c>
      <c r="F68" s="154">
        <v>4</v>
      </c>
      <c r="G68" s="154" t="s">
        <v>521</v>
      </c>
      <c r="H68" s="154" t="s">
        <v>520</v>
      </c>
      <c r="I68" s="154" t="s">
        <v>683</v>
      </c>
      <c r="J68" s="154" t="s">
        <v>623</v>
      </c>
      <c r="K68" s="154" t="s">
        <v>533</v>
      </c>
      <c r="L68" s="154">
        <f>IF(Tabelle1[[#This Row],[Minutes]]&gt;1,Tabelle1[[#This Row],[Minutes]],"")</f>
        <v>95</v>
      </c>
      <c r="M68" s="154">
        <v>95</v>
      </c>
      <c r="N68"/>
    </row>
    <row r="69" spans="1:14" x14ac:dyDescent="0.25">
      <c r="A69" s="149" t="s">
        <v>518</v>
      </c>
      <c r="B69" s="151" t="str">
        <f>IF(OR(ISNUMBER(FIND("W/O",Tabelle1[[#This Row],[Score]])),ISNUMBER(FIND("RET",Tabelle1[[#This Row],[Score]]))),"NO","YES")</f>
        <v>YES</v>
      </c>
      <c r="C69" s="151" t="str">
        <f>IF(Tabelle1[[#This Row],[Tournament]]="Wimbledon","YES","NO")</f>
        <v>NO</v>
      </c>
      <c r="D69" s="150">
        <v>43472</v>
      </c>
      <c r="E69" s="151" t="s">
        <v>1362</v>
      </c>
      <c r="F69" s="151">
        <v>4</v>
      </c>
      <c r="G69" s="151" t="s">
        <v>663</v>
      </c>
      <c r="H69" s="151" t="s">
        <v>551</v>
      </c>
      <c r="I69" s="151" t="s">
        <v>600</v>
      </c>
      <c r="J69" s="151" t="s">
        <v>1363</v>
      </c>
      <c r="K69" s="151" t="s">
        <v>512</v>
      </c>
      <c r="L69" s="151">
        <f>IF(Tabelle1[[#This Row],[Minutes]]&gt;1,Tabelle1[[#This Row],[Minutes]],"")</f>
        <v>61</v>
      </c>
      <c r="M69" s="151">
        <v>61</v>
      </c>
      <c r="N69"/>
    </row>
    <row r="70" spans="1:14" x14ac:dyDescent="0.25">
      <c r="A70" s="152" t="s">
        <v>518</v>
      </c>
      <c r="B70" s="154" t="str">
        <f>IF(OR(ISNUMBER(FIND("W/O",Tabelle1[[#This Row],[Score]])),ISNUMBER(FIND("RET",Tabelle1[[#This Row],[Score]]))),"NO","YES")</f>
        <v>YES</v>
      </c>
      <c r="C70" s="154" t="str">
        <f>IF(Tabelle1[[#This Row],[Tournament]]="Wimbledon","YES","NO")</f>
        <v>NO</v>
      </c>
      <c r="D70" s="153">
        <v>43472</v>
      </c>
      <c r="E70" s="154" t="s">
        <v>1362</v>
      </c>
      <c r="F70" s="154">
        <v>4</v>
      </c>
      <c r="G70" s="154" t="s">
        <v>1026</v>
      </c>
      <c r="H70" s="154" t="s">
        <v>783</v>
      </c>
      <c r="I70" s="154" t="s">
        <v>532</v>
      </c>
      <c r="J70" s="154" t="s">
        <v>531</v>
      </c>
      <c r="K70" s="154" t="s">
        <v>557</v>
      </c>
      <c r="L70" s="154">
        <f>IF(Tabelle1[[#This Row],[Minutes]]&gt;1,Tabelle1[[#This Row],[Minutes]],"")</f>
        <v>57</v>
      </c>
      <c r="M70" s="154">
        <v>57</v>
      </c>
      <c r="N70"/>
    </row>
    <row r="71" spans="1:14" x14ac:dyDescent="0.25">
      <c r="A71" s="149" t="s">
        <v>518</v>
      </c>
      <c r="B71" s="151" t="str">
        <f>IF(OR(ISNUMBER(FIND("W/O",Tabelle1[[#This Row],[Score]])),ISNUMBER(FIND("RET",Tabelle1[[#This Row],[Score]]))),"NO","YES")</f>
        <v>NO</v>
      </c>
      <c r="C71" s="151" t="str">
        <f>IF(Tabelle1[[#This Row],[Tournament]]="Wimbledon","YES","NO")</f>
        <v>NO</v>
      </c>
      <c r="D71" s="150">
        <v>43472</v>
      </c>
      <c r="E71" s="151" t="s">
        <v>1362</v>
      </c>
      <c r="F71" s="151">
        <v>4</v>
      </c>
      <c r="G71" s="151" t="s">
        <v>947</v>
      </c>
      <c r="H71" s="151" t="s">
        <v>666</v>
      </c>
      <c r="I71" s="151" t="s">
        <v>844</v>
      </c>
      <c r="J71" s="151" t="s">
        <v>1141</v>
      </c>
      <c r="K71" s="151" t="s">
        <v>582</v>
      </c>
      <c r="L71" s="151" t="str">
        <f>IF(Tabelle1[[#This Row],[Minutes]]&gt;1,Tabelle1[[#This Row],[Minutes]],"")</f>
        <v/>
      </c>
      <c r="M71" s="151">
        <v>0</v>
      </c>
      <c r="N71"/>
    </row>
    <row r="72" spans="1:14" x14ac:dyDescent="0.25">
      <c r="A72" s="152" t="s">
        <v>518</v>
      </c>
      <c r="B72" s="154" t="str">
        <f>IF(OR(ISNUMBER(FIND("W/O",Tabelle1[[#This Row],[Score]])),ISNUMBER(FIND("RET",Tabelle1[[#This Row],[Score]]))),"NO","YES")</f>
        <v>YES</v>
      </c>
      <c r="C72" s="154" t="str">
        <f>IF(Tabelle1[[#This Row],[Tournament]]="Wimbledon","YES","NO")</f>
        <v>NO</v>
      </c>
      <c r="D72" s="153">
        <v>43472</v>
      </c>
      <c r="E72" s="154" t="s">
        <v>1362</v>
      </c>
      <c r="F72" s="154">
        <v>4</v>
      </c>
      <c r="G72" s="154" t="s">
        <v>917</v>
      </c>
      <c r="H72" s="154" t="s">
        <v>657</v>
      </c>
      <c r="I72" s="154" t="s">
        <v>620</v>
      </c>
      <c r="J72" s="154" t="s">
        <v>664</v>
      </c>
      <c r="K72" s="154" t="s">
        <v>607</v>
      </c>
      <c r="L72" s="154">
        <f>IF(Tabelle1[[#This Row],[Minutes]]&gt;1,Tabelle1[[#This Row],[Minutes]],"")</f>
        <v>92</v>
      </c>
      <c r="M72" s="154">
        <v>92</v>
      </c>
      <c r="N72"/>
    </row>
    <row r="73" spans="1:14" x14ac:dyDescent="0.25">
      <c r="A73" s="149" t="s">
        <v>518</v>
      </c>
      <c r="B73" s="151" t="str">
        <f>IF(OR(ISNUMBER(FIND("W/O",Tabelle1[[#This Row],[Score]])),ISNUMBER(FIND("RET",Tabelle1[[#This Row],[Score]]))),"NO","YES")</f>
        <v>YES</v>
      </c>
      <c r="C73" s="151" t="str">
        <f>IF(Tabelle1[[#This Row],[Tournament]]="Wimbledon","YES","NO")</f>
        <v>NO</v>
      </c>
      <c r="D73" s="150">
        <v>43472</v>
      </c>
      <c r="E73" s="151" t="s">
        <v>1362</v>
      </c>
      <c r="F73" s="151">
        <v>5</v>
      </c>
      <c r="G73" s="151" t="s">
        <v>552</v>
      </c>
      <c r="H73" s="151" t="s">
        <v>614</v>
      </c>
      <c r="I73" s="151" t="s">
        <v>535</v>
      </c>
      <c r="J73" s="151" t="s">
        <v>576</v>
      </c>
      <c r="K73" s="151" t="s">
        <v>637</v>
      </c>
      <c r="L73" s="151">
        <f>IF(Tabelle1[[#This Row],[Minutes]]&gt;1,Tabelle1[[#This Row],[Minutes]],"")</f>
        <v>76</v>
      </c>
      <c r="M73" s="151">
        <v>76</v>
      </c>
      <c r="N73"/>
    </row>
    <row r="74" spans="1:14" x14ac:dyDescent="0.25">
      <c r="A74" s="152" t="s">
        <v>518</v>
      </c>
      <c r="B74" s="154" t="str">
        <f>IF(OR(ISNUMBER(FIND("W/O",Tabelle1[[#This Row],[Score]])),ISNUMBER(FIND("RET",Tabelle1[[#This Row],[Score]]))),"NO","YES")</f>
        <v>YES</v>
      </c>
      <c r="C74" s="154" t="str">
        <f>IF(Tabelle1[[#This Row],[Tournament]]="Wimbledon","YES","NO")</f>
        <v>NO</v>
      </c>
      <c r="D74" s="153">
        <v>43472</v>
      </c>
      <c r="E74" s="154" t="s">
        <v>1362</v>
      </c>
      <c r="F74" s="154">
        <v>5</v>
      </c>
      <c r="G74" s="154" t="s">
        <v>521</v>
      </c>
      <c r="H74" s="154" t="s">
        <v>520</v>
      </c>
      <c r="I74" s="154" t="s">
        <v>917</v>
      </c>
      <c r="J74" s="154" t="s">
        <v>657</v>
      </c>
      <c r="K74" s="154" t="s">
        <v>522</v>
      </c>
      <c r="L74" s="154">
        <f>IF(Tabelle1[[#This Row],[Minutes]]&gt;1,Tabelle1[[#This Row],[Minutes]],"")</f>
        <v>80</v>
      </c>
      <c r="M74" s="154">
        <v>80</v>
      </c>
      <c r="N74"/>
    </row>
    <row r="75" spans="1:14" x14ac:dyDescent="0.25">
      <c r="A75" s="149" t="s">
        <v>518</v>
      </c>
      <c r="B75" s="151" t="str">
        <f>IF(OR(ISNUMBER(FIND("W/O",Tabelle1[[#This Row],[Score]])),ISNUMBER(FIND("RET",Tabelle1[[#This Row],[Score]]))),"NO","YES")</f>
        <v>YES</v>
      </c>
      <c r="C75" s="151" t="str">
        <f>IF(Tabelle1[[#This Row],[Tournament]]="Wimbledon","YES","NO")</f>
        <v>NO</v>
      </c>
      <c r="D75" s="150">
        <v>43472</v>
      </c>
      <c r="E75" s="151" t="s">
        <v>1362</v>
      </c>
      <c r="F75" s="151">
        <v>5</v>
      </c>
      <c r="G75" s="151" t="s">
        <v>663</v>
      </c>
      <c r="H75" s="151" t="s">
        <v>551</v>
      </c>
      <c r="I75" s="151" t="s">
        <v>1361</v>
      </c>
      <c r="J75" s="151" t="s">
        <v>776</v>
      </c>
      <c r="K75" s="151" t="s">
        <v>610</v>
      </c>
      <c r="L75" s="151">
        <f>IF(Tabelle1[[#This Row],[Minutes]]&gt;1,Tabelle1[[#This Row],[Minutes]],"")</f>
        <v>71</v>
      </c>
      <c r="M75" s="151">
        <v>71</v>
      </c>
      <c r="N75"/>
    </row>
    <row r="76" spans="1:14" x14ac:dyDescent="0.25">
      <c r="A76" s="152" t="s">
        <v>518</v>
      </c>
      <c r="B76" s="154" t="str">
        <f>IF(OR(ISNUMBER(FIND("W/O",Tabelle1[[#This Row],[Score]])),ISNUMBER(FIND("RET",Tabelle1[[#This Row],[Score]]))),"NO","YES")</f>
        <v>YES</v>
      </c>
      <c r="C76" s="154" t="str">
        <f>IF(Tabelle1[[#This Row],[Tournament]]="Wimbledon","YES","NO")</f>
        <v>NO</v>
      </c>
      <c r="D76" s="153">
        <v>43472</v>
      </c>
      <c r="E76" s="154" t="s">
        <v>1362</v>
      </c>
      <c r="F76" s="154">
        <v>5</v>
      </c>
      <c r="G76" s="154" t="s">
        <v>1026</v>
      </c>
      <c r="H76" s="154" t="s">
        <v>783</v>
      </c>
      <c r="I76" s="154" t="s">
        <v>947</v>
      </c>
      <c r="J76" s="154" t="s">
        <v>666</v>
      </c>
      <c r="K76" s="154" t="s">
        <v>610</v>
      </c>
      <c r="L76" s="154">
        <f>IF(Tabelle1[[#This Row],[Minutes]]&gt;1,Tabelle1[[#This Row],[Minutes]],"")</f>
        <v>83</v>
      </c>
      <c r="M76" s="154">
        <v>83</v>
      </c>
      <c r="N76"/>
    </row>
    <row r="77" spans="1:14" x14ac:dyDescent="0.25">
      <c r="A77" s="149" t="s">
        <v>518</v>
      </c>
      <c r="B77" s="151" t="str">
        <f>IF(OR(ISNUMBER(FIND("W/O",Tabelle1[[#This Row],[Score]])),ISNUMBER(FIND("RET",Tabelle1[[#This Row],[Score]]))),"NO","YES")</f>
        <v>YES</v>
      </c>
      <c r="C77" s="151" t="str">
        <f>IF(Tabelle1[[#This Row],[Tournament]]="Wimbledon","YES","NO")</f>
        <v>NO</v>
      </c>
      <c r="D77" s="150">
        <v>43472</v>
      </c>
      <c r="E77" s="151" t="s">
        <v>1362</v>
      </c>
      <c r="F77" s="151">
        <v>6</v>
      </c>
      <c r="G77" s="151" t="s">
        <v>552</v>
      </c>
      <c r="H77" s="151" t="s">
        <v>614</v>
      </c>
      <c r="I77" s="151" t="s">
        <v>663</v>
      </c>
      <c r="J77" s="151" t="s">
        <v>551</v>
      </c>
      <c r="K77" s="151" t="s">
        <v>1162</v>
      </c>
      <c r="L77" s="151">
        <f>IF(Tabelle1[[#This Row],[Minutes]]&gt;1,Tabelle1[[#This Row],[Minutes]],"")</f>
        <v>97</v>
      </c>
      <c r="M77" s="151">
        <v>97</v>
      </c>
      <c r="N77"/>
    </row>
    <row r="78" spans="1:14" x14ac:dyDescent="0.25">
      <c r="A78" s="152" t="s">
        <v>518</v>
      </c>
      <c r="B78" s="154" t="str">
        <f>IF(OR(ISNUMBER(FIND("W/O",Tabelle1[[#This Row],[Score]])),ISNUMBER(FIND("RET",Tabelle1[[#This Row],[Score]]))),"NO","YES")</f>
        <v>YES</v>
      </c>
      <c r="C78" s="154" t="str">
        <f>IF(Tabelle1[[#This Row],[Tournament]]="Wimbledon","YES","NO")</f>
        <v>NO</v>
      </c>
      <c r="D78" s="153">
        <v>43472</v>
      </c>
      <c r="E78" s="154" t="s">
        <v>1362</v>
      </c>
      <c r="F78" s="154">
        <v>6</v>
      </c>
      <c r="G78" s="154" t="s">
        <v>521</v>
      </c>
      <c r="H78" s="154" t="s">
        <v>520</v>
      </c>
      <c r="I78" s="154" t="s">
        <v>1026</v>
      </c>
      <c r="J78" s="154" t="s">
        <v>783</v>
      </c>
      <c r="K78" s="154" t="s">
        <v>643</v>
      </c>
      <c r="L78" s="154">
        <f>IF(Tabelle1[[#This Row],[Minutes]]&gt;1,Tabelle1[[#This Row],[Minutes]],"")</f>
        <v>96</v>
      </c>
      <c r="M78" s="154">
        <v>96</v>
      </c>
      <c r="N78"/>
    </row>
    <row r="79" spans="1:14" x14ac:dyDescent="0.25">
      <c r="A79" s="149" t="s">
        <v>518</v>
      </c>
      <c r="B79" s="151" t="str">
        <f>IF(OR(ISNUMBER(FIND("W/O",Tabelle1[[#This Row],[Score]])),ISNUMBER(FIND("RET",Tabelle1[[#This Row],[Score]]))),"NO","YES")</f>
        <v>YES</v>
      </c>
      <c r="C79" s="151" t="str">
        <f>IF(Tabelle1[[#This Row],[Tournament]]="Wimbledon","YES","NO")</f>
        <v>NO</v>
      </c>
      <c r="D79" s="150">
        <v>43472</v>
      </c>
      <c r="E79" s="151" t="s">
        <v>1362</v>
      </c>
      <c r="F79" s="151">
        <v>7</v>
      </c>
      <c r="G79" s="151" t="s">
        <v>552</v>
      </c>
      <c r="H79" s="151" t="s">
        <v>614</v>
      </c>
      <c r="I79" s="151" t="s">
        <v>521</v>
      </c>
      <c r="J79" s="151" t="s">
        <v>520</v>
      </c>
      <c r="K79" s="151" t="s">
        <v>678</v>
      </c>
      <c r="L79" s="151">
        <f>IF(Tabelle1[[#This Row],[Minutes]]&gt;1,Tabelle1[[#This Row],[Minutes]],"")</f>
        <v>76</v>
      </c>
      <c r="M79" s="151">
        <v>76</v>
      </c>
      <c r="N79"/>
    </row>
    <row r="80" spans="1:14" x14ac:dyDescent="0.25">
      <c r="A80" s="152" t="s">
        <v>825</v>
      </c>
      <c r="B80" s="154" t="str">
        <f>IF(OR(ISNUMBER(FIND("W/O",Tabelle1[[#This Row],[Score]])),ISNUMBER(FIND("RET",Tabelle1[[#This Row],[Score]]))),"NO","YES")</f>
        <v>YES</v>
      </c>
      <c r="C80" s="154" t="str">
        <f>IF(Tabelle1[[#This Row],[Tournament]]="Wimbledon","YES","NO")</f>
        <v>NO</v>
      </c>
      <c r="D80" s="153">
        <v>43479</v>
      </c>
      <c r="E80" s="154" t="s">
        <v>1332</v>
      </c>
      <c r="F80" s="154">
        <v>2</v>
      </c>
      <c r="G80" s="154" t="s">
        <v>584</v>
      </c>
      <c r="H80" s="154" t="s">
        <v>528</v>
      </c>
      <c r="I80" s="154" t="s">
        <v>1188</v>
      </c>
      <c r="J80" s="154" t="s">
        <v>644</v>
      </c>
      <c r="K80" s="154" t="s">
        <v>550</v>
      </c>
      <c r="L80" s="154">
        <f>IF(Tabelle1[[#This Row],[Minutes]]&gt;1,Tabelle1[[#This Row],[Minutes]],"")</f>
        <v>78</v>
      </c>
      <c r="M80" s="154">
        <v>78</v>
      </c>
      <c r="N80"/>
    </row>
    <row r="81" spans="1:14" x14ac:dyDescent="0.25">
      <c r="A81" s="149" t="s">
        <v>825</v>
      </c>
      <c r="B81" s="151" t="str">
        <f>IF(OR(ISNUMBER(FIND("W/O",Tabelle1[[#This Row],[Score]])),ISNUMBER(FIND("RET",Tabelle1[[#This Row],[Score]]))),"NO","YES")</f>
        <v>YES</v>
      </c>
      <c r="C81" s="151" t="str">
        <f>IF(Tabelle1[[#This Row],[Tournament]]="Wimbledon","YES","NO")</f>
        <v>NO</v>
      </c>
      <c r="D81" s="150">
        <v>43479</v>
      </c>
      <c r="E81" s="151" t="s">
        <v>1332</v>
      </c>
      <c r="F81" s="151">
        <v>2</v>
      </c>
      <c r="G81" s="151" t="s">
        <v>558</v>
      </c>
      <c r="H81" s="151" t="s">
        <v>571</v>
      </c>
      <c r="I81" s="151" t="s">
        <v>858</v>
      </c>
      <c r="J81" s="151" t="s">
        <v>817</v>
      </c>
      <c r="K81" s="151" t="s">
        <v>536</v>
      </c>
      <c r="L81" s="151">
        <f>IF(Tabelle1[[#This Row],[Minutes]]&gt;1,Tabelle1[[#This Row],[Minutes]],"")</f>
        <v>80</v>
      </c>
      <c r="M81" s="151">
        <v>80</v>
      </c>
      <c r="N81"/>
    </row>
    <row r="82" spans="1:14" x14ac:dyDescent="0.25">
      <c r="A82" s="152" t="s">
        <v>825</v>
      </c>
      <c r="B82" s="154" t="str">
        <f>IF(OR(ISNUMBER(FIND("W/O",Tabelle1[[#This Row],[Score]])),ISNUMBER(FIND("RET",Tabelle1[[#This Row],[Score]]))),"NO","YES")</f>
        <v>YES</v>
      </c>
      <c r="C82" s="154" t="str">
        <f>IF(Tabelle1[[#This Row],[Tournament]]="Wimbledon","YES","NO")</f>
        <v>NO</v>
      </c>
      <c r="D82" s="153">
        <v>43479</v>
      </c>
      <c r="E82" s="154" t="s">
        <v>1332</v>
      </c>
      <c r="F82" s="154">
        <v>2</v>
      </c>
      <c r="G82" s="154" t="s">
        <v>1334</v>
      </c>
      <c r="H82" s="154" t="s">
        <v>1298</v>
      </c>
      <c r="I82" s="154" t="s">
        <v>859</v>
      </c>
      <c r="J82" s="154" t="s">
        <v>622</v>
      </c>
      <c r="K82" s="154" t="s">
        <v>533</v>
      </c>
      <c r="L82" s="154">
        <f>IF(Tabelle1[[#This Row],[Minutes]]&gt;1,Tabelle1[[#This Row],[Minutes]],"")</f>
        <v>82</v>
      </c>
      <c r="M82" s="154">
        <v>82</v>
      </c>
      <c r="N82"/>
    </row>
    <row r="83" spans="1:14" x14ac:dyDescent="0.25">
      <c r="A83" s="149" t="s">
        <v>825</v>
      </c>
      <c r="B83" s="151" t="str">
        <f>IF(OR(ISNUMBER(FIND("W/O",Tabelle1[[#This Row],[Score]])),ISNUMBER(FIND("RET",Tabelle1[[#This Row],[Score]]))),"NO","YES")</f>
        <v>YES</v>
      </c>
      <c r="C83" s="151" t="str">
        <f>IF(Tabelle1[[#This Row],[Tournament]]="Wimbledon","YES","NO")</f>
        <v>NO</v>
      </c>
      <c r="D83" s="150">
        <v>43479</v>
      </c>
      <c r="E83" s="151" t="s">
        <v>1332</v>
      </c>
      <c r="F83" s="151">
        <v>2</v>
      </c>
      <c r="G83" s="151" t="s">
        <v>834</v>
      </c>
      <c r="H83" s="151" t="s">
        <v>833</v>
      </c>
      <c r="I83" s="151" t="s">
        <v>1361</v>
      </c>
      <c r="J83" s="151" t="s">
        <v>1360</v>
      </c>
      <c r="K83" s="151" t="s">
        <v>607</v>
      </c>
      <c r="L83" s="151">
        <f>IF(Tabelle1[[#This Row],[Minutes]]&gt;1,Tabelle1[[#This Row],[Minutes]],"")</f>
        <v>100</v>
      </c>
      <c r="M83" s="151">
        <v>100</v>
      </c>
      <c r="N83"/>
    </row>
    <row r="84" spans="1:14" x14ac:dyDescent="0.25">
      <c r="A84" s="152" t="s">
        <v>825</v>
      </c>
      <c r="B84" s="154" t="str">
        <f>IF(OR(ISNUMBER(FIND("W/O",Tabelle1[[#This Row],[Score]])),ISNUMBER(FIND("RET",Tabelle1[[#This Row],[Score]]))),"NO","YES")</f>
        <v>YES</v>
      </c>
      <c r="C84" s="154" t="str">
        <f>IF(Tabelle1[[#This Row],[Tournament]]="Wimbledon","YES","NO")</f>
        <v>NO</v>
      </c>
      <c r="D84" s="153">
        <v>43479</v>
      </c>
      <c r="E84" s="154" t="s">
        <v>1332</v>
      </c>
      <c r="F84" s="154">
        <v>2</v>
      </c>
      <c r="G84" s="154" t="s">
        <v>717</v>
      </c>
      <c r="H84" s="154" t="s">
        <v>682</v>
      </c>
      <c r="I84" s="154" t="s">
        <v>728</v>
      </c>
      <c r="J84" s="154" t="s">
        <v>779</v>
      </c>
      <c r="K84" s="154" t="s">
        <v>1359</v>
      </c>
      <c r="L84" s="154">
        <f>IF(Tabelle1[[#This Row],[Minutes]]&gt;1,Tabelle1[[#This Row],[Minutes]],"")</f>
        <v>83</v>
      </c>
      <c r="M84" s="154">
        <v>83</v>
      </c>
      <c r="N84"/>
    </row>
    <row r="85" spans="1:14" x14ac:dyDescent="0.25">
      <c r="A85" s="149" t="s">
        <v>825</v>
      </c>
      <c r="B85" s="151" t="str">
        <f>IF(OR(ISNUMBER(FIND("W/O",Tabelle1[[#This Row],[Score]])),ISNUMBER(FIND("RET",Tabelle1[[#This Row],[Score]]))),"NO","YES")</f>
        <v>YES</v>
      </c>
      <c r="C85" s="151" t="str">
        <f>IF(Tabelle1[[#This Row],[Tournament]]="Wimbledon","YES","NO")</f>
        <v>NO</v>
      </c>
      <c r="D85" s="150">
        <v>43479</v>
      </c>
      <c r="E85" s="151" t="s">
        <v>1332</v>
      </c>
      <c r="F85" s="151">
        <v>2</v>
      </c>
      <c r="G85" s="151" t="s">
        <v>636</v>
      </c>
      <c r="H85" s="151" t="s">
        <v>599</v>
      </c>
      <c r="I85" s="151" t="s">
        <v>970</v>
      </c>
      <c r="J85" s="151" t="s">
        <v>872</v>
      </c>
      <c r="K85" s="151" t="s">
        <v>637</v>
      </c>
      <c r="L85" s="151">
        <f>IF(Tabelle1[[#This Row],[Minutes]]&gt;1,Tabelle1[[#This Row],[Minutes]],"")</f>
        <v>67</v>
      </c>
      <c r="M85" s="151">
        <v>67</v>
      </c>
      <c r="N85"/>
    </row>
    <row r="86" spans="1:14" x14ac:dyDescent="0.25">
      <c r="A86" s="152" t="s">
        <v>825</v>
      </c>
      <c r="B86" s="154" t="str">
        <f>IF(OR(ISNUMBER(FIND("W/O",Tabelle1[[#This Row],[Score]])),ISNUMBER(FIND("RET",Tabelle1[[#This Row],[Score]]))),"NO","YES")</f>
        <v>NO</v>
      </c>
      <c r="C86" s="154" t="str">
        <f>IF(Tabelle1[[#This Row],[Tournament]]="Wimbledon","YES","NO")</f>
        <v>NO</v>
      </c>
      <c r="D86" s="153">
        <v>43479</v>
      </c>
      <c r="E86" s="154" t="s">
        <v>1332</v>
      </c>
      <c r="F86" s="154">
        <v>2</v>
      </c>
      <c r="G86" s="154" t="s">
        <v>612</v>
      </c>
      <c r="H86" s="154" t="s">
        <v>611</v>
      </c>
      <c r="I86" s="154" t="s">
        <v>640</v>
      </c>
      <c r="J86" s="154" t="s">
        <v>595</v>
      </c>
      <c r="K86" s="154" t="s">
        <v>1358</v>
      </c>
      <c r="L86" s="154">
        <f>IF(Tabelle1[[#This Row],[Minutes]]&gt;1,Tabelle1[[#This Row],[Minutes]],"")</f>
        <v>60</v>
      </c>
      <c r="M86" s="154">
        <v>60</v>
      </c>
      <c r="N86"/>
    </row>
    <row r="87" spans="1:14" x14ac:dyDescent="0.25">
      <c r="A87" s="149" t="s">
        <v>825</v>
      </c>
      <c r="B87" s="151" t="str">
        <f>IF(OR(ISNUMBER(FIND("W/O",Tabelle1[[#This Row],[Score]])),ISNUMBER(FIND("RET",Tabelle1[[#This Row],[Score]]))),"NO","YES")</f>
        <v>YES</v>
      </c>
      <c r="C87" s="151" t="str">
        <f>IF(Tabelle1[[#This Row],[Tournament]]="Wimbledon","YES","NO")</f>
        <v>NO</v>
      </c>
      <c r="D87" s="150">
        <v>43479</v>
      </c>
      <c r="E87" s="151" t="s">
        <v>1332</v>
      </c>
      <c r="F87" s="151">
        <v>2</v>
      </c>
      <c r="G87" s="151" t="s">
        <v>535</v>
      </c>
      <c r="H87" s="151" t="s">
        <v>576</v>
      </c>
      <c r="I87" s="151" t="s">
        <v>777</v>
      </c>
      <c r="J87" s="151" t="s">
        <v>776</v>
      </c>
      <c r="K87" s="151" t="s">
        <v>854</v>
      </c>
      <c r="L87" s="151">
        <f>IF(Tabelle1[[#This Row],[Minutes]]&gt;1,Tabelle1[[#This Row],[Minutes]],"")</f>
        <v>73</v>
      </c>
      <c r="M87" s="151">
        <v>73</v>
      </c>
      <c r="N87"/>
    </row>
    <row r="88" spans="1:14" x14ac:dyDescent="0.25">
      <c r="A88" s="152" t="s">
        <v>825</v>
      </c>
      <c r="B88" s="154" t="str">
        <f>IF(OR(ISNUMBER(FIND("W/O",Tabelle1[[#This Row],[Score]])),ISNUMBER(FIND("RET",Tabelle1[[#This Row],[Score]]))),"NO","YES")</f>
        <v>YES</v>
      </c>
      <c r="C88" s="154" t="str">
        <f>IF(Tabelle1[[#This Row],[Tournament]]="Wimbledon","YES","NO")</f>
        <v>NO</v>
      </c>
      <c r="D88" s="153">
        <v>43479</v>
      </c>
      <c r="E88" s="154" t="s">
        <v>1332</v>
      </c>
      <c r="F88" s="154">
        <v>2</v>
      </c>
      <c r="G88" s="154" t="s">
        <v>821</v>
      </c>
      <c r="H88" s="154" t="s">
        <v>828</v>
      </c>
      <c r="I88" s="154" t="s">
        <v>521</v>
      </c>
      <c r="J88" s="154" t="s">
        <v>520</v>
      </c>
      <c r="K88" s="154" t="s">
        <v>1357</v>
      </c>
      <c r="L88" s="154">
        <f>IF(Tabelle1[[#This Row],[Minutes]]&gt;1,Tabelle1[[#This Row],[Minutes]],"")</f>
        <v>117</v>
      </c>
      <c r="M88" s="154">
        <v>117</v>
      </c>
      <c r="N88"/>
    </row>
    <row r="89" spans="1:14" x14ac:dyDescent="0.25">
      <c r="A89" s="149" t="s">
        <v>825</v>
      </c>
      <c r="B89" s="151" t="str">
        <f>IF(OR(ISNUMBER(FIND("W/O",Tabelle1[[#This Row],[Score]])),ISNUMBER(FIND("RET",Tabelle1[[#This Row],[Score]]))),"NO","YES")</f>
        <v>YES</v>
      </c>
      <c r="C89" s="151" t="str">
        <f>IF(Tabelle1[[#This Row],[Tournament]]="Wimbledon","YES","NO")</f>
        <v>NO</v>
      </c>
      <c r="D89" s="150">
        <v>43479</v>
      </c>
      <c r="E89" s="151" t="s">
        <v>1332</v>
      </c>
      <c r="F89" s="151">
        <v>2</v>
      </c>
      <c r="G89" s="151" t="s">
        <v>552</v>
      </c>
      <c r="H89" s="151" t="s">
        <v>614</v>
      </c>
      <c r="I89" s="151" t="s">
        <v>683</v>
      </c>
      <c r="J89" s="151" t="s">
        <v>623</v>
      </c>
      <c r="K89" s="151" t="s">
        <v>610</v>
      </c>
      <c r="L89" s="151">
        <f>IF(Tabelle1[[#This Row],[Minutes]]&gt;1,Tabelle1[[#This Row],[Minutes]],"")</f>
        <v>105</v>
      </c>
      <c r="M89" s="151">
        <v>105</v>
      </c>
      <c r="N89"/>
    </row>
    <row r="90" spans="1:14" x14ac:dyDescent="0.25">
      <c r="A90" s="152" t="s">
        <v>825</v>
      </c>
      <c r="B90" s="154" t="str">
        <f>IF(OR(ISNUMBER(FIND("W/O",Tabelle1[[#This Row],[Score]])),ISNUMBER(FIND("RET",Tabelle1[[#This Row],[Score]]))),"NO","YES")</f>
        <v>YES</v>
      </c>
      <c r="C90" s="154" t="str">
        <f>IF(Tabelle1[[#This Row],[Tournament]]="Wimbledon","YES","NO")</f>
        <v>NO</v>
      </c>
      <c r="D90" s="153">
        <v>43479</v>
      </c>
      <c r="E90" s="154" t="s">
        <v>1332</v>
      </c>
      <c r="F90" s="154">
        <v>2</v>
      </c>
      <c r="G90" s="154" t="s">
        <v>549</v>
      </c>
      <c r="H90" s="154" t="s">
        <v>548</v>
      </c>
      <c r="I90" s="154" t="s">
        <v>1132</v>
      </c>
      <c r="J90" s="154" t="s">
        <v>853</v>
      </c>
      <c r="K90" s="154" t="s">
        <v>550</v>
      </c>
      <c r="L90" s="154">
        <f>IF(Tabelle1[[#This Row],[Minutes]]&gt;1,Tabelle1[[#This Row],[Minutes]],"")</f>
        <v>64</v>
      </c>
      <c r="M90" s="154">
        <v>64</v>
      </c>
      <c r="N90"/>
    </row>
    <row r="91" spans="1:14" x14ac:dyDescent="0.25">
      <c r="A91" s="149" t="s">
        <v>825</v>
      </c>
      <c r="B91" s="151" t="str">
        <f>IF(OR(ISNUMBER(FIND("W/O",Tabelle1[[#This Row],[Score]])),ISNUMBER(FIND("RET",Tabelle1[[#This Row],[Score]]))),"NO","YES")</f>
        <v>YES</v>
      </c>
      <c r="C91" s="151" t="str">
        <f>IF(Tabelle1[[#This Row],[Tournament]]="Wimbledon","YES","NO")</f>
        <v>NO</v>
      </c>
      <c r="D91" s="150">
        <v>43479</v>
      </c>
      <c r="E91" s="151" t="s">
        <v>1332</v>
      </c>
      <c r="F91" s="151">
        <v>2</v>
      </c>
      <c r="G91" s="151" t="s">
        <v>663</v>
      </c>
      <c r="H91" s="151" t="s">
        <v>551</v>
      </c>
      <c r="I91" s="151" t="s">
        <v>1356</v>
      </c>
      <c r="J91" s="151" t="s">
        <v>783</v>
      </c>
      <c r="K91" s="151" t="s">
        <v>512</v>
      </c>
      <c r="L91" s="151">
        <f>IF(Tabelle1[[#This Row],[Minutes]]&gt;1,Tabelle1[[#This Row],[Minutes]],"")</f>
        <v>60</v>
      </c>
      <c r="M91" s="151">
        <v>60</v>
      </c>
      <c r="N91"/>
    </row>
    <row r="92" spans="1:14" x14ac:dyDescent="0.25">
      <c r="A92" s="152" t="s">
        <v>825</v>
      </c>
      <c r="B92" s="154" t="str">
        <f>IF(OR(ISNUMBER(FIND("W/O",Tabelle1[[#This Row],[Score]])),ISNUMBER(FIND("RET",Tabelle1[[#This Row],[Score]]))),"NO","YES")</f>
        <v>YES</v>
      </c>
      <c r="C92" s="154" t="str">
        <f>IF(Tabelle1[[#This Row],[Tournament]]="Wimbledon","YES","NO")</f>
        <v>NO</v>
      </c>
      <c r="D92" s="153">
        <v>43479</v>
      </c>
      <c r="E92" s="154" t="s">
        <v>1332</v>
      </c>
      <c r="F92" s="154">
        <v>2</v>
      </c>
      <c r="G92" s="154" t="s">
        <v>529</v>
      </c>
      <c r="H92" s="154" t="s">
        <v>600</v>
      </c>
      <c r="I92" s="154" t="s">
        <v>666</v>
      </c>
      <c r="J92" s="154" t="s">
        <v>770</v>
      </c>
      <c r="K92" s="154" t="s">
        <v>1355</v>
      </c>
      <c r="L92" s="154">
        <f>IF(Tabelle1[[#This Row],[Minutes]]&gt;1,Tabelle1[[#This Row],[Minutes]],"")</f>
        <v>140</v>
      </c>
      <c r="M92" s="154">
        <v>140</v>
      </c>
      <c r="N92"/>
    </row>
    <row r="93" spans="1:14" x14ac:dyDescent="0.25">
      <c r="A93" s="149" t="s">
        <v>825</v>
      </c>
      <c r="B93" s="151" t="str">
        <f>IF(OR(ISNUMBER(FIND("W/O",Tabelle1[[#This Row],[Score]])),ISNUMBER(FIND("RET",Tabelle1[[#This Row],[Score]]))),"NO","YES")</f>
        <v>YES</v>
      </c>
      <c r="C93" s="151" t="str">
        <f>IF(Tabelle1[[#This Row],[Tournament]]="Wimbledon","YES","NO")</f>
        <v>NO</v>
      </c>
      <c r="D93" s="150">
        <v>43479</v>
      </c>
      <c r="E93" s="151" t="s">
        <v>1332</v>
      </c>
      <c r="F93" s="151">
        <v>2</v>
      </c>
      <c r="G93" s="151" t="s">
        <v>826</v>
      </c>
      <c r="H93" s="151" t="s">
        <v>741</v>
      </c>
      <c r="I93" s="151" t="s">
        <v>591</v>
      </c>
      <c r="J93" s="151" t="s">
        <v>1141</v>
      </c>
      <c r="K93" s="151" t="s">
        <v>1354</v>
      </c>
      <c r="L93" s="151">
        <f>IF(Tabelle1[[#This Row],[Minutes]]&gt;1,Tabelle1[[#This Row],[Minutes]],"")</f>
        <v>127</v>
      </c>
      <c r="M93" s="151">
        <v>127</v>
      </c>
      <c r="N93"/>
    </row>
    <row r="94" spans="1:14" x14ac:dyDescent="0.25">
      <c r="A94" s="152" t="s">
        <v>825</v>
      </c>
      <c r="B94" s="154" t="str">
        <f>IF(OR(ISNUMBER(FIND("W/O",Tabelle1[[#This Row],[Score]])),ISNUMBER(FIND("RET",Tabelle1[[#This Row],[Score]]))),"NO","YES")</f>
        <v>YES</v>
      </c>
      <c r="C94" s="154" t="str">
        <f>IF(Tabelle1[[#This Row],[Tournament]]="Wimbledon","YES","NO")</f>
        <v>NO</v>
      </c>
      <c r="D94" s="153">
        <v>43479</v>
      </c>
      <c r="E94" s="154" t="s">
        <v>1332</v>
      </c>
      <c r="F94" s="154">
        <v>2</v>
      </c>
      <c r="G94" s="154" t="s">
        <v>524</v>
      </c>
      <c r="H94" s="154" t="s">
        <v>573</v>
      </c>
      <c r="I94" s="154" t="s">
        <v>680</v>
      </c>
      <c r="J94" s="154" t="s">
        <v>1193</v>
      </c>
      <c r="K94" s="154" t="s">
        <v>1353</v>
      </c>
      <c r="L94" s="154">
        <f>IF(Tabelle1[[#This Row],[Minutes]]&gt;1,Tabelle1[[#This Row],[Minutes]],"")</f>
        <v>127</v>
      </c>
      <c r="M94" s="154">
        <v>127</v>
      </c>
      <c r="N94"/>
    </row>
    <row r="95" spans="1:14" x14ac:dyDescent="0.25">
      <c r="A95" s="149" t="s">
        <v>825</v>
      </c>
      <c r="B95" s="151" t="str">
        <f>IF(OR(ISNUMBER(FIND("W/O",Tabelle1[[#This Row],[Score]])),ISNUMBER(FIND("RET",Tabelle1[[#This Row],[Score]]))),"NO","YES")</f>
        <v>YES</v>
      </c>
      <c r="C95" s="151" t="str">
        <f>IF(Tabelle1[[#This Row],[Tournament]]="Wimbledon","YES","NO")</f>
        <v>NO</v>
      </c>
      <c r="D95" s="150">
        <v>43479</v>
      </c>
      <c r="E95" s="151" t="s">
        <v>1332</v>
      </c>
      <c r="F95" s="151">
        <v>2</v>
      </c>
      <c r="G95" s="151" t="s">
        <v>620</v>
      </c>
      <c r="H95" s="151" t="s">
        <v>664</v>
      </c>
      <c r="I95" s="151" t="s">
        <v>808</v>
      </c>
      <c r="J95" s="151" t="s">
        <v>784</v>
      </c>
      <c r="K95" s="151" t="s">
        <v>718</v>
      </c>
      <c r="L95" s="151">
        <f>IF(Tabelle1[[#This Row],[Minutes]]&gt;1,Tabelle1[[#This Row],[Minutes]],"")</f>
        <v>50</v>
      </c>
      <c r="M95" s="151">
        <v>50</v>
      </c>
      <c r="N95"/>
    </row>
    <row r="96" spans="1:14" x14ac:dyDescent="0.25">
      <c r="A96" s="152" t="s">
        <v>825</v>
      </c>
      <c r="B96" s="154" t="str">
        <f>IF(OR(ISNUMBER(FIND("W/O",Tabelle1[[#This Row],[Score]])),ISNUMBER(FIND("RET",Tabelle1[[#This Row],[Score]]))),"NO","YES")</f>
        <v>YES</v>
      </c>
      <c r="C96" s="154" t="str">
        <f>IF(Tabelle1[[#This Row],[Tournament]]="Wimbledon","YES","NO")</f>
        <v>NO</v>
      </c>
      <c r="D96" s="153">
        <v>43479</v>
      </c>
      <c r="E96" s="154" t="s">
        <v>1332</v>
      </c>
      <c r="F96" s="154">
        <v>2</v>
      </c>
      <c r="G96" s="154" t="s">
        <v>736</v>
      </c>
      <c r="H96" s="154" t="s">
        <v>735</v>
      </c>
      <c r="I96" s="154" t="s">
        <v>947</v>
      </c>
      <c r="J96" s="154" t="s">
        <v>1324</v>
      </c>
      <c r="K96" s="154" t="s">
        <v>1352</v>
      </c>
      <c r="L96" s="154">
        <f>IF(Tabelle1[[#This Row],[Minutes]]&gt;1,Tabelle1[[#This Row],[Minutes]],"")</f>
        <v>138</v>
      </c>
      <c r="M96" s="154">
        <v>138</v>
      </c>
      <c r="N96"/>
    </row>
    <row r="97" spans="1:14" x14ac:dyDescent="0.25">
      <c r="A97" s="149" t="s">
        <v>825</v>
      </c>
      <c r="B97" s="151" t="str">
        <f>IF(OR(ISNUMBER(FIND("W/O",Tabelle1[[#This Row],[Score]])),ISNUMBER(FIND("RET",Tabelle1[[#This Row],[Score]]))),"NO","YES")</f>
        <v>YES</v>
      </c>
      <c r="C97" s="151" t="str">
        <f>IF(Tabelle1[[#This Row],[Tournament]]="Wimbledon","YES","NO")</f>
        <v>NO</v>
      </c>
      <c r="D97" s="150">
        <v>43479</v>
      </c>
      <c r="E97" s="151" t="s">
        <v>1332</v>
      </c>
      <c r="F97" s="151">
        <v>2</v>
      </c>
      <c r="G97" s="151" t="s">
        <v>832</v>
      </c>
      <c r="H97" s="151" t="s">
        <v>968</v>
      </c>
      <c r="I97" s="151" t="s">
        <v>526</v>
      </c>
      <c r="J97" s="151" t="s">
        <v>525</v>
      </c>
      <c r="K97" s="151" t="s">
        <v>1351</v>
      </c>
      <c r="L97" s="151">
        <f>IF(Tabelle1[[#This Row],[Minutes]]&gt;1,Tabelle1[[#This Row],[Minutes]],"")</f>
        <v>145</v>
      </c>
      <c r="M97" s="151">
        <v>145</v>
      </c>
      <c r="N97"/>
    </row>
    <row r="98" spans="1:14" x14ac:dyDescent="0.25">
      <c r="A98" s="152" t="s">
        <v>825</v>
      </c>
      <c r="B98" s="154" t="str">
        <f>IF(OR(ISNUMBER(FIND("W/O",Tabelle1[[#This Row],[Score]])),ISNUMBER(FIND("RET",Tabelle1[[#This Row],[Score]]))),"NO","YES")</f>
        <v>YES</v>
      </c>
      <c r="C98" s="154" t="str">
        <f>IF(Tabelle1[[#This Row],[Tournament]]="Wimbledon","YES","NO")</f>
        <v>NO</v>
      </c>
      <c r="D98" s="153">
        <v>43479</v>
      </c>
      <c r="E98" s="154" t="s">
        <v>1332</v>
      </c>
      <c r="F98" s="154">
        <v>2</v>
      </c>
      <c r="G98" s="154" t="s">
        <v>674</v>
      </c>
      <c r="H98" s="154" t="s">
        <v>634</v>
      </c>
      <c r="I98" s="154" t="s">
        <v>574</v>
      </c>
      <c r="J98" s="154" t="s">
        <v>669</v>
      </c>
      <c r="K98" s="154" t="s">
        <v>1350</v>
      </c>
      <c r="L98" s="154">
        <f>IF(Tabelle1[[#This Row],[Minutes]]&gt;1,Tabelle1[[#This Row],[Minutes]],"")</f>
        <v>113</v>
      </c>
      <c r="M98" s="154">
        <v>113</v>
      </c>
      <c r="N98"/>
    </row>
    <row r="99" spans="1:14" x14ac:dyDescent="0.25">
      <c r="A99" s="149" t="s">
        <v>825</v>
      </c>
      <c r="B99" s="151" t="str">
        <f>IF(OR(ISNUMBER(FIND("W/O",Tabelle1[[#This Row],[Score]])),ISNUMBER(FIND("RET",Tabelle1[[#This Row],[Score]]))),"NO","YES")</f>
        <v>YES</v>
      </c>
      <c r="C99" s="151" t="str">
        <f>IF(Tabelle1[[#This Row],[Tournament]]="Wimbledon","YES","NO")</f>
        <v>NO</v>
      </c>
      <c r="D99" s="150">
        <v>43479</v>
      </c>
      <c r="E99" s="151" t="s">
        <v>1332</v>
      </c>
      <c r="F99" s="151">
        <v>2</v>
      </c>
      <c r="G99" s="151" t="s">
        <v>568</v>
      </c>
      <c r="H99" s="151" t="s">
        <v>580</v>
      </c>
      <c r="I99" s="151" t="s">
        <v>1026</v>
      </c>
      <c r="J99" s="151" t="s">
        <v>698</v>
      </c>
      <c r="K99" s="151" t="s">
        <v>1349</v>
      </c>
      <c r="L99" s="151">
        <f>IF(Tabelle1[[#This Row],[Minutes]]&gt;1,Tabelle1[[#This Row],[Minutes]],"")</f>
        <v>98</v>
      </c>
      <c r="M99" s="151">
        <v>98</v>
      </c>
      <c r="N99"/>
    </row>
    <row r="100" spans="1:14" x14ac:dyDescent="0.25">
      <c r="A100" s="152" t="s">
        <v>825</v>
      </c>
      <c r="B100" s="154" t="str">
        <f>IF(OR(ISNUMBER(FIND("W/O",Tabelle1[[#This Row],[Score]])),ISNUMBER(FIND("RET",Tabelle1[[#This Row],[Score]]))),"NO","YES")</f>
        <v>YES</v>
      </c>
      <c r="C100" s="154" t="str">
        <f>IF(Tabelle1[[#This Row],[Tournament]]="Wimbledon","YES","NO")</f>
        <v>NO</v>
      </c>
      <c r="D100" s="153">
        <v>43479</v>
      </c>
      <c r="E100" s="154" t="s">
        <v>1332</v>
      </c>
      <c r="F100" s="154">
        <v>2</v>
      </c>
      <c r="G100" s="154" t="s">
        <v>559</v>
      </c>
      <c r="H100" s="154" t="s">
        <v>679</v>
      </c>
      <c r="I100" s="154" t="s">
        <v>935</v>
      </c>
      <c r="J100" s="154" t="s">
        <v>934</v>
      </c>
      <c r="K100" s="154" t="s">
        <v>1348</v>
      </c>
      <c r="L100" s="154">
        <f>IF(Tabelle1[[#This Row],[Minutes]]&gt;1,Tabelle1[[#This Row],[Minutes]],"")</f>
        <v>104</v>
      </c>
      <c r="M100" s="154">
        <v>104</v>
      </c>
      <c r="N100"/>
    </row>
    <row r="101" spans="1:14" x14ac:dyDescent="0.25">
      <c r="A101" s="149" t="s">
        <v>825</v>
      </c>
      <c r="B101" s="151" t="str">
        <f>IF(OR(ISNUMBER(FIND("W/O",Tabelle1[[#This Row],[Score]])),ISNUMBER(FIND("RET",Tabelle1[[#This Row],[Score]]))),"NO","YES")</f>
        <v>YES</v>
      </c>
      <c r="C101" s="151" t="str">
        <f>IF(Tabelle1[[#This Row],[Tournament]]="Wimbledon","YES","NO")</f>
        <v>NO</v>
      </c>
      <c r="D101" s="150">
        <v>43479</v>
      </c>
      <c r="E101" s="151" t="s">
        <v>1332</v>
      </c>
      <c r="F101" s="151">
        <v>2</v>
      </c>
      <c r="G101" s="151" t="s">
        <v>625</v>
      </c>
      <c r="H101" s="151" t="s">
        <v>615</v>
      </c>
      <c r="I101" s="151" t="s">
        <v>672</v>
      </c>
      <c r="J101" s="151" t="s">
        <v>676</v>
      </c>
      <c r="K101" s="151" t="s">
        <v>1347</v>
      </c>
      <c r="L101" s="151">
        <f>IF(Tabelle1[[#This Row],[Minutes]]&gt;1,Tabelle1[[#This Row],[Minutes]],"")</f>
        <v>132</v>
      </c>
      <c r="M101" s="151">
        <v>132</v>
      </c>
      <c r="N101"/>
    </row>
    <row r="102" spans="1:14" x14ac:dyDescent="0.25">
      <c r="A102" s="152" t="s">
        <v>825</v>
      </c>
      <c r="B102" s="154" t="str">
        <f>IF(OR(ISNUMBER(FIND("W/O",Tabelle1[[#This Row],[Score]])),ISNUMBER(FIND("RET",Tabelle1[[#This Row],[Score]]))),"NO","YES")</f>
        <v>YES</v>
      </c>
      <c r="C102" s="154" t="str">
        <f>IF(Tabelle1[[#This Row],[Tournament]]="Wimbledon","YES","NO")</f>
        <v>NO</v>
      </c>
      <c r="D102" s="153">
        <v>43479</v>
      </c>
      <c r="E102" s="154" t="s">
        <v>1332</v>
      </c>
      <c r="F102" s="154">
        <v>2</v>
      </c>
      <c r="G102" s="154" t="s">
        <v>835</v>
      </c>
      <c r="H102" s="154" t="s">
        <v>1336</v>
      </c>
      <c r="I102" s="154" t="s">
        <v>555</v>
      </c>
      <c r="J102" s="154" t="s">
        <v>570</v>
      </c>
      <c r="K102" s="154" t="s">
        <v>1346</v>
      </c>
      <c r="L102" s="154">
        <f>IF(Tabelle1[[#This Row],[Minutes]]&gt;1,Tabelle1[[#This Row],[Minutes]],"")</f>
        <v>106</v>
      </c>
      <c r="M102" s="154">
        <v>106</v>
      </c>
      <c r="N102"/>
    </row>
    <row r="103" spans="1:14" x14ac:dyDescent="0.25">
      <c r="A103" s="149" t="s">
        <v>825</v>
      </c>
      <c r="B103" s="151" t="str">
        <f>IF(OR(ISNUMBER(FIND("W/O",Tabelle1[[#This Row],[Score]])),ISNUMBER(FIND("RET",Tabelle1[[#This Row],[Score]]))),"NO","YES")</f>
        <v>YES</v>
      </c>
      <c r="C103" s="151" t="str">
        <f>IF(Tabelle1[[#This Row],[Tournament]]="Wimbledon","YES","NO")</f>
        <v>NO</v>
      </c>
      <c r="D103" s="150">
        <v>43479</v>
      </c>
      <c r="E103" s="151" t="s">
        <v>1332</v>
      </c>
      <c r="F103" s="151">
        <v>2</v>
      </c>
      <c r="G103" s="151" t="s">
        <v>565</v>
      </c>
      <c r="H103" s="151" t="s">
        <v>578</v>
      </c>
      <c r="I103" s="151" t="s">
        <v>567</v>
      </c>
      <c r="J103" s="151" t="s">
        <v>633</v>
      </c>
      <c r="K103" s="151" t="s">
        <v>512</v>
      </c>
      <c r="L103" s="151">
        <f>IF(Tabelle1[[#This Row],[Minutes]]&gt;1,Tabelle1[[#This Row],[Minutes]],"")</f>
        <v>80</v>
      </c>
      <c r="M103" s="151">
        <v>80</v>
      </c>
      <c r="N103"/>
    </row>
    <row r="104" spans="1:14" x14ac:dyDescent="0.25">
      <c r="A104" s="152" t="s">
        <v>825</v>
      </c>
      <c r="B104" s="154" t="str">
        <f>IF(OR(ISNUMBER(FIND("W/O",Tabelle1[[#This Row],[Score]])),ISNUMBER(FIND("RET",Tabelle1[[#This Row],[Score]]))),"NO","YES")</f>
        <v>YES</v>
      </c>
      <c r="C104" s="154" t="str">
        <f>IF(Tabelle1[[#This Row],[Tournament]]="Wimbledon","YES","NO")</f>
        <v>NO</v>
      </c>
      <c r="D104" s="153">
        <v>43479</v>
      </c>
      <c r="E104" s="154" t="s">
        <v>1332</v>
      </c>
      <c r="F104" s="154">
        <v>2</v>
      </c>
      <c r="G104" s="154" t="s">
        <v>516</v>
      </c>
      <c r="H104" s="154" t="s">
        <v>515</v>
      </c>
      <c r="I104" s="154" t="s">
        <v>1183</v>
      </c>
      <c r="J104" s="154" t="s">
        <v>810</v>
      </c>
      <c r="K104" s="154" t="s">
        <v>585</v>
      </c>
      <c r="L104" s="154">
        <f>IF(Tabelle1[[#This Row],[Minutes]]&gt;1,Tabelle1[[#This Row],[Minutes]],"")</f>
        <v>73</v>
      </c>
      <c r="M104" s="154">
        <v>73</v>
      </c>
      <c r="N104"/>
    </row>
    <row r="105" spans="1:14" x14ac:dyDescent="0.25">
      <c r="A105" s="149" t="s">
        <v>825</v>
      </c>
      <c r="B105" s="151" t="str">
        <f>IF(OR(ISNUMBER(FIND("W/O",Tabelle1[[#This Row],[Score]])),ISNUMBER(FIND("RET",Tabelle1[[#This Row],[Score]]))),"NO","YES")</f>
        <v>YES</v>
      </c>
      <c r="C105" s="151" t="str">
        <f>IF(Tabelle1[[#This Row],[Tournament]]="Wimbledon","YES","NO")</f>
        <v>NO</v>
      </c>
      <c r="D105" s="150">
        <v>43479</v>
      </c>
      <c r="E105" s="151" t="s">
        <v>1332</v>
      </c>
      <c r="F105" s="151">
        <v>2</v>
      </c>
      <c r="G105" s="151" t="s">
        <v>658</v>
      </c>
      <c r="H105" s="151" t="s">
        <v>844</v>
      </c>
      <c r="I105" s="151" t="s">
        <v>619</v>
      </c>
      <c r="J105" s="151" t="s">
        <v>561</v>
      </c>
      <c r="K105" s="151" t="s">
        <v>1345</v>
      </c>
      <c r="L105" s="151">
        <f>IF(Tabelle1[[#This Row],[Minutes]]&gt;1,Tabelle1[[#This Row],[Minutes]],"")</f>
        <v>137</v>
      </c>
      <c r="M105" s="151">
        <v>137</v>
      </c>
      <c r="N105"/>
    </row>
    <row r="106" spans="1:14" x14ac:dyDescent="0.25">
      <c r="A106" s="152" t="s">
        <v>825</v>
      </c>
      <c r="B106" s="154" t="str">
        <f>IF(OR(ISNUMBER(FIND("W/O",Tabelle1[[#This Row],[Score]])),ISNUMBER(FIND("RET",Tabelle1[[#This Row],[Score]]))),"NO","YES")</f>
        <v>YES</v>
      </c>
      <c r="C106" s="154" t="str">
        <f>IF(Tabelle1[[#This Row],[Tournament]]="Wimbledon","YES","NO")</f>
        <v>NO</v>
      </c>
      <c r="D106" s="153">
        <v>43479</v>
      </c>
      <c r="E106" s="154" t="s">
        <v>1332</v>
      </c>
      <c r="F106" s="154">
        <v>2</v>
      </c>
      <c r="G106" s="154" t="s">
        <v>532</v>
      </c>
      <c r="H106" s="154" t="s">
        <v>531</v>
      </c>
      <c r="I106" s="154" t="s">
        <v>668</v>
      </c>
      <c r="J106" s="154" t="s">
        <v>632</v>
      </c>
      <c r="K106" s="154" t="s">
        <v>624</v>
      </c>
      <c r="L106" s="154">
        <f>IF(Tabelle1[[#This Row],[Minutes]]&gt;1,Tabelle1[[#This Row],[Minutes]],"")</f>
        <v>53</v>
      </c>
      <c r="M106" s="154">
        <v>53</v>
      </c>
      <c r="N106"/>
    </row>
    <row r="107" spans="1:14" x14ac:dyDescent="0.25">
      <c r="A107" s="149" t="s">
        <v>825</v>
      </c>
      <c r="B107" s="151" t="str">
        <f>IF(OR(ISNUMBER(FIND("W/O",Tabelle1[[#This Row],[Score]])),ISNUMBER(FIND("RET",Tabelle1[[#This Row],[Score]]))),"NO","YES")</f>
        <v>YES</v>
      </c>
      <c r="C107" s="151" t="str">
        <f>IF(Tabelle1[[#This Row],[Tournament]]="Wimbledon","YES","NO")</f>
        <v>NO</v>
      </c>
      <c r="D107" s="150">
        <v>43479</v>
      </c>
      <c r="E107" s="151" t="s">
        <v>1332</v>
      </c>
      <c r="F107" s="151">
        <v>2</v>
      </c>
      <c r="G107" s="151" t="s">
        <v>514</v>
      </c>
      <c r="H107" s="151" t="s">
        <v>513</v>
      </c>
      <c r="I107" s="151" t="s">
        <v>685</v>
      </c>
      <c r="J107" s="151" t="s">
        <v>995</v>
      </c>
      <c r="K107" s="151" t="s">
        <v>1145</v>
      </c>
      <c r="L107" s="151">
        <f>IF(Tabelle1[[#This Row],[Minutes]]&gt;1,Tabelle1[[#This Row],[Minutes]],"")</f>
        <v>107</v>
      </c>
      <c r="M107" s="151">
        <v>107</v>
      </c>
      <c r="N107"/>
    </row>
    <row r="108" spans="1:14" x14ac:dyDescent="0.25">
      <c r="A108" s="152" t="s">
        <v>825</v>
      </c>
      <c r="B108" s="154" t="str">
        <f>IF(OR(ISNUMBER(FIND("W/O",Tabelle1[[#This Row],[Score]])),ISNUMBER(FIND("RET",Tabelle1[[#This Row],[Score]]))),"NO","YES")</f>
        <v>YES</v>
      </c>
      <c r="C108" s="154" t="str">
        <f>IF(Tabelle1[[#This Row],[Tournament]]="Wimbledon","YES","NO")</f>
        <v>NO</v>
      </c>
      <c r="D108" s="153">
        <v>43479</v>
      </c>
      <c r="E108" s="154" t="s">
        <v>1332</v>
      </c>
      <c r="F108" s="154">
        <v>2</v>
      </c>
      <c r="G108" s="154" t="s">
        <v>797</v>
      </c>
      <c r="H108" s="154" t="s">
        <v>543</v>
      </c>
      <c r="I108" s="154" t="s">
        <v>687</v>
      </c>
      <c r="J108" s="154" t="s">
        <v>579</v>
      </c>
      <c r="K108" s="154" t="s">
        <v>854</v>
      </c>
      <c r="L108" s="154">
        <f>IF(Tabelle1[[#This Row],[Minutes]]&gt;1,Tabelle1[[#This Row],[Minutes]],"")</f>
        <v>71</v>
      </c>
      <c r="M108" s="154">
        <v>71</v>
      </c>
      <c r="N108"/>
    </row>
    <row r="109" spans="1:14" x14ac:dyDescent="0.25">
      <c r="A109" s="149" t="s">
        <v>825</v>
      </c>
      <c r="B109" s="151" t="str">
        <f>IF(OR(ISNUMBER(FIND("W/O",Tabelle1[[#This Row],[Score]])),ISNUMBER(FIND("RET",Tabelle1[[#This Row],[Score]]))),"NO","YES")</f>
        <v>YES</v>
      </c>
      <c r="C109" s="151" t="str">
        <f>IF(Tabelle1[[#This Row],[Tournament]]="Wimbledon","YES","NO")</f>
        <v>NO</v>
      </c>
      <c r="D109" s="150">
        <v>43479</v>
      </c>
      <c r="E109" s="151" t="s">
        <v>1332</v>
      </c>
      <c r="F109" s="151">
        <v>2</v>
      </c>
      <c r="G109" s="151" t="s">
        <v>851</v>
      </c>
      <c r="H109" s="151" t="s">
        <v>665</v>
      </c>
      <c r="I109" s="151" t="s">
        <v>581</v>
      </c>
      <c r="J109" s="151" t="s">
        <v>673</v>
      </c>
      <c r="K109" s="151" t="s">
        <v>1340</v>
      </c>
      <c r="L109" s="151">
        <f>IF(Tabelle1[[#This Row],[Minutes]]&gt;1,Tabelle1[[#This Row],[Minutes]],"")</f>
        <v>105</v>
      </c>
      <c r="M109" s="151">
        <v>105</v>
      </c>
      <c r="N109"/>
    </row>
    <row r="110" spans="1:14" x14ac:dyDescent="0.25">
      <c r="A110" s="152" t="s">
        <v>825</v>
      </c>
      <c r="B110" s="154" t="str">
        <f>IF(OR(ISNUMBER(FIND("W/O",Tabelle1[[#This Row],[Score]])),ISNUMBER(FIND("RET",Tabelle1[[#This Row],[Score]]))),"NO","YES")</f>
        <v>YES</v>
      </c>
      <c r="C110" s="154" t="str">
        <f>IF(Tabelle1[[#This Row],[Tournament]]="Wimbledon","YES","NO")</f>
        <v>NO</v>
      </c>
      <c r="D110" s="153">
        <v>43479</v>
      </c>
      <c r="E110" s="154" t="s">
        <v>1332</v>
      </c>
      <c r="F110" s="154">
        <v>2</v>
      </c>
      <c r="G110" s="154" t="s">
        <v>867</v>
      </c>
      <c r="H110" s="154" t="s">
        <v>922</v>
      </c>
      <c r="I110" s="154" t="s">
        <v>917</v>
      </c>
      <c r="J110" s="154" t="s">
        <v>657</v>
      </c>
      <c r="K110" s="154" t="s">
        <v>637</v>
      </c>
      <c r="L110" s="154">
        <f>IF(Tabelle1[[#This Row],[Minutes]]&gt;1,Tabelle1[[#This Row],[Minutes]],"")</f>
        <v>71</v>
      </c>
      <c r="M110" s="154">
        <v>71</v>
      </c>
      <c r="N110"/>
    </row>
    <row r="111" spans="1:14" x14ac:dyDescent="0.25">
      <c r="A111" s="149" t="s">
        <v>825</v>
      </c>
      <c r="B111" s="151" t="str">
        <f>IF(OR(ISNUMBER(FIND("W/O",Tabelle1[[#This Row],[Score]])),ISNUMBER(FIND("RET",Tabelle1[[#This Row],[Score]]))),"NO","YES")</f>
        <v>YES</v>
      </c>
      <c r="C111" s="151" t="str">
        <f>IF(Tabelle1[[#This Row],[Tournament]]="Wimbledon","YES","NO")</f>
        <v>NO</v>
      </c>
      <c r="D111" s="150">
        <v>43479</v>
      </c>
      <c r="E111" s="151" t="s">
        <v>1332</v>
      </c>
      <c r="F111" s="151">
        <v>2</v>
      </c>
      <c r="G111" s="151" t="s">
        <v>586</v>
      </c>
      <c r="H111" s="151" t="s">
        <v>714</v>
      </c>
      <c r="I111" s="151" t="s">
        <v>1344</v>
      </c>
      <c r="J111" s="151" t="s">
        <v>1004</v>
      </c>
      <c r="K111" s="151" t="s">
        <v>643</v>
      </c>
      <c r="L111" s="151">
        <f>IF(Tabelle1[[#This Row],[Minutes]]&gt;1,Tabelle1[[#This Row],[Minutes]],"")</f>
        <v>99</v>
      </c>
      <c r="M111" s="151">
        <v>99</v>
      </c>
      <c r="N111"/>
    </row>
    <row r="112" spans="1:14" x14ac:dyDescent="0.25">
      <c r="A112" s="152" t="s">
        <v>825</v>
      </c>
      <c r="B112" s="154" t="str">
        <f>IF(OR(ISNUMBER(FIND("W/O",Tabelle1[[#This Row],[Score]])),ISNUMBER(FIND("RET",Tabelle1[[#This Row],[Score]]))),"NO","YES")</f>
        <v>YES</v>
      </c>
      <c r="C112" s="154" t="str">
        <f>IF(Tabelle1[[#This Row],[Tournament]]="Wimbledon","YES","NO")</f>
        <v>NO</v>
      </c>
      <c r="D112" s="153">
        <v>43479</v>
      </c>
      <c r="E112" s="154" t="s">
        <v>1332</v>
      </c>
      <c r="F112" s="154">
        <v>3</v>
      </c>
      <c r="G112" s="154" t="s">
        <v>1334</v>
      </c>
      <c r="H112" s="154" t="s">
        <v>1298</v>
      </c>
      <c r="I112" s="154" t="s">
        <v>832</v>
      </c>
      <c r="J112" s="154" t="s">
        <v>968</v>
      </c>
      <c r="K112" s="154" t="s">
        <v>1114</v>
      </c>
      <c r="L112" s="154">
        <f>IF(Tabelle1[[#This Row],[Minutes]]&gt;1,Tabelle1[[#This Row],[Minutes]],"")</f>
        <v>134</v>
      </c>
      <c r="M112" s="154">
        <v>134</v>
      </c>
      <c r="N112"/>
    </row>
    <row r="113" spans="1:14" x14ac:dyDescent="0.25">
      <c r="A113" s="149" t="s">
        <v>825</v>
      </c>
      <c r="B113" s="151" t="str">
        <f>IF(OR(ISNUMBER(FIND("W/O",Tabelle1[[#This Row],[Score]])),ISNUMBER(FIND("RET",Tabelle1[[#This Row],[Score]]))),"NO","YES")</f>
        <v>YES</v>
      </c>
      <c r="C113" s="151" t="str">
        <f>IF(Tabelle1[[#This Row],[Tournament]]="Wimbledon","YES","NO")</f>
        <v>NO</v>
      </c>
      <c r="D113" s="150">
        <v>43479</v>
      </c>
      <c r="E113" s="151" t="s">
        <v>1332</v>
      </c>
      <c r="F113" s="151">
        <v>3</v>
      </c>
      <c r="G113" s="151" t="s">
        <v>834</v>
      </c>
      <c r="H113" s="151" t="s">
        <v>833</v>
      </c>
      <c r="I113" s="151" t="s">
        <v>584</v>
      </c>
      <c r="J113" s="151" t="s">
        <v>528</v>
      </c>
      <c r="K113" s="151" t="s">
        <v>1343</v>
      </c>
      <c r="L113" s="151">
        <f>IF(Tabelle1[[#This Row],[Minutes]]&gt;1,Tabelle1[[#This Row],[Minutes]],"")</f>
        <v>116</v>
      </c>
      <c r="M113" s="151">
        <v>116</v>
      </c>
      <c r="N113"/>
    </row>
    <row r="114" spans="1:14" x14ac:dyDescent="0.25">
      <c r="A114" s="152" t="s">
        <v>825</v>
      </c>
      <c r="B114" s="154" t="str">
        <f>IF(OR(ISNUMBER(FIND("W/O",Tabelle1[[#This Row],[Score]])),ISNUMBER(FIND("RET",Tabelle1[[#This Row],[Score]]))),"NO","YES")</f>
        <v>YES</v>
      </c>
      <c r="C114" s="154" t="str">
        <f>IF(Tabelle1[[#This Row],[Tournament]]="Wimbledon","YES","NO")</f>
        <v>NO</v>
      </c>
      <c r="D114" s="153">
        <v>43479</v>
      </c>
      <c r="E114" s="154" t="s">
        <v>1332</v>
      </c>
      <c r="F114" s="154">
        <v>3</v>
      </c>
      <c r="G114" s="154" t="s">
        <v>612</v>
      </c>
      <c r="H114" s="154" t="s">
        <v>611</v>
      </c>
      <c r="I114" s="154" t="s">
        <v>663</v>
      </c>
      <c r="J114" s="154" t="s">
        <v>551</v>
      </c>
      <c r="K114" s="154" t="s">
        <v>512</v>
      </c>
      <c r="L114" s="154">
        <f>IF(Tabelle1[[#This Row],[Minutes]]&gt;1,Tabelle1[[#This Row],[Minutes]],"")</f>
        <v>65</v>
      </c>
      <c r="M114" s="154">
        <v>65</v>
      </c>
      <c r="N114"/>
    </row>
    <row r="115" spans="1:14" x14ac:dyDescent="0.25">
      <c r="A115" s="149" t="s">
        <v>825</v>
      </c>
      <c r="B115" s="151" t="str">
        <f>IF(OR(ISNUMBER(FIND("W/O",Tabelle1[[#This Row],[Score]])),ISNUMBER(FIND("RET",Tabelle1[[#This Row],[Score]]))),"NO","YES")</f>
        <v>YES</v>
      </c>
      <c r="C115" s="151" t="str">
        <f>IF(Tabelle1[[#This Row],[Tournament]]="Wimbledon","YES","NO")</f>
        <v>NO</v>
      </c>
      <c r="D115" s="150">
        <v>43479</v>
      </c>
      <c r="E115" s="151" t="s">
        <v>1332</v>
      </c>
      <c r="F115" s="151">
        <v>3</v>
      </c>
      <c r="G115" s="151" t="s">
        <v>821</v>
      </c>
      <c r="H115" s="151" t="s">
        <v>828</v>
      </c>
      <c r="I115" s="151" t="s">
        <v>586</v>
      </c>
      <c r="J115" s="151" t="s">
        <v>714</v>
      </c>
      <c r="K115" s="151" t="s">
        <v>1342</v>
      </c>
      <c r="L115" s="151">
        <f>IF(Tabelle1[[#This Row],[Minutes]]&gt;1,Tabelle1[[#This Row],[Minutes]],"")</f>
        <v>131</v>
      </c>
      <c r="M115" s="151">
        <v>131</v>
      </c>
      <c r="N115"/>
    </row>
    <row r="116" spans="1:14" x14ac:dyDescent="0.25">
      <c r="A116" s="152" t="s">
        <v>825</v>
      </c>
      <c r="B116" s="154" t="str">
        <f>IF(OR(ISNUMBER(FIND("W/O",Tabelle1[[#This Row],[Score]])),ISNUMBER(FIND("RET",Tabelle1[[#This Row],[Score]]))),"NO","YES")</f>
        <v>YES</v>
      </c>
      <c r="C116" s="154" t="str">
        <f>IF(Tabelle1[[#This Row],[Tournament]]="Wimbledon","YES","NO")</f>
        <v>NO</v>
      </c>
      <c r="D116" s="153">
        <v>43479</v>
      </c>
      <c r="E116" s="154" t="s">
        <v>1332</v>
      </c>
      <c r="F116" s="154">
        <v>3</v>
      </c>
      <c r="G116" s="154" t="s">
        <v>552</v>
      </c>
      <c r="H116" s="154" t="s">
        <v>614</v>
      </c>
      <c r="I116" s="154" t="s">
        <v>620</v>
      </c>
      <c r="J116" s="154" t="s">
        <v>664</v>
      </c>
      <c r="K116" s="154" t="s">
        <v>1341</v>
      </c>
      <c r="L116" s="154">
        <f>IF(Tabelle1[[#This Row],[Minutes]]&gt;1,Tabelle1[[#This Row],[Minutes]],"")</f>
        <v>118</v>
      </c>
      <c r="M116" s="154">
        <v>118</v>
      </c>
      <c r="N116"/>
    </row>
    <row r="117" spans="1:14" x14ac:dyDescent="0.25">
      <c r="A117" s="149" t="s">
        <v>825</v>
      </c>
      <c r="B117" s="151" t="str">
        <f>IF(OR(ISNUMBER(FIND("W/O",Tabelle1[[#This Row],[Score]])),ISNUMBER(FIND("RET",Tabelle1[[#This Row],[Score]]))),"NO","YES")</f>
        <v>YES</v>
      </c>
      <c r="C117" s="151" t="str">
        <f>IF(Tabelle1[[#This Row],[Tournament]]="Wimbledon","YES","NO")</f>
        <v>NO</v>
      </c>
      <c r="D117" s="150">
        <v>43479</v>
      </c>
      <c r="E117" s="151" t="s">
        <v>1332</v>
      </c>
      <c r="F117" s="151">
        <v>3</v>
      </c>
      <c r="G117" s="151" t="s">
        <v>529</v>
      </c>
      <c r="H117" s="151" t="s">
        <v>600</v>
      </c>
      <c r="I117" s="151" t="s">
        <v>535</v>
      </c>
      <c r="J117" s="151" t="s">
        <v>576</v>
      </c>
      <c r="K117" s="151" t="s">
        <v>522</v>
      </c>
      <c r="L117" s="151">
        <f>IF(Tabelle1[[#This Row],[Minutes]]&gt;1,Tabelle1[[#This Row],[Minutes]],"")</f>
        <v>75</v>
      </c>
      <c r="M117" s="151">
        <v>75</v>
      </c>
      <c r="N117"/>
    </row>
    <row r="118" spans="1:14" x14ac:dyDescent="0.25">
      <c r="A118" s="152" t="s">
        <v>825</v>
      </c>
      <c r="B118" s="154" t="str">
        <f>IF(OR(ISNUMBER(FIND("W/O",Tabelle1[[#This Row],[Score]])),ISNUMBER(FIND("RET",Tabelle1[[#This Row],[Score]]))),"NO","YES")</f>
        <v>YES</v>
      </c>
      <c r="C118" s="154" t="str">
        <f>IF(Tabelle1[[#This Row],[Tournament]]="Wimbledon","YES","NO")</f>
        <v>NO</v>
      </c>
      <c r="D118" s="153">
        <v>43479</v>
      </c>
      <c r="E118" s="154" t="s">
        <v>1332</v>
      </c>
      <c r="F118" s="154">
        <v>3</v>
      </c>
      <c r="G118" s="154" t="s">
        <v>826</v>
      </c>
      <c r="H118" s="154" t="s">
        <v>741</v>
      </c>
      <c r="I118" s="154" t="s">
        <v>797</v>
      </c>
      <c r="J118" s="154" t="s">
        <v>543</v>
      </c>
      <c r="K118" s="154" t="s">
        <v>585</v>
      </c>
      <c r="L118" s="154">
        <f>IF(Tabelle1[[#This Row],[Minutes]]&gt;1,Tabelle1[[#This Row],[Minutes]],"")</f>
        <v>80</v>
      </c>
      <c r="M118" s="154">
        <v>80</v>
      </c>
      <c r="N118"/>
    </row>
    <row r="119" spans="1:14" x14ac:dyDescent="0.25">
      <c r="A119" s="149" t="s">
        <v>825</v>
      </c>
      <c r="B119" s="151" t="str">
        <f>IF(OR(ISNUMBER(FIND("W/O",Tabelle1[[#This Row],[Score]])),ISNUMBER(FIND("RET",Tabelle1[[#This Row],[Score]]))),"NO","YES")</f>
        <v>YES</v>
      </c>
      <c r="C119" s="151" t="str">
        <f>IF(Tabelle1[[#This Row],[Tournament]]="Wimbledon","YES","NO")</f>
        <v>NO</v>
      </c>
      <c r="D119" s="150">
        <v>43479</v>
      </c>
      <c r="E119" s="151" t="s">
        <v>1332</v>
      </c>
      <c r="F119" s="151">
        <v>3</v>
      </c>
      <c r="G119" s="151" t="s">
        <v>524</v>
      </c>
      <c r="H119" s="151" t="s">
        <v>573</v>
      </c>
      <c r="I119" s="151" t="s">
        <v>549</v>
      </c>
      <c r="J119" s="151" t="s">
        <v>548</v>
      </c>
      <c r="K119" s="151" t="s">
        <v>1340</v>
      </c>
      <c r="L119" s="151">
        <f>IF(Tabelle1[[#This Row],[Minutes]]&gt;1,Tabelle1[[#This Row],[Minutes]],"")</f>
        <v>116</v>
      </c>
      <c r="M119" s="151">
        <v>116</v>
      </c>
      <c r="N119"/>
    </row>
    <row r="120" spans="1:14" x14ac:dyDescent="0.25">
      <c r="A120" s="152" t="s">
        <v>825</v>
      </c>
      <c r="B120" s="154" t="str">
        <f>IF(OR(ISNUMBER(FIND("W/O",Tabelle1[[#This Row],[Score]])),ISNUMBER(FIND("RET",Tabelle1[[#This Row],[Score]]))),"NO","YES")</f>
        <v>YES</v>
      </c>
      <c r="C120" s="154" t="str">
        <f>IF(Tabelle1[[#This Row],[Tournament]]="Wimbledon","YES","NO")</f>
        <v>NO</v>
      </c>
      <c r="D120" s="153">
        <v>43479</v>
      </c>
      <c r="E120" s="154" t="s">
        <v>1332</v>
      </c>
      <c r="F120" s="154">
        <v>3</v>
      </c>
      <c r="G120" s="154" t="s">
        <v>674</v>
      </c>
      <c r="H120" s="154" t="s">
        <v>634</v>
      </c>
      <c r="I120" s="154" t="s">
        <v>636</v>
      </c>
      <c r="J120" s="154" t="s">
        <v>599</v>
      </c>
      <c r="K120" s="154" t="s">
        <v>621</v>
      </c>
      <c r="L120" s="154">
        <f>IF(Tabelle1[[#This Row],[Minutes]]&gt;1,Tabelle1[[#This Row],[Minutes]],"")</f>
        <v>57</v>
      </c>
      <c r="M120" s="154">
        <v>57</v>
      </c>
      <c r="N120"/>
    </row>
    <row r="121" spans="1:14" x14ac:dyDescent="0.25">
      <c r="A121" s="149" t="s">
        <v>825</v>
      </c>
      <c r="B121" s="151" t="str">
        <f>IF(OR(ISNUMBER(FIND("W/O",Tabelle1[[#This Row],[Score]])),ISNUMBER(FIND("RET",Tabelle1[[#This Row],[Score]]))),"NO","YES")</f>
        <v>YES</v>
      </c>
      <c r="C121" s="151" t="str">
        <f>IF(Tabelle1[[#This Row],[Tournament]]="Wimbledon","YES","NO")</f>
        <v>NO</v>
      </c>
      <c r="D121" s="150">
        <v>43479</v>
      </c>
      <c r="E121" s="151" t="s">
        <v>1332</v>
      </c>
      <c r="F121" s="151">
        <v>3</v>
      </c>
      <c r="G121" s="151" t="s">
        <v>559</v>
      </c>
      <c r="H121" s="151" t="s">
        <v>679</v>
      </c>
      <c r="I121" s="151" t="s">
        <v>625</v>
      </c>
      <c r="J121" s="151" t="s">
        <v>615</v>
      </c>
      <c r="K121" s="151" t="s">
        <v>550</v>
      </c>
      <c r="L121" s="151">
        <f>IF(Tabelle1[[#This Row],[Minutes]]&gt;1,Tabelle1[[#This Row],[Minutes]],"")</f>
        <v>73</v>
      </c>
      <c r="M121" s="151">
        <v>73</v>
      </c>
      <c r="N121"/>
    </row>
    <row r="122" spans="1:14" x14ac:dyDescent="0.25">
      <c r="A122" s="152" t="s">
        <v>825</v>
      </c>
      <c r="B122" s="154" t="str">
        <f>IF(OR(ISNUMBER(FIND("W/O",Tabelle1[[#This Row],[Score]])),ISNUMBER(FIND("RET",Tabelle1[[#This Row],[Score]]))),"NO","YES")</f>
        <v>YES</v>
      </c>
      <c r="C122" s="154" t="str">
        <f>IF(Tabelle1[[#This Row],[Tournament]]="Wimbledon","YES","NO")</f>
        <v>NO</v>
      </c>
      <c r="D122" s="153">
        <v>43479</v>
      </c>
      <c r="E122" s="154" t="s">
        <v>1332</v>
      </c>
      <c r="F122" s="154">
        <v>3</v>
      </c>
      <c r="G122" s="154" t="s">
        <v>835</v>
      </c>
      <c r="H122" s="154" t="s">
        <v>1336</v>
      </c>
      <c r="I122" s="154" t="s">
        <v>736</v>
      </c>
      <c r="J122" s="154" t="s">
        <v>735</v>
      </c>
      <c r="K122" s="154" t="s">
        <v>1339</v>
      </c>
      <c r="L122" s="154">
        <f>IF(Tabelle1[[#This Row],[Minutes]]&gt;1,Tabelle1[[#This Row],[Minutes]],"")</f>
        <v>115</v>
      </c>
      <c r="M122" s="154">
        <v>115</v>
      </c>
      <c r="N122"/>
    </row>
    <row r="123" spans="1:14" x14ac:dyDescent="0.25">
      <c r="A123" s="149" t="s">
        <v>825</v>
      </c>
      <c r="B123" s="151" t="str">
        <f>IF(OR(ISNUMBER(FIND("W/O",Tabelle1[[#This Row],[Score]])),ISNUMBER(FIND("RET",Tabelle1[[#This Row],[Score]]))),"NO","YES")</f>
        <v>YES</v>
      </c>
      <c r="C123" s="151" t="str">
        <f>IF(Tabelle1[[#This Row],[Tournament]]="Wimbledon","YES","NO")</f>
        <v>NO</v>
      </c>
      <c r="D123" s="150">
        <v>43479</v>
      </c>
      <c r="E123" s="151" t="s">
        <v>1332</v>
      </c>
      <c r="F123" s="151">
        <v>3</v>
      </c>
      <c r="G123" s="151" t="s">
        <v>516</v>
      </c>
      <c r="H123" s="151" t="s">
        <v>515</v>
      </c>
      <c r="I123" s="151" t="s">
        <v>717</v>
      </c>
      <c r="J123" s="151" t="s">
        <v>682</v>
      </c>
      <c r="K123" s="151" t="s">
        <v>1338</v>
      </c>
      <c r="L123" s="151">
        <f>IF(Tabelle1[[#This Row],[Minutes]]&gt;1,Tabelle1[[#This Row],[Minutes]],"")</f>
        <v>143</v>
      </c>
      <c r="M123" s="151">
        <v>143</v>
      </c>
      <c r="N123"/>
    </row>
    <row r="124" spans="1:14" x14ac:dyDescent="0.25">
      <c r="A124" s="152" t="s">
        <v>825</v>
      </c>
      <c r="B124" s="154" t="str">
        <f>IF(OR(ISNUMBER(FIND("W/O",Tabelle1[[#This Row],[Score]])),ISNUMBER(FIND("RET",Tabelle1[[#This Row],[Score]]))),"NO","YES")</f>
        <v>YES</v>
      </c>
      <c r="C124" s="154" t="str">
        <f>IF(Tabelle1[[#This Row],[Tournament]]="Wimbledon","YES","NO")</f>
        <v>NO</v>
      </c>
      <c r="D124" s="153">
        <v>43479</v>
      </c>
      <c r="E124" s="154" t="s">
        <v>1332</v>
      </c>
      <c r="F124" s="154">
        <v>3</v>
      </c>
      <c r="G124" s="154" t="s">
        <v>658</v>
      </c>
      <c r="H124" s="154" t="s">
        <v>844</v>
      </c>
      <c r="I124" s="154" t="s">
        <v>867</v>
      </c>
      <c r="J124" s="154" t="s">
        <v>922</v>
      </c>
      <c r="K124" s="154" t="s">
        <v>1337</v>
      </c>
      <c r="L124" s="154">
        <f>IF(Tabelle1[[#This Row],[Minutes]]&gt;1,Tabelle1[[#This Row],[Minutes]],"")</f>
        <v>93</v>
      </c>
      <c r="M124" s="154">
        <v>93</v>
      </c>
      <c r="N124"/>
    </row>
    <row r="125" spans="1:14" x14ac:dyDescent="0.25">
      <c r="A125" s="149" t="s">
        <v>825</v>
      </c>
      <c r="B125" s="151" t="str">
        <f>IF(OR(ISNUMBER(FIND("W/O",Tabelle1[[#This Row],[Score]])),ISNUMBER(FIND("RET",Tabelle1[[#This Row],[Score]]))),"NO","YES")</f>
        <v>YES</v>
      </c>
      <c r="C125" s="151" t="str">
        <f>IF(Tabelle1[[#This Row],[Tournament]]="Wimbledon","YES","NO")</f>
        <v>NO</v>
      </c>
      <c r="D125" s="150">
        <v>43479</v>
      </c>
      <c r="E125" s="151" t="s">
        <v>1332</v>
      </c>
      <c r="F125" s="151">
        <v>3</v>
      </c>
      <c r="G125" s="151" t="s">
        <v>532</v>
      </c>
      <c r="H125" s="151" t="s">
        <v>531</v>
      </c>
      <c r="I125" s="151" t="s">
        <v>565</v>
      </c>
      <c r="J125" s="151" t="s">
        <v>578</v>
      </c>
      <c r="K125" s="151" t="s">
        <v>621</v>
      </c>
      <c r="L125" s="151">
        <f>IF(Tabelle1[[#This Row],[Minutes]]&gt;1,Tabelle1[[#This Row],[Minutes]],"")</f>
        <v>56</v>
      </c>
      <c r="M125" s="151">
        <v>56</v>
      </c>
      <c r="N125"/>
    </row>
    <row r="126" spans="1:14" x14ac:dyDescent="0.25">
      <c r="A126" s="152" t="s">
        <v>825</v>
      </c>
      <c r="B126" s="154" t="str">
        <f>IF(OR(ISNUMBER(FIND("W/O",Tabelle1[[#This Row],[Score]])),ISNUMBER(FIND("RET",Tabelle1[[#This Row],[Score]]))),"NO","YES")</f>
        <v>YES</v>
      </c>
      <c r="C126" s="154" t="str">
        <f>IF(Tabelle1[[#This Row],[Tournament]]="Wimbledon","YES","NO")</f>
        <v>NO</v>
      </c>
      <c r="D126" s="153">
        <v>43479</v>
      </c>
      <c r="E126" s="154" t="s">
        <v>1332</v>
      </c>
      <c r="F126" s="154">
        <v>3</v>
      </c>
      <c r="G126" s="154" t="s">
        <v>514</v>
      </c>
      <c r="H126" s="154" t="s">
        <v>513</v>
      </c>
      <c r="I126" s="154" t="s">
        <v>568</v>
      </c>
      <c r="J126" s="154" t="s">
        <v>580</v>
      </c>
      <c r="K126" s="154" t="s">
        <v>585</v>
      </c>
      <c r="L126" s="154">
        <f>IF(Tabelle1[[#This Row],[Minutes]]&gt;1,Tabelle1[[#This Row],[Minutes]],"")</f>
        <v>89</v>
      </c>
      <c r="M126" s="154">
        <v>89</v>
      </c>
      <c r="N126"/>
    </row>
    <row r="127" spans="1:14" x14ac:dyDescent="0.25">
      <c r="A127" s="149" t="s">
        <v>825</v>
      </c>
      <c r="B127" s="151" t="str">
        <f>IF(OR(ISNUMBER(FIND("W/O",Tabelle1[[#This Row],[Score]])),ISNUMBER(FIND("RET",Tabelle1[[#This Row],[Score]]))),"NO","YES")</f>
        <v>YES</v>
      </c>
      <c r="C127" s="151" t="str">
        <f>IF(Tabelle1[[#This Row],[Tournament]]="Wimbledon","YES","NO")</f>
        <v>NO</v>
      </c>
      <c r="D127" s="150">
        <v>43479</v>
      </c>
      <c r="E127" s="151" t="s">
        <v>1332</v>
      </c>
      <c r="F127" s="151">
        <v>3</v>
      </c>
      <c r="G127" s="151" t="s">
        <v>851</v>
      </c>
      <c r="H127" s="151" t="s">
        <v>665</v>
      </c>
      <c r="I127" s="151" t="s">
        <v>558</v>
      </c>
      <c r="J127" s="151" t="s">
        <v>571</v>
      </c>
      <c r="K127" s="151" t="s">
        <v>610</v>
      </c>
      <c r="L127" s="151">
        <f>IF(Tabelle1[[#This Row],[Minutes]]&gt;1,Tabelle1[[#This Row],[Minutes]],"")</f>
        <v>96</v>
      </c>
      <c r="M127" s="151">
        <v>96</v>
      </c>
      <c r="N127"/>
    </row>
    <row r="128" spans="1:14" x14ac:dyDescent="0.25">
      <c r="A128" s="152" t="s">
        <v>825</v>
      </c>
      <c r="B128" s="154" t="str">
        <f>IF(OR(ISNUMBER(FIND("W/O",Tabelle1[[#This Row],[Score]])),ISNUMBER(FIND("RET",Tabelle1[[#This Row],[Score]]))),"NO","YES")</f>
        <v>YES</v>
      </c>
      <c r="C128" s="154" t="str">
        <f>IF(Tabelle1[[#This Row],[Tournament]]="Wimbledon","YES","NO")</f>
        <v>NO</v>
      </c>
      <c r="D128" s="153">
        <v>43479</v>
      </c>
      <c r="E128" s="154" t="s">
        <v>1332</v>
      </c>
      <c r="F128" s="154">
        <v>4</v>
      </c>
      <c r="G128" s="154" t="s">
        <v>834</v>
      </c>
      <c r="H128" s="154" t="s">
        <v>833</v>
      </c>
      <c r="I128" s="154" t="s">
        <v>835</v>
      </c>
      <c r="J128" s="154" t="s">
        <v>1336</v>
      </c>
      <c r="K128" s="154" t="s">
        <v>522</v>
      </c>
      <c r="L128" s="154">
        <f>IF(Tabelle1[[#This Row],[Minutes]]&gt;1,Tabelle1[[#This Row],[Minutes]],"")</f>
        <v>71</v>
      </c>
      <c r="M128" s="154">
        <v>71</v>
      </c>
      <c r="N128"/>
    </row>
    <row r="129" spans="1:14" x14ac:dyDescent="0.25">
      <c r="A129" s="149" t="s">
        <v>825</v>
      </c>
      <c r="B129" s="151" t="str">
        <f>IF(OR(ISNUMBER(FIND("W/O",Tabelle1[[#This Row],[Score]])),ISNUMBER(FIND("RET",Tabelle1[[#This Row],[Score]]))),"NO","YES")</f>
        <v>YES</v>
      </c>
      <c r="C129" s="151" t="str">
        <f>IF(Tabelle1[[#This Row],[Tournament]]="Wimbledon","YES","NO")</f>
        <v>NO</v>
      </c>
      <c r="D129" s="150">
        <v>43479</v>
      </c>
      <c r="E129" s="151" t="s">
        <v>1332</v>
      </c>
      <c r="F129" s="151">
        <v>4</v>
      </c>
      <c r="G129" s="151" t="s">
        <v>612</v>
      </c>
      <c r="H129" s="151" t="s">
        <v>611</v>
      </c>
      <c r="I129" s="151" t="s">
        <v>658</v>
      </c>
      <c r="J129" s="151" t="s">
        <v>844</v>
      </c>
      <c r="K129" s="151" t="s">
        <v>533</v>
      </c>
      <c r="L129" s="151">
        <f>IF(Tabelle1[[#This Row],[Minutes]]&gt;1,Tabelle1[[#This Row],[Minutes]],"")</f>
        <v>93</v>
      </c>
      <c r="M129" s="151">
        <v>93</v>
      </c>
      <c r="N129"/>
    </row>
    <row r="130" spans="1:14" x14ac:dyDescent="0.25">
      <c r="A130" s="152" t="s">
        <v>825</v>
      </c>
      <c r="B130" s="154" t="str">
        <f>IF(OR(ISNUMBER(FIND("W/O",Tabelle1[[#This Row],[Score]])),ISNUMBER(FIND("RET",Tabelle1[[#This Row],[Score]]))),"NO","YES")</f>
        <v>YES</v>
      </c>
      <c r="C130" s="154" t="str">
        <f>IF(Tabelle1[[#This Row],[Tournament]]="Wimbledon","YES","NO")</f>
        <v>NO</v>
      </c>
      <c r="D130" s="153">
        <v>43479</v>
      </c>
      <c r="E130" s="154" t="s">
        <v>1332</v>
      </c>
      <c r="F130" s="154">
        <v>4</v>
      </c>
      <c r="G130" s="154" t="s">
        <v>552</v>
      </c>
      <c r="H130" s="154" t="s">
        <v>614</v>
      </c>
      <c r="I130" s="154" t="s">
        <v>529</v>
      </c>
      <c r="J130" s="154" t="s">
        <v>600</v>
      </c>
      <c r="K130" s="154" t="s">
        <v>1335</v>
      </c>
      <c r="L130" s="154">
        <f>IF(Tabelle1[[#This Row],[Minutes]]&gt;1,Tabelle1[[#This Row],[Minutes]],"")</f>
        <v>129</v>
      </c>
      <c r="M130" s="154">
        <v>129</v>
      </c>
      <c r="N130"/>
    </row>
    <row r="131" spans="1:14" x14ac:dyDescent="0.25">
      <c r="A131" s="149" t="s">
        <v>825</v>
      </c>
      <c r="B131" s="151" t="str">
        <f>IF(OR(ISNUMBER(FIND("W/O",Tabelle1[[#This Row],[Score]])),ISNUMBER(FIND("RET",Tabelle1[[#This Row],[Score]]))),"NO","YES")</f>
        <v>YES</v>
      </c>
      <c r="C131" s="151" t="str">
        <f>IF(Tabelle1[[#This Row],[Tournament]]="Wimbledon","YES","NO")</f>
        <v>NO</v>
      </c>
      <c r="D131" s="150">
        <v>43479</v>
      </c>
      <c r="E131" s="151" t="s">
        <v>1332</v>
      </c>
      <c r="F131" s="151">
        <v>4</v>
      </c>
      <c r="G131" s="151" t="s">
        <v>826</v>
      </c>
      <c r="H131" s="151" t="s">
        <v>741</v>
      </c>
      <c r="I131" s="151" t="s">
        <v>559</v>
      </c>
      <c r="J131" s="151" t="s">
        <v>679</v>
      </c>
      <c r="K131" s="151" t="s">
        <v>512</v>
      </c>
      <c r="L131" s="151">
        <f>IF(Tabelle1[[#This Row],[Minutes]]&gt;1,Tabelle1[[#This Row],[Minutes]],"")</f>
        <v>80</v>
      </c>
      <c r="M131" s="151">
        <v>80</v>
      </c>
      <c r="N131"/>
    </row>
    <row r="132" spans="1:14" x14ac:dyDescent="0.25">
      <c r="A132" s="152" t="s">
        <v>825</v>
      </c>
      <c r="B132" s="154" t="str">
        <f>IF(OR(ISNUMBER(FIND("W/O",Tabelle1[[#This Row],[Score]])),ISNUMBER(FIND("RET",Tabelle1[[#This Row],[Score]]))),"NO","YES")</f>
        <v>YES</v>
      </c>
      <c r="C132" s="154" t="str">
        <f>IF(Tabelle1[[#This Row],[Tournament]]="Wimbledon","YES","NO")</f>
        <v>NO</v>
      </c>
      <c r="D132" s="153">
        <v>43479</v>
      </c>
      <c r="E132" s="154" t="s">
        <v>1332</v>
      </c>
      <c r="F132" s="154">
        <v>4</v>
      </c>
      <c r="G132" s="154" t="s">
        <v>524</v>
      </c>
      <c r="H132" s="154" t="s">
        <v>573</v>
      </c>
      <c r="I132" s="154" t="s">
        <v>1334</v>
      </c>
      <c r="J132" s="154" t="s">
        <v>1298</v>
      </c>
      <c r="K132" s="154" t="s">
        <v>610</v>
      </c>
      <c r="L132" s="154">
        <f>IF(Tabelle1[[#This Row],[Minutes]]&gt;1,Tabelle1[[#This Row],[Minutes]],"")</f>
        <v>98</v>
      </c>
      <c r="M132" s="154">
        <v>98</v>
      </c>
      <c r="N132"/>
    </row>
    <row r="133" spans="1:14" x14ac:dyDescent="0.25">
      <c r="A133" s="149" t="s">
        <v>825</v>
      </c>
      <c r="B133" s="151" t="str">
        <f>IF(OR(ISNUMBER(FIND("W/O",Tabelle1[[#This Row],[Score]])),ISNUMBER(FIND("RET",Tabelle1[[#This Row],[Score]]))),"NO","YES")</f>
        <v>YES</v>
      </c>
      <c r="C133" s="151" t="str">
        <f>IF(Tabelle1[[#This Row],[Tournament]]="Wimbledon","YES","NO")</f>
        <v>NO</v>
      </c>
      <c r="D133" s="150">
        <v>43479</v>
      </c>
      <c r="E133" s="151" t="s">
        <v>1332</v>
      </c>
      <c r="F133" s="151">
        <v>4</v>
      </c>
      <c r="G133" s="151" t="s">
        <v>516</v>
      </c>
      <c r="H133" s="151" t="s">
        <v>515</v>
      </c>
      <c r="I133" s="151" t="s">
        <v>532</v>
      </c>
      <c r="J133" s="151" t="s">
        <v>531</v>
      </c>
      <c r="K133" s="151" t="s">
        <v>1333</v>
      </c>
      <c r="L133" s="151">
        <f>IF(Tabelle1[[#This Row],[Minutes]]&gt;1,Tabelle1[[#This Row],[Minutes]],"")</f>
        <v>134</v>
      </c>
      <c r="M133" s="151">
        <v>134</v>
      </c>
      <c r="N133"/>
    </row>
    <row r="134" spans="1:14" x14ac:dyDescent="0.25">
      <c r="A134" s="152" t="s">
        <v>825</v>
      </c>
      <c r="B134" s="154" t="str">
        <f>IF(OR(ISNUMBER(FIND("W/O",Tabelle1[[#This Row],[Score]])),ISNUMBER(FIND("RET",Tabelle1[[#This Row],[Score]]))),"NO","YES")</f>
        <v>YES</v>
      </c>
      <c r="C134" s="154" t="str">
        <f>IF(Tabelle1[[#This Row],[Tournament]]="Wimbledon","YES","NO")</f>
        <v>NO</v>
      </c>
      <c r="D134" s="153">
        <v>43479</v>
      </c>
      <c r="E134" s="154" t="s">
        <v>1332</v>
      </c>
      <c r="F134" s="154">
        <v>4</v>
      </c>
      <c r="G134" s="154" t="s">
        <v>514</v>
      </c>
      <c r="H134" s="154" t="s">
        <v>513</v>
      </c>
      <c r="I134" s="154" t="s">
        <v>674</v>
      </c>
      <c r="J134" s="154" t="s">
        <v>634</v>
      </c>
      <c r="K134" s="154" t="s">
        <v>718</v>
      </c>
      <c r="L134" s="154">
        <f>IF(Tabelle1[[#This Row],[Minutes]]&gt;1,Tabelle1[[#This Row],[Minutes]],"")</f>
        <v>62</v>
      </c>
      <c r="M134" s="154">
        <v>62</v>
      </c>
      <c r="N134"/>
    </row>
    <row r="135" spans="1:14" x14ac:dyDescent="0.25">
      <c r="A135" s="149" t="s">
        <v>825</v>
      </c>
      <c r="B135" s="151" t="str">
        <f>IF(OR(ISNUMBER(FIND("W/O",Tabelle1[[#This Row],[Score]])),ISNUMBER(FIND("RET",Tabelle1[[#This Row],[Score]]))),"NO","YES")</f>
        <v>YES</v>
      </c>
      <c r="C135" s="151" t="str">
        <f>IF(Tabelle1[[#This Row],[Tournament]]="Wimbledon","YES","NO")</f>
        <v>NO</v>
      </c>
      <c r="D135" s="150">
        <v>43479</v>
      </c>
      <c r="E135" s="151" t="s">
        <v>1332</v>
      </c>
      <c r="F135" s="151">
        <v>4</v>
      </c>
      <c r="G135" s="151" t="s">
        <v>851</v>
      </c>
      <c r="H135" s="151" t="s">
        <v>665</v>
      </c>
      <c r="I135" s="151" t="s">
        <v>821</v>
      </c>
      <c r="J135" s="151" t="s">
        <v>828</v>
      </c>
      <c r="K135" s="151" t="s">
        <v>1142</v>
      </c>
      <c r="L135" s="151">
        <f>IF(Tabelle1[[#This Row],[Minutes]]&gt;1,Tabelle1[[#This Row],[Minutes]],"")</f>
        <v>101</v>
      </c>
      <c r="M135" s="151">
        <v>101</v>
      </c>
      <c r="N135"/>
    </row>
    <row r="136" spans="1:14" x14ac:dyDescent="0.25">
      <c r="A136" s="152" t="s">
        <v>825</v>
      </c>
      <c r="B136" s="154" t="str">
        <f>IF(OR(ISNUMBER(FIND("W/O",Tabelle1[[#This Row],[Score]])),ISNUMBER(FIND("RET",Tabelle1[[#This Row],[Score]]))),"NO","YES")</f>
        <v>YES</v>
      </c>
      <c r="C136" s="154" t="str">
        <f>IF(Tabelle1[[#This Row],[Tournament]]="Wimbledon","YES","NO")</f>
        <v>NO</v>
      </c>
      <c r="D136" s="153">
        <v>43479</v>
      </c>
      <c r="E136" s="154" t="s">
        <v>1332</v>
      </c>
      <c r="F136" s="154">
        <v>5</v>
      </c>
      <c r="G136" s="154" t="s">
        <v>612</v>
      </c>
      <c r="H136" s="154" t="s">
        <v>611</v>
      </c>
      <c r="I136" s="154" t="s">
        <v>552</v>
      </c>
      <c r="J136" s="154" t="s">
        <v>614</v>
      </c>
      <c r="K136" s="154" t="s">
        <v>512</v>
      </c>
      <c r="L136" s="154">
        <f>IF(Tabelle1[[#This Row],[Minutes]]&gt;1,Tabelle1[[#This Row],[Minutes]],"")</f>
        <v>67</v>
      </c>
      <c r="M136" s="154">
        <v>67</v>
      </c>
      <c r="N136"/>
    </row>
    <row r="137" spans="1:14" x14ac:dyDescent="0.25">
      <c r="A137" s="149" t="s">
        <v>825</v>
      </c>
      <c r="B137" s="151" t="str">
        <f>IF(OR(ISNUMBER(FIND("W/O",Tabelle1[[#This Row],[Score]])),ISNUMBER(FIND("RET",Tabelle1[[#This Row],[Score]]))),"NO","YES")</f>
        <v>YES</v>
      </c>
      <c r="C137" s="151" t="str">
        <f>IF(Tabelle1[[#This Row],[Tournament]]="Wimbledon","YES","NO")</f>
        <v>NO</v>
      </c>
      <c r="D137" s="150">
        <v>43479</v>
      </c>
      <c r="E137" s="151" t="s">
        <v>1332</v>
      </c>
      <c r="F137" s="151">
        <v>5</v>
      </c>
      <c r="G137" s="151" t="s">
        <v>826</v>
      </c>
      <c r="H137" s="151" t="s">
        <v>741</v>
      </c>
      <c r="I137" s="151" t="s">
        <v>514</v>
      </c>
      <c r="J137" s="151" t="s">
        <v>513</v>
      </c>
      <c r="K137" s="151" t="s">
        <v>610</v>
      </c>
      <c r="L137" s="151">
        <f>IF(Tabelle1[[#This Row],[Minutes]]&gt;1,Tabelle1[[#This Row],[Minutes]],"")</f>
        <v>92</v>
      </c>
      <c r="M137" s="151">
        <v>92</v>
      </c>
      <c r="N137"/>
    </row>
    <row r="138" spans="1:14" x14ac:dyDescent="0.25">
      <c r="A138" s="152" t="s">
        <v>825</v>
      </c>
      <c r="B138" s="154" t="str">
        <f>IF(OR(ISNUMBER(FIND("W/O",Tabelle1[[#This Row],[Score]])),ISNUMBER(FIND("RET",Tabelle1[[#This Row],[Score]]))),"NO","YES")</f>
        <v>YES</v>
      </c>
      <c r="C138" s="154" t="str">
        <f>IF(Tabelle1[[#This Row],[Tournament]]="Wimbledon","YES","NO")</f>
        <v>NO</v>
      </c>
      <c r="D138" s="153">
        <v>43479</v>
      </c>
      <c r="E138" s="154" t="s">
        <v>1332</v>
      </c>
      <c r="F138" s="154">
        <v>5</v>
      </c>
      <c r="G138" s="154" t="s">
        <v>516</v>
      </c>
      <c r="H138" s="154" t="s">
        <v>515</v>
      </c>
      <c r="I138" s="154" t="s">
        <v>834</v>
      </c>
      <c r="J138" s="154" t="s">
        <v>833</v>
      </c>
      <c r="K138" s="154" t="s">
        <v>610</v>
      </c>
      <c r="L138" s="154">
        <f>IF(Tabelle1[[#This Row],[Minutes]]&gt;1,Tabelle1[[#This Row],[Minutes]],"")</f>
        <v>91</v>
      </c>
      <c r="M138" s="154">
        <v>91</v>
      </c>
      <c r="N138"/>
    </row>
    <row r="139" spans="1:14" x14ac:dyDescent="0.25">
      <c r="A139" s="149" t="s">
        <v>825</v>
      </c>
      <c r="B139" s="151" t="str">
        <f>IF(OR(ISNUMBER(FIND("W/O",Tabelle1[[#This Row],[Score]])),ISNUMBER(FIND("RET",Tabelle1[[#This Row],[Score]]))),"NO","YES")</f>
        <v>YES</v>
      </c>
      <c r="C139" s="151" t="str">
        <f>IF(Tabelle1[[#This Row],[Tournament]]="Wimbledon","YES","NO")</f>
        <v>NO</v>
      </c>
      <c r="D139" s="150">
        <v>43479</v>
      </c>
      <c r="E139" s="151" t="s">
        <v>1332</v>
      </c>
      <c r="F139" s="151">
        <v>5</v>
      </c>
      <c r="G139" s="151" t="s">
        <v>851</v>
      </c>
      <c r="H139" s="151" t="s">
        <v>665</v>
      </c>
      <c r="I139" s="151" t="s">
        <v>524</v>
      </c>
      <c r="J139" s="151" t="s">
        <v>573</v>
      </c>
      <c r="K139" s="151" t="s">
        <v>1130</v>
      </c>
      <c r="L139" s="151">
        <f>IF(Tabelle1[[#This Row],[Minutes]]&gt;1,Tabelle1[[#This Row],[Minutes]],"")</f>
        <v>130</v>
      </c>
      <c r="M139" s="151">
        <v>130</v>
      </c>
      <c r="N139"/>
    </row>
    <row r="140" spans="1:14" x14ac:dyDescent="0.25">
      <c r="A140" s="152" t="s">
        <v>825</v>
      </c>
      <c r="B140" s="154" t="str">
        <f>IF(OR(ISNUMBER(FIND("W/O",Tabelle1[[#This Row],[Score]])),ISNUMBER(FIND("RET",Tabelle1[[#This Row],[Score]]))),"NO","YES")</f>
        <v>YES</v>
      </c>
      <c r="C140" s="154" t="str">
        <f>IF(Tabelle1[[#This Row],[Tournament]]="Wimbledon","YES","NO")</f>
        <v>NO</v>
      </c>
      <c r="D140" s="153">
        <v>43479</v>
      </c>
      <c r="E140" s="154" t="s">
        <v>1332</v>
      </c>
      <c r="F140" s="154">
        <v>6</v>
      </c>
      <c r="G140" s="154" t="s">
        <v>612</v>
      </c>
      <c r="H140" s="154" t="s">
        <v>611</v>
      </c>
      <c r="I140" s="154" t="s">
        <v>826</v>
      </c>
      <c r="J140" s="154" t="s">
        <v>741</v>
      </c>
      <c r="K140" s="154" t="s">
        <v>895</v>
      </c>
      <c r="L140" s="154">
        <f>IF(Tabelle1[[#This Row],[Minutes]]&gt;1,Tabelle1[[#This Row],[Minutes]],"")</f>
        <v>87</v>
      </c>
      <c r="M140" s="154">
        <v>87</v>
      </c>
      <c r="N140"/>
    </row>
    <row r="141" spans="1:14" x14ac:dyDescent="0.25">
      <c r="A141" s="149" t="s">
        <v>825</v>
      </c>
      <c r="B141" s="151" t="str">
        <f>IF(OR(ISNUMBER(FIND("W/O",Tabelle1[[#This Row],[Score]])),ISNUMBER(FIND("RET",Tabelle1[[#This Row],[Score]]))),"NO","YES")</f>
        <v>YES</v>
      </c>
      <c r="C141" s="151" t="str">
        <f>IF(Tabelle1[[#This Row],[Tournament]]="Wimbledon","YES","NO")</f>
        <v>NO</v>
      </c>
      <c r="D141" s="150">
        <v>43479</v>
      </c>
      <c r="E141" s="151" t="s">
        <v>1332</v>
      </c>
      <c r="F141" s="151">
        <v>6</v>
      </c>
      <c r="G141" s="151" t="s">
        <v>516</v>
      </c>
      <c r="H141" s="151" t="s">
        <v>515</v>
      </c>
      <c r="I141" s="151" t="s">
        <v>851</v>
      </c>
      <c r="J141" s="151" t="s">
        <v>665</v>
      </c>
      <c r="K141" s="151" t="s">
        <v>653</v>
      </c>
      <c r="L141" s="151">
        <f>IF(Tabelle1[[#This Row],[Minutes]]&gt;1,Tabelle1[[#This Row],[Minutes]],"")</f>
        <v>70</v>
      </c>
      <c r="M141" s="151">
        <v>70</v>
      </c>
      <c r="N141"/>
    </row>
    <row r="142" spans="1:14" x14ac:dyDescent="0.25">
      <c r="A142" s="152" t="s">
        <v>825</v>
      </c>
      <c r="B142" s="154" t="str">
        <f>IF(OR(ISNUMBER(FIND("W/O",Tabelle1[[#This Row],[Score]])),ISNUMBER(FIND("RET",Tabelle1[[#This Row],[Score]]))),"NO","YES")</f>
        <v>YES</v>
      </c>
      <c r="C142" s="154" t="str">
        <f>IF(Tabelle1[[#This Row],[Tournament]]="Wimbledon","YES","NO")</f>
        <v>NO</v>
      </c>
      <c r="D142" s="153">
        <v>43479</v>
      </c>
      <c r="E142" s="154" t="s">
        <v>1332</v>
      </c>
      <c r="F142" s="154">
        <v>7</v>
      </c>
      <c r="G142" s="154" t="s">
        <v>516</v>
      </c>
      <c r="H142" s="154" t="s">
        <v>515</v>
      </c>
      <c r="I142" s="154" t="s">
        <v>612</v>
      </c>
      <c r="J142" s="154" t="s">
        <v>611</v>
      </c>
      <c r="K142" s="154" t="s">
        <v>610</v>
      </c>
      <c r="L142" s="154">
        <f>IF(Tabelle1[[#This Row],[Minutes]]&gt;1,Tabelle1[[#This Row],[Minutes]],"")</f>
        <v>98</v>
      </c>
      <c r="M142" s="154">
        <v>98</v>
      </c>
      <c r="N142"/>
    </row>
    <row r="143" spans="1:14" x14ac:dyDescent="0.25">
      <c r="A143" s="149" t="s">
        <v>518</v>
      </c>
      <c r="B143" s="151" t="str">
        <f>IF(OR(ISNUMBER(FIND("W/O",Tabelle1[[#This Row],[Score]])),ISNUMBER(FIND("RET",Tabelle1[[#This Row],[Score]]))),"NO","YES")</f>
        <v>YES</v>
      </c>
      <c r="C143" s="151" t="str">
        <f>IF(Tabelle1[[#This Row],[Tournament]]="Wimbledon","YES","NO")</f>
        <v>NO</v>
      </c>
      <c r="D143" s="150">
        <v>43500</v>
      </c>
      <c r="E143" s="151" t="s">
        <v>1327</v>
      </c>
      <c r="F143" s="151">
        <v>4</v>
      </c>
      <c r="G143" s="151" t="s">
        <v>680</v>
      </c>
      <c r="H143" s="151" t="s">
        <v>1193</v>
      </c>
      <c r="I143" s="151" t="s">
        <v>668</v>
      </c>
      <c r="J143" s="151" t="s">
        <v>632</v>
      </c>
      <c r="K143" s="151" t="s">
        <v>1331</v>
      </c>
      <c r="L143" s="151">
        <f>IF(Tabelle1[[#This Row],[Minutes]]&gt;1,Tabelle1[[#This Row],[Minutes]],"")</f>
        <v>75</v>
      </c>
      <c r="M143" s="151">
        <v>75</v>
      </c>
      <c r="N143"/>
    </row>
    <row r="144" spans="1:14" x14ac:dyDescent="0.25">
      <c r="A144" s="152" t="s">
        <v>518</v>
      </c>
      <c r="B144" s="154" t="str">
        <f>IF(OR(ISNUMBER(FIND("W/O",Tabelle1[[#This Row],[Score]])),ISNUMBER(FIND("RET",Tabelle1[[#This Row],[Score]]))),"NO","YES")</f>
        <v>YES</v>
      </c>
      <c r="C144" s="154" t="str">
        <f>IF(Tabelle1[[#This Row],[Tournament]]="Wimbledon","YES","NO")</f>
        <v>NO</v>
      </c>
      <c r="D144" s="153">
        <v>43500</v>
      </c>
      <c r="E144" s="154" t="s">
        <v>1327</v>
      </c>
      <c r="F144" s="154">
        <v>4</v>
      </c>
      <c r="G144" s="154" t="s">
        <v>1330</v>
      </c>
      <c r="H144" s="154" t="s">
        <v>1329</v>
      </c>
      <c r="I144" s="154" t="s">
        <v>797</v>
      </c>
      <c r="J144" s="154" t="s">
        <v>844</v>
      </c>
      <c r="K144" s="154" t="s">
        <v>760</v>
      </c>
      <c r="L144" s="154">
        <f>IF(Tabelle1[[#This Row],[Minutes]]&gt;1,Tabelle1[[#This Row],[Minutes]],"")</f>
        <v>98</v>
      </c>
      <c r="M144" s="154">
        <v>98</v>
      </c>
      <c r="N144"/>
    </row>
    <row r="145" spans="1:14" x14ac:dyDescent="0.25">
      <c r="A145" s="149" t="s">
        <v>518</v>
      </c>
      <c r="B145" s="151" t="str">
        <f>IF(OR(ISNUMBER(FIND("W/O",Tabelle1[[#This Row],[Score]])),ISNUMBER(FIND("RET",Tabelle1[[#This Row],[Score]]))),"NO","YES")</f>
        <v>YES</v>
      </c>
      <c r="C145" s="151" t="str">
        <f>IF(Tabelle1[[#This Row],[Tournament]]="Wimbledon","YES","NO")</f>
        <v>NO</v>
      </c>
      <c r="D145" s="150">
        <v>43500</v>
      </c>
      <c r="E145" s="151" t="s">
        <v>1327</v>
      </c>
      <c r="F145" s="151">
        <v>4</v>
      </c>
      <c r="G145" s="151" t="s">
        <v>1328</v>
      </c>
      <c r="H145" s="151" t="s">
        <v>859</v>
      </c>
      <c r="I145" s="151" t="s">
        <v>674</v>
      </c>
      <c r="J145" s="151" t="s">
        <v>634</v>
      </c>
      <c r="K145" s="151" t="s">
        <v>512</v>
      </c>
      <c r="L145" s="151">
        <f>IF(Tabelle1[[#This Row],[Minutes]]&gt;1,Tabelle1[[#This Row],[Minutes]],"")</f>
        <v>67</v>
      </c>
      <c r="M145" s="151">
        <v>67</v>
      </c>
      <c r="N145"/>
    </row>
    <row r="146" spans="1:14" x14ac:dyDescent="0.25">
      <c r="A146" s="152" t="s">
        <v>518</v>
      </c>
      <c r="B146" s="154" t="str">
        <f>IF(OR(ISNUMBER(FIND("W/O",Tabelle1[[#This Row],[Score]])),ISNUMBER(FIND("RET",Tabelle1[[#This Row],[Score]]))),"NO","YES")</f>
        <v>YES</v>
      </c>
      <c r="C146" s="154" t="str">
        <f>IF(Tabelle1[[#This Row],[Tournament]]="Wimbledon","YES","NO")</f>
        <v>NO</v>
      </c>
      <c r="D146" s="153">
        <v>43500</v>
      </c>
      <c r="E146" s="154" t="s">
        <v>1327</v>
      </c>
      <c r="F146" s="154">
        <v>4</v>
      </c>
      <c r="G146" s="154" t="s">
        <v>559</v>
      </c>
      <c r="H146" s="154" t="s">
        <v>573</v>
      </c>
      <c r="I146" s="154" t="s">
        <v>1198</v>
      </c>
      <c r="J146" s="154" t="s">
        <v>826</v>
      </c>
      <c r="K146" s="154" t="s">
        <v>785</v>
      </c>
      <c r="L146" s="154">
        <f>IF(Tabelle1[[#This Row],[Minutes]]&gt;1,Tabelle1[[#This Row],[Minutes]],"")</f>
        <v>57</v>
      </c>
      <c r="M146" s="154">
        <v>57</v>
      </c>
      <c r="N146"/>
    </row>
    <row r="147" spans="1:14" x14ac:dyDescent="0.25">
      <c r="A147" s="149" t="s">
        <v>518</v>
      </c>
      <c r="B147" s="151" t="str">
        <f>IF(OR(ISNUMBER(FIND("W/O",Tabelle1[[#This Row],[Score]])),ISNUMBER(FIND("RET",Tabelle1[[#This Row],[Score]]))),"NO","YES")</f>
        <v>YES</v>
      </c>
      <c r="C147" s="151" t="str">
        <f>IF(Tabelle1[[#This Row],[Tournament]]="Wimbledon","YES","NO")</f>
        <v>NO</v>
      </c>
      <c r="D147" s="150">
        <v>43500</v>
      </c>
      <c r="E147" s="151" t="s">
        <v>1327</v>
      </c>
      <c r="F147" s="151">
        <v>4</v>
      </c>
      <c r="G147" s="151" t="s">
        <v>666</v>
      </c>
      <c r="H147" s="151" t="s">
        <v>817</v>
      </c>
      <c r="I147" s="151" t="s">
        <v>565</v>
      </c>
      <c r="J147" s="151" t="s">
        <v>622</v>
      </c>
      <c r="K147" s="151" t="s">
        <v>533</v>
      </c>
      <c r="L147" s="151">
        <f>IF(Tabelle1[[#This Row],[Minutes]]&gt;1,Tabelle1[[#This Row],[Minutes]],"")</f>
        <v>85</v>
      </c>
      <c r="M147" s="151">
        <v>85</v>
      </c>
      <c r="N147"/>
    </row>
    <row r="148" spans="1:14" x14ac:dyDescent="0.25">
      <c r="A148" s="152" t="s">
        <v>518</v>
      </c>
      <c r="B148" s="154" t="str">
        <f>IF(OR(ISNUMBER(FIND("W/O",Tabelle1[[#This Row],[Score]])),ISNUMBER(FIND("RET",Tabelle1[[#This Row],[Score]]))),"NO","YES")</f>
        <v>YES</v>
      </c>
      <c r="C148" s="154" t="str">
        <f>IF(Tabelle1[[#This Row],[Tournament]]="Wimbledon","YES","NO")</f>
        <v>NO</v>
      </c>
      <c r="D148" s="153">
        <v>43500</v>
      </c>
      <c r="E148" s="154" t="s">
        <v>1327</v>
      </c>
      <c r="F148" s="154">
        <v>4</v>
      </c>
      <c r="G148" s="154" t="s">
        <v>835</v>
      </c>
      <c r="H148" s="154" t="s">
        <v>669</v>
      </c>
      <c r="I148" s="154" t="s">
        <v>1183</v>
      </c>
      <c r="J148" s="154" t="s">
        <v>948</v>
      </c>
      <c r="K148" s="154" t="s">
        <v>889</v>
      </c>
      <c r="L148" s="154">
        <f>IF(Tabelle1[[#This Row],[Minutes]]&gt;1,Tabelle1[[#This Row],[Minutes]],"")</f>
        <v>107</v>
      </c>
      <c r="M148" s="154">
        <v>107</v>
      </c>
      <c r="N148"/>
    </row>
    <row r="149" spans="1:14" x14ac:dyDescent="0.25">
      <c r="A149" s="149" t="s">
        <v>518</v>
      </c>
      <c r="B149" s="151" t="str">
        <f>IF(OR(ISNUMBER(FIND("W/O",Tabelle1[[#This Row],[Score]])),ISNUMBER(FIND("RET",Tabelle1[[#This Row],[Score]]))),"NO","YES")</f>
        <v>YES</v>
      </c>
      <c r="C149" s="151" t="str">
        <f>IF(Tabelle1[[#This Row],[Tournament]]="Wimbledon","YES","NO")</f>
        <v>NO</v>
      </c>
      <c r="D149" s="150">
        <v>43500</v>
      </c>
      <c r="E149" s="151" t="s">
        <v>1327</v>
      </c>
      <c r="F149" s="151">
        <v>4</v>
      </c>
      <c r="G149" s="151" t="s">
        <v>683</v>
      </c>
      <c r="H149" s="151" t="s">
        <v>623</v>
      </c>
      <c r="I149" s="151" t="s">
        <v>679</v>
      </c>
      <c r="J149" s="151" t="s">
        <v>707</v>
      </c>
      <c r="K149" s="151" t="s">
        <v>512</v>
      </c>
      <c r="L149" s="151">
        <f>IF(Tabelle1[[#This Row],[Minutes]]&gt;1,Tabelle1[[#This Row],[Minutes]],"")</f>
        <v>63</v>
      </c>
      <c r="M149" s="151">
        <v>63</v>
      </c>
      <c r="N149"/>
    </row>
    <row r="150" spans="1:14" x14ac:dyDescent="0.25">
      <c r="A150" s="152" t="s">
        <v>518</v>
      </c>
      <c r="B150" s="154" t="str">
        <f>IF(OR(ISNUMBER(FIND("W/O",Tabelle1[[#This Row],[Score]])),ISNUMBER(FIND("RET",Tabelle1[[#This Row],[Score]]))),"NO","YES")</f>
        <v>YES</v>
      </c>
      <c r="C150" s="154" t="str">
        <f>IF(Tabelle1[[#This Row],[Tournament]]="Wimbledon","YES","NO")</f>
        <v>NO</v>
      </c>
      <c r="D150" s="153">
        <v>43500</v>
      </c>
      <c r="E150" s="154" t="s">
        <v>1327</v>
      </c>
      <c r="F150" s="154">
        <v>4</v>
      </c>
      <c r="G150" s="154" t="s">
        <v>609</v>
      </c>
      <c r="H150" s="154" t="s">
        <v>608</v>
      </c>
      <c r="I150" s="154" t="s">
        <v>832</v>
      </c>
      <c r="J150" s="154" t="s">
        <v>968</v>
      </c>
      <c r="K150" s="154" t="s">
        <v>536</v>
      </c>
      <c r="L150" s="154">
        <f>IF(Tabelle1[[#This Row],[Minutes]]&gt;1,Tabelle1[[#This Row],[Minutes]],"")</f>
        <v>88</v>
      </c>
      <c r="M150" s="154">
        <v>88</v>
      </c>
      <c r="N150"/>
    </row>
    <row r="151" spans="1:14" x14ac:dyDescent="0.25">
      <c r="A151" s="149" t="s">
        <v>518</v>
      </c>
      <c r="B151" s="151" t="str">
        <f>IF(OR(ISNUMBER(FIND("W/O",Tabelle1[[#This Row],[Score]])),ISNUMBER(FIND("RET",Tabelle1[[#This Row],[Score]]))),"NO","YES")</f>
        <v>YES</v>
      </c>
      <c r="C151" s="151" t="str">
        <f>IF(Tabelle1[[#This Row],[Tournament]]="Wimbledon","YES","NO")</f>
        <v>NO</v>
      </c>
      <c r="D151" s="150">
        <v>43500</v>
      </c>
      <c r="E151" s="151" t="s">
        <v>1327</v>
      </c>
      <c r="F151" s="151">
        <v>5</v>
      </c>
      <c r="G151" s="151" t="s">
        <v>1328</v>
      </c>
      <c r="H151" s="151" t="s">
        <v>859</v>
      </c>
      <c r="I151" s="151" t="s">
        <v>680</v>
      </c>
      <c r="J151" s="151" t="s">
        <v>1193</v>
      </c>
      <c r="K151" s="151" t="s">
        <v>646</v>
      </c>
      <c r="L151" s="151">
        <f>IF(Tabelle1[[#This Row],[Minutes]]&gt;1,Tabelle1[[#This Row],[Minutes]],"")</f>
        <v>59</v>
      </c>
      <c r="M151" s="151">
        <v>59</v>
      </c>
      <c r="N151"/>
    </row>
    <row r="152" spans="1:14" x14ac:dyDescent="0.25">
      <c r="A152" s="152" t="s">
        <v>518</v>
      </c>
      <c r="B152" s="154" t="str">
        <f>IF(OR(ISNUMBER(FIND("W/O",Tabelle1[[#This Row],[Score]])),ISNUMBER(FIND("RET",Tabelle1[[#This Row],[Score]]))),"NO","YES")</f>
        <v>NO</v>
      </c>
      <c r="C152" s="154" t="str">
        <f>IF(Tabelle1[[#This Row],[Tournament]]="Wimbledon","YES","NO")</f>
        <v>NO</v>
      </c>
      <c r="D152" s="153">
        <v>43500</v>
      </c>
      <c r="E152" s="154" t="s">
        <v>1327</v>
      </c>
      <c r="F152" s="154">
        <v>5</v>
      </c>
      <c r="G152" s="154" t="s">
        <v>559</v>
      </c>
      <c r="H152" s="154" t="s">
        <v>573</v>
      </c>
      <c r="I152" s="154" t="s">
        <v>835</v>
      </c>
      <c r="J152" s="154" t="s">
        <v>669</v>
      </c>
      <c r="K152" s="154" t="s">
        <v>582</v>
      </c>
      <c r="L152" s="154" t="str">
        <f>IF(Tabelle1[[#This Row],[Minutes]]&gt;1,Tabelle1[[#This Row],[Minutes]],"")</f>
        <v/>
      </c>
      <c r="M152" s="154">
        <v>0</v>
      </c>
      <c r="N152"/>
    </row>
    <row r="153" spans="1:14" x14ac:dyDescent="0.25">
      <c r="A153" s="149" t="s">
        <v>518</v>
      </c>
      <c r="B153" s="151" t="str">
        <f>IF(OR(ISNUMBER(FIND("W/O",Tabelle1[[#This Row],[Score]])),ISNUMBER(FIND("RET",Tabelle1[[#This Row],[Score]]))),"NO","YES")</f>
        <v>YES</v>
      </c>
      <c r="C153" s="151" t="str">
        <f>IF(Tabelle1[[#This Row],[Tournament]]="Wimbledon","YES","NO")</f>
        <v>NO</v>
      </c>
      <c r="D153" s="150">
        <v>43500</v>
      </c>
      <c r="E153" s="151" t="s">
        <v>1327</v>
      </c>
      <c r="F153" s="151">
        <v>5</v>
      </c>
      <c r="G153" s="151" t="s">
        <v>683</v>
      </c>
      <c r="H153" s="151" t="s">
        <v>623</v>
      </c>
      <c r="I153" s="151" t="s">
        <v>666</v>
      </c>
      <c r="J153" s="151" t="s">
        <v>817</v>
      </c>
      <c r="K153" s="151" t="s">
        <v>522</v>
      </c>
      <c r="L153" s="151">
        <f>IF(Tabelle1[[#This Row],[Minutes]]&gt;1,Tabelle1[[#This Row],[Minutes]],"")</f>
        <v>75</v>
      </c>
      <c r="M153" s="151">
        <v>75</v>
      </c>
      <c r="N153"/>
    </row>
    <row r="154" spans="1:14" x14ac:dyDescent="0.25">
      <c r="A154" s="152" t="s">
        <v>518</v>
      </c>
      <c r="B154" s="154" t="str">
        <f>IF(OR(ISNUMBER(FIND("W/O",Tabelle1[[#This Row],[Score]])),ISNUMBER(FIND("RET",Tabelle1[[#This Row],[Score]]))),"NO","YES")</f>
        <v>YES</v>
      </c>
      <c r="C154" s="154" t="str">
        <f>IF(Tabelle1[[#This Row],[Tournament]]="Wimbledon","YES","NO")</f>
        <v>NO</v>
      </c>
      <c r="D154" s="153">
        <v>43500</v>
      </c>
      <c r="E154" s="154" t="s">
        <v>1327</v>
      </c>
      <c r="F154" s="154">
        <v>5</v>
      </c>
      <c r="G154" s="154" t="s">
        <v>609</v>
      </c>
      <c r="H154" s="154" t="s">
        <v>608</v>
      </c>
      <c r="I154" s="154" t="s">
        <v>1330</v>
      </c>
      <c r="J154" s="154" t="s">
        <v>1329</v>
      </c>
      <c r="K154" s="154" t="s">
        <v>1104</v>
      </c>
      <c r="L154" s="154">
        <f>IF(Tabelle1[[#This Row],[Minutes]]&gt;1,Tabelle1[[#This Row],[Minutes]],"")</f>
        <v>78</v>
      </c>
      <c r="M154" s="154">
        <v>78</v>
      </c>
      <c r="N154"/>
    </row>
    <row r="155" spans="1:14" x14ac:dyDescent="0.25">
      <c r="A155" s="149" t="s">
        <v>518</v>
      </c>
      <c r="B155" s="151" t="str">
        <f>IF(OR(ISNUMBER(FIND("W/O",Tabelle1[[#This Row],[Score]])),ISNUMBER(FIND("RET",Tabelle1[[#This Row],[Score]]))),"NO","YES")</f>
        <v>YES</v>
      </c>
      <c r="C155" s="151" t="str">
        <f>IF(Tabelle1[[#This Row],[Tournament]]="Wimbledon","YES","NO")</f>
        <v>NO</v>
      </c>
      <c r="D155" s="150">
        <v>43500</v>
      </c>
      <c r="E155" s="151" t="s">
        <v>1327</v>
      </c>
      <c r="F155" s="151">
        <v>6</v>
      </c>
      <c r="G155" s="151" t="s">
        <v>559</v>
      </c>
      <c r="H155" s="151" t="s">
        <v>573</v>
      </c>
      <c r="I155" s="151" t="s">
        <v>609</v>
      </c>
      <c r="J155" s="151" t="s">
        <v>608</v>
      </c>
      <c r="K155" s="151" t="s">
        <v>946</v>
      </c>
      <c r="L155" s="151">
        <f>IF(Tabelle1[[#This Row],[Minutes]]&gt;1,Tabelle1[[#This Row],[Minutes]],"")</f>
        <v>96</v>
      </c>
      <c r="M155" s="151">
        <v>96</v>
      </c>
      <c r="N155"/>
    </row>
    <row r="156" spans="1:14" x14ac:dyDescent="0.25">
      <c r="A156" s="152" t="s">
        <v>518</v>
      </c>
      <c r="B156" s="154" t="str">
        <f>IF(OR(ISNUMBER(FIND("W/O",Tabelle1[[#This Row],[Score]])),ISNUMBER(FIND("RET",Tabelle1[[#This Row],[Score]]))),"NO","YES")</f>
        <v>YES</v>
      </c>
      <c r="C156" s="154" t="str">
        <f>IF(Tabelle1[[#This Row],[Tournament]]="Wimbledon","YES","NO")</f>
        <v>NO</v>
      </c>
      <c r="D156" s="153">
        <v>43500</v>
      </c>
      <c r="E156" s="154" t="s">
        <v>1327</v>
      </c>
      <c r="F156" s="154">
        <v>6</v>
      </c>
      <c r="G156" s="154" t="s">
        <v>683</v>
      </c>
      <c r="H156" s="154" t="s">
        <v>623</v>
      </c>
      <c r="I156" s="154" t="s">
        <v>1328</v>
      </c>
      <c r="J156" s="154" t="s">
        <v>859</v>
      </c>
      <c r="K156" s="154" t="s">
        <v>550</v>
      </c>
      <c r="L156" s="154">
        <f>IF(Tabelle1[[#This Row],[Minutes]]&gt;1,Tabelle1[[#This Row],[Minutes]],"")</f>
        <v>77</v>
      </c>
      <c r="M156" s="154">
        <v>77</v>
      </c>
      <c r="N156"/>
    </row>
    <row r="157" spans="1:14" x14ac:dyDescent="0.25">
      <c r="A157" s="149" t="s">
        <v>518</v>
      </c>
      <c r="B157" s="151" t="str">
        <f>IF(OR(ISNUMBER(FIND("W/O",Tabelle1[[#This Row],[Score]])),ISNUMBER(FIND("RET",Tabelle1[[#This Row],[Score]]))),"NO","YES")</f>
        <v>YES</v>
      </c>
      <c r="C157" s="151" t="str">
        <f>IF(Tabelle1[[#This Row],[Tournament]]="Wimbledon","YES","NO")</f>
        <v>NO</v>
      </c>
      <c r="D157" s="150">
        <v>43500</v>
      </c>
      <c r="E157" s="151" t="s">
        <v>1327</v>
      </c>
      <c r="F157" s="151">
        <v>7</v>
      </c>
      <c r="G157" s="151" t="s">
        <v>683</v>
      </c>
      <c r="H157" s="151" t="s">
        <v>623</v>
      </c>
      <c r="I157" s="151" t="s">
        <v>559</v>
      </c>
      <c r="J157" s="151" t="s">
        <v>573</v>
      </c>
      <c r="K157" s="151" t="s">
        <v>610</v>
      </c>
      <c r="L157" s="151">
        <f>IF(Tabelle1[[#This Row],[Minutes]]&gt;1,Tabelle1[[#This Row],[Minutes]],"")</f>
        <v>94</v>
      </c>
      <c r="M157" s="151">
        <v>94</v>
      </c>
      <c r="N157"/>
    </row>
    <row r="158" spans="1:14" x14ac:dyDescent="0.25">
      <c r="A158" s="152" t="s">
        <v>518</v>
      </c>
      <c r="B158" s="154" t="str">
        <f>IF(OR(ISNUMBER(FIND("W/O",Tabelle1[[#This Row],[Score]])),ISNUMBER(FIND("RET",Tabelle1[[#This Row],[Score]]))),"NO","YES")</f>
        <v>YES</v>
      </c>
      <c r="C158" s="154" t="str">
        <f>IF(Tabelle1[[#This Row],[Tournament]]="Wimbledon","YES","NO")</f>
        <v>NO</v>
      </c>
      <c r="D158" s="153">
        <v>43500</v>
      </c>
      <c r="E158" s="154" t="s">
        <v>1321</v>
      </c>
      <c r="F158" s="154">
        <v>4</v>
      </c>
      <c r="G158" s="154" t="s">
        <v>1119</v>
      </c>
      <c r="H158" s="154" t="s">
        <v>1118</v>
      </c>
      <c r="I158" s="154" t="s">
        <v>1326</v>
      </c>
      <c r="J158" s="154" t="s">
        <v>745</v>
      </c>
      <c r="K158" s="154" t="s">
        <v>678</v>
      </c>
      <c r="L158" s="154">
        <f>IF(Tabelle1[[#This Row],[Minutes]]&gt;1,Tabelle1[[#This Row],[Minutes]],"")</f>
        <v>66</v>
      </c>
      <c r="M158" s="154">
        <v>66</v>
      </c>
      <c r="N158"/>
    </row>
    <row r="159" spans="1:14" x14ac:dyDescent="0.25">
      <c r="A159" s="149" t="s">
        <v>518</v>
      </c>
      <c r="B159" s="151" t="str">
        <f>IF(OR(ISNUMBER(FIND("W/O",Tabelle1[[#This Row],[Score]])),ISNUMBER(FIND("RET",Tabelle1[[#This Row],[Score]]))),"NO","YES")</f>
        <v>YES</v>
      </c>
      <c r="C159" s="151" t="str">
        <f>IF(Tabelle1[[#This Row],[Tournament]]="Wimbledon","YES","NO")</f>
        <v>NO</v>
      </c>
      <c r="D159" s="150">
        <v>43500</v>
      </c>
      <c r="E159" s="151" t="s">
        <v>1321</v>
      </c>
      <c r="F159" s="151">
        <v>4</v>
      </c>
      <c r="G159" s="151" t="s">
        <v>687</v>
      </c>
      <c r="H159" s="151" t="s">
        <v>554</v>
      </c>
      <c r="I159" s="151" t="s">
        <v>549</v>
      </c>
      <c r="J159" s="151" t="s">
        <v>548</v>
      </c>
      <c r="K159" s="151" t="s">
        <v>904</v>
      </c>
      <c r="L159" s="151">
        <f>IF(Tabelle1[[#This Row],[Minutes]]&gt;1,Tabelle1[[#This Row],[Minutes]],"")</f>
        <v>90</v>
      </c>
      <c r="M159" s="151">
        <v>90</v>
      </c>
      <c r="N159"/>
    </row>
    <row r="160" spans="1:14" x14ac:dyDescent="0.25">
      <c r="A160" s="152" t="s">
        <v>518</v>
      </c>
      <c r="B160" s="154" t="str">
        <f>IF(OR(ISNUMBER(FIND("W/O",Tabelle1[[#This Row],[Score]])),ISNUMBER(FIND("RET",Tabelle1[[#This Row],[Score]]))),"NO","YES")</f>
        <v>YES</v>
      </c>
      <c r="C160" s="154" t="str">
        <f>IF(Tabelle1[[#This Row],[Tournament]]="Wimbledon","YES","NO")</f>
        <v>NO</v>
      </c>
      <c r="D160" s="153">
        <v>43500</v>
      </c>
      <c r="E160" s="154" t="s">
        <v>1321</v>
      </c>
      <c r="F160" s="154">
        <v>4</v>
      </c>
      <c r="G160" s="154" t="s">
        <v>535</v>
      </c>
      <c r="H160" s="154" t="s">
        <v>576</v>
      </c>
      <c r="I160" s="154" t="s">
        <v>922</v>
      </c>
      <c r="J160" s="154" t="s">
        <v>528</v>
      </c>
      <c r="K160" s="154" t="s">
        <v>705</v>
      </c>
      <c r="L160" s="154">
        <f>IF(Tabelle1[[#This Row],[Minutes]]&gt;1,Tabelle1[[#This Row],[Minutes]],"")</f>
        <v>71</v>
      </c>
      <c r="M160" s="154">
        <v>71</v>
      </c>
      <c r="N160"/>
    </row>
    <row r="161" spans="1:14" x14ac:dyDescent="0.25">
      <c r="A161" s="149" t="s">
        <v>518</v>
      </c>
      <c r="B161" s="151" t="str">
        <f>IF(OR(ISNUMBER(FIND("W/O",Tabelle1[[#This Row],[Score]])),ISNUMBER(FIND("RET",Tabelle1[[#This Row],[Score]]))),"NO","YES")</f>
        <v>YES</v>
      </c>
      <c r="C161" s="151" t="str">
        <f>IF(Tabelle1[[#This Row],[Tournament]]="Wimbledon","YES","NO")</f>
        <v>NO</v>
      </c>
      <c r="D161" s="150">
        <v>43500</v>
      </c>
      <c r="E161" s="151" t="s">
        <v>1321</v>
      </c>
      <c r="F161" s="151">
        <v>4</v>
      </c>
      <c r="G161" s="151" t="s">
        <v>663</v>
      </c>
      <c r="H161" s="151" t="s">
        <v>551</v>
      </c>
      <c r="I161" s="151" t="s">
        <v>657</v>
      </c>
      <c r="J161" s="151" t="s">
        <v>633</v>
      </c>
      <c r="K161" s="151" t="s">
        <v>512</v>
      </c>
      <c r="L161" s="151">
        <f>IF(Tabelle1[[#This Row],[Minutes]]&gt;1,Tabelle1[[#This Row],[Minutes]],"")</f>
        <v>61</v>
      </c>
      <c r="M161" s="151">
        <v>61</v>
      </c>
      <c r="N161"/>
    </row>
    <row r="162" spans="1:14" x14ac:dyDescent="0.25">
      <c r="A162" s="152" t="s">
        <v>518</v>
      </c>
      <c r="B162" s="154" t="str">
        <f>IF(OR(ISNUMBER(FIND("W/O",Tabelle1[[#This Row],[Score]])),ISNUMBER(FIND("RET",Tabelle1[[#This Row],[Score]]))),"NO","YES")</f>
        <v>YES</v>
      </c>
      <c r="C162" s="154" t="str">
        <f>IF(Tabelle1[[#This Row],[Tournament]]="Wimbledon","YES","NO")</f>
        <v>NO</v>
      </c>
      <c r="D162" s="153">
        <v>43500</v>
      </c>
      <c r="E162" s="154" t="s">
        <v>1321</v>
      </c>
      <c r="F162" s="154">
        <v>4</v>
      </c>
      <c r="G162" s="154" t="s">
        <v>858</v>
      </c>
      <c r="H162" s="154" t="s">
        <v>579</v>
      </c>
      <c r="I162" s="154" t="s">
        <v>1146</v>
      </c>
      <c r="J162" s="154" t="s">
        <v>583</v>
      </c>
      <c r="K162" s="154" t="s">
        <v>653</v>
      </c>
      <c r="L162" s="154">
        <f>IF(Tabelle1[[#This Row],[Minutes]]&gt;1,Tabelle1[[#This Row],[Minutes]],"")</f>
        <v>57</v>
      </c>
      <c r="M162" s="154">
        <v>57</v>
      </c>
      <c r="N162"/>
    </row>
    <row r="163" spans="1:14" x14ac:dyDescent="0.25">
      <c r="A163" s="149" t="s">
        <v>518</v>
      </c>
      <c r="B163" s="151" t="str">
        <f>IF(OR(ISNUMBER(FIND("W/O",Tabelle1[[#This Row],[Score]])),ISNUMBER(FIND("RET",Tabelle1[[#This Row],[Score]]))),"NO","YES")</f>
        <v>YES</v>
      </c>
      <c r="C163" s="151" t="str">
        <f>IF(Tabelle1[[#This Row],[Tournament]]="Wimbledon","YES","NO")</f>
        <v>NO</v>
      </c>
      <c r="D163" s="150">
        <v>43500</v>
      </c>
      <c r="E163" s="151" t="s">
        <v>1321</v>
      </c>
      <c r="F163" s="151">
        <v>4</v>
      </c>
      <c r="G163" s="151" t="s">
        <v>620</v>
      </c>
      <c r="H163" s="151" t="s">
        <v>664</v>
      </c>
      <c r="I163" s="151" t="s">
        <v>558</v>
      </c>
      <c r="J163" s="151" t="s">
        <v>571</v>
      </c>
      <c r="K163" s="151" t="s">
        <v>653</v>
      </c>
      <c r="L163" s="151">
        <f>IF(Tabelle1[[#This Row],[Minutes]]&gt;1,Tabelle1[[#This Row],[Minutes]],"")</f>
        <v>56</v>
      </c>
      <c r="M163" s="151">
        <v>56</v>
      </c>
      <c r="N163"/>
    </row>
    <row r="164" spans="1:14" x14ac:dyDescent="0.25">
      <c r="A164" s="152" t="s">
        <v>518</v>
      </c>
      <c r="B164" s="154" t="str">
        <f>IF(OR(ISNUMBER(FIND("W/O",Tabelle1[[#This Row],[Score]])),ISNUMBER(FIND("RET",Tabelle1[[#This Row],[Score]]))),"NO","YES")</f>
        <v>YES</v>
      </c>
      <c r="C164" s="154" t="str">
        <f>IF(Tabelle1[[#This Row],[Tournament]]="Wimbledon","YES","NO")</f>
        <v>NO</v>
      </c>
      <c r="D164" s="153">
        <v>43500</v>
      </c>
      <c r="E164" s="154" t="s">
        <v>1321</v>
      </c>
      <c r="F164" s="154">
        <v>4</v>
      </c>
      <c r="G164" s="154" t="s">
        <v>1324</v>
      </c>
      <c r="H164" s="154" t="s">
        <v>567</v>
      </c>
      <c r="I164" s="154" t="s">
        <v>719</v>
      </c>
      <c r="J164" s="154" t="s">
        <v>896</v>
      </c>
      <c r="K164" s="154" t="s">
        <v>1325</v>
      </c>
      <c r="L164" s="154">
        <f>IF(Tabelle1[[#This Row],[Minutes]]&gt;1,Tabelle1[[#This Row],[Minutes]],"")</f>
        <v>53</v>
      </c>
      <c r="M164" s="154">
        <v>53</v>
      </c>
      <c r="N164"/>
    </row>
    <row r="165" spans="1:14" x14ac:dyDescent="0.25">
      <c r="A165" s="149" t="s">
        <v>518</v>
      </c>
      <c r="B165" s="151" t="str">
        <f>IF(OR(ISNUMBER(FIND("W/O",Tabelle1[[#This Row],[Score]])),ISNUMBER(FIND("RET",Tabelle1[[#This Row],[Score]]))),"NO","YES")</f>
        <v>YES</v>
      </c>
      <c r="C165" s="151" t="str">
        <f>IF(Tabelle1[[#This Row],[Tournament]]="Wimbledon","YES","NO")</f>
        <v>NO</v>
      </c>
      <c r="D165" s="150">
        <v>43500</v>
      </c>
      <c r="E165" s="151" t="s">
        <v>1321</v>
      </c>
      <c r="F165" s="151">
        <v>4</v>
      </c>
      <c r="G165" s="151" t="s">
        <v>658</v>
      </c>
      <c r="H165" s="151" t="s">
        <v>574</v>
      </c>
      <c r="I165" s="151" t="s">
        <v>807</v>
      </c>
      <c r="J165" s="151" t="s">
        <v>515</v>
      </c>
      <c r="K165" s="151" t="s">
        <v>610</v>
      </c>
      <c r="L165" s="151">
        <f>IF(Tabelle1[[#This Row],[Minutes]]&gt;1,Tabelle1[[#This Row],[Minutes]],"")</f>
        <v>88</v>
      </c>
      <c r="M165" s="151">
        <v>88</v>
      </c>
      <c r="N165"/>
    </row>
    <row r="166" spans="1:14" x14ac:dyDescent="0.25">
      <c r="A166" s="152" t="s">
        <v>518</v>
      </c>
      <c r="B166" s="154" t="str">
        <f>IF(OR(ISNUMBER(FIND("W/O",Tabelle1[[#This Row],[Score]])),ISNUMBER(FIND("RET",Tabelle1[[#This Row],[Score]]))),"NO","YES")</f>
        <v>YES</v>
      </c>
      <c r="C166" s="154" t="str">
        <f>IF(Tabelle1[[#This Row],[Tournament]]="Wimbledon","YES","NO")</f>
        <v>NO</v>
      </c>
      <c r="D166" s="153">
        <v>43500</v>
      </c>
      <c r="E166" s="154" t="s">
        <v>1321</v>
      </c>
      <c r="F166" s="154">
        <v>5</v>
      </c>
      <c r="G166" s="154" t="s">
        <v>1119</v>
      </c>
      <c r="H166" s="154" t="s">
        <v>1118</v>
      </c>
      <c r="I166" s="154" t="s">
        <v>663</v>
      </c>
      <c r="J166" s="154" t="s">
        <v>551</v>
      </c>
      <c r="K166" s="154" t="s">
        <v>655</v>
      </c>
      <c r="L166" s="154">
        <f>IF(Tabelle1[[#This Row],[Minutes]]&gt;1,Tabelle1[[#This Row],[Minutes]],"")</f>
        <v>66</v>
      </c>
      <c r="M166" s="154">
        <v>66</v>
      </c>
      <c r="N166"/>
    </row>
    <row r="167" spans="1:14" x14ac:dyDescent="0.25">
      <c r="A167" s="149" t="s">
        <v>518</v>
      </c>
      <c r="B167" s="151" t="str">
        <f>IF(OR(ISNUMBER(FIND("W/O",Tabelle1[[#This Row],[Score]])),ISNUMBER(FIND("RET",Tabelle1[[#This Row],[Score]]))),"NO","YES")</f>
        <v>YES</v>
      </c>
      <c r="C167" s="151" t="str">
        <f>IF(Tabelle1[[#This Row],[Tournament]]="Wimbledon","YES","NO")</f>
        <v>NO</v>
      </c>
      <c r="D167" s="150">
        <v>43500</v>
      </c>
      <c r="E167" s="151" t="s">
        <v>1321</v>
      </c>
      <c r="F167" s="151">
        <v>5</v>
      </c>
      <c r="G167" s="151" t="s">
        <v>535</v>
      </c>
      <c r="H167" s="151" t="s">
        <v>576</v>
      </c>
      <c r="I167" s="151" t="s">
        <v>1324</v>
      </c>
      <c r="J167" s="151" t="s">
        <v>567</v>
      </c>
      <c r="K167" s="151" t="s">
        <v>1323</v>
      </c>
      <c r="L167" s="151">
        <f>IF(Tabelle1[[#This Row],[Minutes]]&gt;1,Tabelle1[[#This Row],[Minutes]],"")</f>
        <v>89</v>
      </c>
      <c r="M167" s="151">
        <v>89</v>
      </c>
      <c r="N167"/>
    </row>
    <row r="168" spans="1:14" x14ac:dyDescent="0.25">
      <c r="A168" s="152" t="s">
        <v>518</v>
      </c>
      <c r="B168" s="154" t="str">
        <f>IF(OR(ISNUMBER(FIND("W/O",Tabelle1[[#This Row],[Score]])),ISNUMBER(FIND("RET",Tabelle1[[#This Row],[Score]]))),"NO","YES")</f>
        <v>YES</v>
      </c>
      <c r="C168" s="154" t="str">
        <f>IF(Tabelle1[[#This Row],[Tournament]]="Wimbledon","YES","NO")</f>
        <v>NO</v>
      </c>
      <c r="D168" s="153">
        <v>43500</v>
      </c>
      <c r="E168" s="154" t="s">
        <v>1321</v>
      </c>
      <c r="F168" s="154">
        <v>5</v>
      </c>
      <c r="G168" s="154" t="s">
        <v>858</v>
      </c>
      <c r="H168" s="154" t="s">
        <v>579</v>
      </c>
      <c r="I168" s="154" t="s">
        <v>658</v>
      </c>
      <c r="J168" s="154" t="s">
        <v>574</v>
      </c>
      <c r="K168" s="154" t="s">
        <v>626</v>
      </c>
      <c r="L168" s="154">
        <f>IF(Tabelle1[[#This Row],[Minutes]]&gt;1,Tabelle1[[#This Row],[Minutes]],"")</f>
        <v>45</v>
      </c>
      <c r="M168" s="154">
        <v>45</v>
      </c>
      <c r="N168"/>
    </row>
    <row r="169" spans="1:14" x14ac:dyDescent="0.25">
      <c r="A169" s="149" t="s">
        <v>518</v>
      </c>
      <c r="B169" s="151" t="str">
        <f>IF(OR(ISNUMBER(FIND("W/O",Tabelle1[[#This Row],[Score]])),ISNUMBER(FIND("RET",Tabelle1[[#This Row],[Score]]))),"NO","YES")</f>
        <v>YES</v>
      </c>
      <c r="C169" s="151" t="str">
        <f>IF(Tabelle1[[#This Row],[Tournament]]="Wimbledon","YES","NO")</f>
        <v>NO</v>
      </c>
      <c r="D169" s="150">
        <v>43500</v>
      </c>
      <c r="E169" s="151" t="s">
        <v>1321</v>
      </c>
      <c r="F169" s="151">
        <v>5</v>
      </c>
      <c r="G169" s="151" t="s">
        <v>620</v>
      </c>
      <c r="H169" s="151" t="s">
        <v>664</v>
      </c>
      <c r="I169" s="151" t="s">
        <v>687</v>
      </c>
      <c r="J169" s="151" t="s">
        <v>554</v>
      </c>
      <c r="K169" s="151" t="s">
        <v>1322</v>
      </c>
      <c r="L169" s="151">
        <f>IF(Tabelle1[[#This Row],[Minutes]]&gt;1,Tabelle1[[#This Row],[Minutes]],"")</f>
        <v>80</v>
      </c>
      <c r="M169" s="151">
        <v>80</v>
      </c>
      <c r="N169"/>
    </row>
    <row r="170" spans="1:14" x14ac:dyDescent="0.25">
      <c r="A170" s="152" t="s">
        <v>518</v>
      </c>
      <c r="B170" s="154" t="str">
        <f>IF(OR(ISNUMBER(FIND("W/O",Tabelle1[[#This Row],[Score]])),ISNUMBER(FIND("RET",Tabelle1[[#This Row],[Score]]))),"NO","YES")</f>
        <v>YES</v>
      </c>
      <c r="C170" s="154" t="str">
        <f>IF(Tabelle1[[#This Row],[Tournament]]="Wimbledon","YES","NO")</f>
        <v>NO</v>
      </c>
      <c r="D170" s="153">
        <v>43500</v>
      </c>
      <c r="E170" s="154" t="s">
        <v>1321</v>
      </c>
      <c r="F170" s="154">
        <v>6</v>
      </c>
      <c r="G170" s="154" t="s">
        <v>1119</v>
      </c>
      <c r="H170" s="154" t="s">
        <v>1118</v>
      </c>
      <c r="I170" s="154" t="s">
        <v>620</v>
      </c>
      <c r="J170" s="154" t="s">
        <v>664</v>
      </c>
      <c r="K170" s="154" t="s">
        <v>550</v>
      </c>
      <c r="L170" s="154">
        <f>IF(Tabelle1[[#This Row],[Minutes]]&gt;1,Tabelle1[[#This Row],[Minutes]],"")</f>
        <v>66</v>
      </c>
      <c r="M170" s="154">
        <v>66</v>
      </c>
      <c r="N170"/>
    </row>
    <row r="171" spans="1:14" x14ac:dyDescent="0.25">
      <c r="A171" s="149" t="s">
        <v>518</v>
      </c>
      <c r="B171" s="151" t="str">
        <f>IF(OR(ISNUMBER(FIND("W/O",Tabelle1[[#This Row],[Score]])),ISNUMBER(FIND("RET",Tabelle1[[#This Row],[Score]]))),"NO","YES")</f>
        <v>YES</v>
      </c>
      <c r="C171" s="151" t="str">
        <f>IF(Tabelle1[[#This Row],[Tournament]]="Wimbledon","YES","NO")</f>
        <v>NO</v>
      </c>
      <c r="D171" s="150">
        <v>43500</v>
      </c>
      <c r="E171" s="151" t="s">
        <v>1321</v>
      </c>
      <c r="F171" s="151">
        <v>6</v>
      </c>
      <c r="G171" s="151" t="s">
        <v>535</v>
      </c>
      <c r="H171" s="151" t="s">
        <v>576</v>
      </c>
      <c r="I171" s="151" t="s">
        <v>858</v>
      </c>
      <c r="J171" s="151" t="s">
        <v>579</v>
      </c>
      <c r="K171" s="151" t="s">
        <v>522</v>
      </c>
      <c r="L171" s="151">
        <f>IF(Tabelle1[[#This Row],[Minutes]]&gt;1,Tabelle1[[#This Row],[Minutes]],"")</f>
        <v>80</v>
      </c>
      <c r="M171" s="151">
        <v>80</v>
      </c>
      <c r="N171"/>
    </row>
    <row r="172" spans="1:14" x14ac:dyDescent="0.25">
      <c r="A172" s="152" t="s">
        <v>518</v>
      </c>
      <c r="B172" s="154" t="str">
        <f>IF(OR(ISNUMBER(FIND("W/O",Tabelle1[[#This Row],[Score]])),ISNUMBER(FIND("RET",Tabelle1[[#This Row],[Score]]))),"NO","YES")</f>
        <v>YES</v>
      </c>
      <c r="C172" s="154" t="str">
        <f>IF(Tabelle1[[#This Row],[Tournament]]="Wimbledon","YES","NO")</f>
        <v>NO</v>
      </c>
      <c r="D172" s="153">
        <v>43500</v>
      </c>
      <c r="E172" s="154" t="s">
        <v>1321</v>
      </c>
      <c r="F172" s="154">
        <v>7</v>
      </c>
      <c r="G172" s="154" t="s">
        <v>535</v>
      </c>
      <c r="H172" s="154" t="s">
        <v>576</v>
      </c>
      <c r="I172" s="154" t="s">
        <v>1119</v>
      </c>
      <c r="J172" s="154" t="s">
        <v>1118</v>
      </c>
      <c r="K172" s="154" t="s">
        <v>678</v>
      </c>
      <c r="L172" s="154">
        <f>IF(Tabelle1[[#This Row],[Minutes]]&gt;1,Tabelle1[[#This Row],[Minutes]],"")</f>
        <v>70</v>
      </c>
      <c r="M172" s="154">
        <v>70</v>
      </c>
      <c r="N172"/>
    </row>
    <row r="173" spans="1:14" x14ac:dyDescent="0.25">
      <c r="A173" s="149" t="s">
        <v>518</v>
      </c>
      <c r="B173" s="151" t="str">
        <f>IF(OR(ISNUMBER(FIND("W/O",Tabelle1[[#This Row],[Score]])),ISNUMBER(FIND("RET",Tabelle1[[#This Row],[Score]]))),"NO","YES")</f>
        <v>NO</v>
      </c>
      <c r="C173" s="151" t="str">
        <f>IF(Tabelle1[[#This Row],[Tournament]]="Wimbledon","YES","NO")</f>
        <v>NO</v>
      </c>
      <c r="D173" s="150">
        <v>43500</v>
      </c>
      <c r="E173" s="151" t="s">
        <v>1314</v>
      </c>
      <c r="F173" s="151">
        <v>4</v>
      </c>
      <c r="G173" s="151" t="s">
        <v>1317</v>
      </c>
      <c r="H173" s="151" t="s">
        <v>1316</v>
      </c>
      <c r="I173" s="151" t="s">
        <v>738</v>
      </c>
      <c r="J173" s="151" t="s">
        <v>917</v>
      </c>
      <c r="K173" s="151" t="s">
        <v>582</v>
      </c>
      <c r="L173" s="151" t="str">
        <f>IF(Tabelle1[[#This Row],[Minutes]]&gt;1,Tabelle1[[#This Row],[Minutes]],"")</f>
        <v/>
      </c>
      <c r="M173" s="151">
        <v>0</v>
      </c>
      <c r="N173"/>
    </row>
    <row r="174" spans="1:14" x14ac:dyDescent="0.25">
      <c r="A174" s="152" t="s">
        <v>518</v>
      </c>
      <c r="B174" s="154" t="str">
        <f>IF(OR(ISNUMBER(FIND("W/O",Tabelle1[[#This Row],[Score]])),ISNUMBER(FIND("RET",Tabelle1[[#This Row],[Score]]))),"NO","YES")</f>
        <v>YES</v>
      </c>
      <c r="C174" s="154" t="str">
        <f>IF(Tabelle1[[#This Row],[Tournament]]="Wimbledon","YES","NO")</f>
        <v>NO</v>
      </c>
      <c r="D174" s="153">
        <v>43500</v>
      </c>
      <c r="E174" s="154" t="s">
        <v>1314</v>
      </c>
      <c r="F174" s="154">
        <v>4</v>
      </c>
      <c r="G174" s="154" t="s">
        <v>792</v>
      </c>
      <c r="H174" s="154" t="s">
        <v>791</v>
      </c>
      <c r="I174" s="154" t="s">
        <v>808</v>
      </c>
      <c r="J174" s="154" t="s">
        <v>784</v>
      </c>
      <c r="K174" s="154" t="s">
        <v>563</v>
      </c>
      <c r="L174" s="154">
        <f>IF(Tabelle1[[#This Row],[Minutes]]&gt;1,Tabelle1[[#This Row],[Minutes]],"")</f>
        <v>62</v>
      </c>
      <c r="M174" s="154">
        <v>62</v>
      </c>
      <c r="N174"/>
    </row>
    <row r="175" spans="1:14" x14ac:dyDescent="0.25">
      <c r="A175" s="149" t="s">
        <v>518</v>
      </c>
      <c r="B175" s="151" t="str">
        <f>IF(OR(ISNUMBER(FIND("W/O",Tabelle1[[#This Row],[Score]])),ISNUMBER(FIND("RET",Tabelle1[[#This Row],[Score]]))),"NO","YES")</f>
        <v>YES</v>
      </c>
      <c r="C175" s="151" t="str">
        <f>IF(Tabelle1[[#This Row],[Tournament]]="Wimbledon","YES","NO")</f>
        <v>NO</v>
      </c>
      <c r="D175" s="150">
        <v>43500</v>
      </c>
      <c r="E175" s="151" t="s">
        <v>1314</v>
      </c>
      <c r="F175" s="151">
        <v>4</v>
      </c>
      <c r="G175" s="151" t="s">
        <v>717</v>
      </c>
      <c r="H175" s="151" t="s">
        <v>682</v>
      </c>
      <c r="I175" s="151" t="s">
        <v>526</v>
      </c>
      <c r="J175" s="151" t="s">
        <v>525</v>
      </c>
      <c r="K175" s="151" t="s">
        <v>610</v>
      </c>
      <c r="L175" s="151">
        <f>IF(Tabelle1[[#This Row],[Minutes]]&gt;1,Tabelle1[[#This Row],[Minutes]],"")</f>
        <v>77</v>
      </c>
      <c r="M175" s="151">
        <v>77</v>
      </c>
      <c r="N175"/>
    </row>
    <row r="176" spans="1:14" x14ac:dyDescent="0.25">
      <c r="A176" s="152" t="s">
        <v>518</v>
      </c>
      <c r="B176" s="154" t="str">
        <f>IF(OR(ISNUMBER(FIND("W/O",Tabelle1[[#This Row],[Score]])),ISNUMBER(FIND("RET",Tabelle1[[#This Row],[Score]]))),"NO","YES")</f>
        <v>YES</v>
      </c>
      <c r="C176" s="154" t="str">
        <f>IF(Tabelle1[[#This Row],[Tournament]]="Wimbledon","YES","NO")</f>
        <v>NO</v>
      </c>
      <c r="D176" s="153">
        <v>43500</v>
      </c>
      <c r="E176" s="154" t="s">
        <v>1314</v>
      </c>
      <c r="F176" s="154">
        <v>4</v>
      </c>
      <c r="G176" s="154" t="s">
        <v>770</v>
      </c>
      <c r="H176" s="154" t="s">
        <v>816</v>
      </c>
      <c r="I176" s="154" t="s">
        <v>869</v>
      </c>
      <c r="J176" s="154" t="s">
        <v>659</v>
      </c>
      <c r="K176" s="154" t="s">
        <v>550</v>
      </c>
      <c r="L176" s="154">
        <f>IF(Tabelle1[[#This Row],[Minutes]]&gt;1,Tabelle1[[#This Row],[Minutes]],"")</f>
        <v>70</v>
      </c>
      <c r="M176" s="154">
        <v>70</v>
      </c>
      <c r="N176"/>
    </row>
    <row r="177" spans="1:14" x14ac:dyDescent="0.25">
      <c r="A177" s="149" t="s">
        <v>518</v>
      </c>
      <c r="B177" s="151" t="str">
        <f>IF(OR(ISNUMBER(FIND("W/O",Tabelle1[[#This Row],[Score]])),ISNUMBER(FIND("RET",Tabelle1[[#This Row],[Score]]))),"NO","YES")</f>
        <v>YES</v>
      </c>
      <c r="C177" s="151" t="str">
        <f>IF(Tabelle1[[#This Row],[Tournament]]="Wimbledon","YES","NO")</f>
        <v>NO</v>
      </c>
      <c r="D177" s="150">
        <v>43500</v>
      </c>
      <c r="E177" s="151" t="s">
        <v>1314</v>
      </c>
      <c r="F177" s="151">
        <v>4</v>
      </c>
      <c r="G177" s="151" t="s">
        <v>577</v>
      </c>
      <c r="H177" s="151" t="s">
        <v>600</v>
      </c>
      <c r="I177" s="151" t="s">
        <v>640</v>
      </c>
      <c r="J177" s="151" t="s">
        <v>595</v>
      </c>
      <c r="K177" s="151" t="s">
        <v>643</v>
      </c>
      <c r="L177" s="151">
        <f>IF(Tabelle1[[#This Row],[Minutes]]&gt;1,Tabelle1[[#This Row],[Minutes]],"")</f>
        <v>93</v>
      </c>
      <c r="M177" s="151">
        <v>93</v>
      </c>
      <c r="N177"/>
    </row>
    <row r="178" spans="1:14" x14ac:dyDescent="0.25">
      <c r="A178" s="152" t="s">
        <v>518</v>
      </c>
      <c r="B178" s="154" t="str">
        <f>IF(OR(ISNUMBER(FIND("W/O",Tabelle1[[#This Row],[Score]])),ISNUMBER(FIND("RET",Tabelle1[[#This Row],[Score]]))),"NO","YES")</f>
        <v>YES</v>
      </c>
      <c r="C178" s="154" t="str">
        <f>IF(Tabelle1[[#This Row],[Tournament]]="Wimbledon","YES","NO")</f>
        <v>NO</v>
      </c>
      <c r="D178" s="153">
        <v>43500</v>
      </c>
      <c r="E178" s="154" t="s">
        <v>1314</v>
      </c>
      <c r="F178" s="154">
        <v>4</v>
      </c>
      <c r="G178" s="154" t="s">
        <v>581</v>
      </c>
      <c r="H178" s="154" t="s">
        <v>673</v>
      </c>
      <c r="I178" s="154" t="s">
        <v>1320</v>
      </c>
      <c r="J178" s="154" t="s">
        <v>1319</v>
      </c>
      <c r="K178" s="154" t="s">
        <v>667</v>
      </c>
      <c r="L178" s="154">
        <f>IF(Tabelle1[[#This Row],[Minutes]]&gt;1,Tabelle1[[#This Row],[Minutes]],"")</f>
        <v>50</v>
      </c>
      <c r="M178" s="154">
        <v>50</v>
      </c>
      <c r="N178"/>
    </row>
    <row r="179" spans="1:14" x14ac:dyDescent="0.25">
      <c r="A179" s="149" t="s">
        <v>518</v>
      </c>
      <c r="B179" s="151" t="str">
        <f>IF(OR(ISNUMBER(FIND("W/O",Tabelle1[[#This Row],[Score]])),ISNUMBER(FIND("RET",Tabelle1[[#This Row],[Score]]))),"NO","YES")</f>
        <v>YES</v>
      </c>
      <c r="C179" s="151" t="str">
        <f>IF(Tabelle1[[#This Row],[Tournament]]="Wimbledon","YES","NO")</f>
        <v>NO</v>
      </c>
      <c r="D179" s="150">
        <v>43500</v>
      </c>
      <c r="E179" s="151" t="s">
        <v>1314</v>
      </c>
      <c r="F179" s="151">
        <v>4</v>
      </c>
      <c r="G179" s="151" t="s">
        <v>555</v>
      </c>
      <c r="H179" s="151" t="s">
        <v>570</v>
      </c>
      <c r="I179" s="151" t="s">
        <v>615</v>
      </c>
      <c r="J179" s="151" t="s">
        <v>701</v>
      </c>
      <c r="K179" s="151" t="s">
        <v>527</v>
      </c>
      <c r="L179" s="151">
        <f>IF(Tabelle1[[#This Row],[Minutes]]&gt;1,Tabelle1[[#This Row],[Minutes]],"")</f>
        <v>67</v>
      </c>
      <c r="M179" s="151">
        <v>67</v>
      </c>
      <c r="N179"/>
    </row>
    <row r="180" spans="1:14" x14ac:dyDescent="0.25">
      <c r="A180" s="152" t="s">
        <v>518</v>
      </c>
      <c r="B180" s="154" t="str">
        <f>IF(OR(ISNUMBER(FIND("W/O",Tabelle1[[#This Row],[Score]])),ISNUMBER(FIND("RET",Tabelle1[[#This Row],[Score]]))),"NO","YES")</f>
        <v>YES</v>
      </c>
      <c r="C180" s="154" t="str">
        <f>IF(Tabelle1[[#This Row],[Tournament]]="Wimbledon","YES","NO")</f>
        <v>NO</v>
      </c>
      <c r="D180" s="153">
        <v>43500</v>
      </c>
      <c r="E180" s="154" t="s">
        <v>1314</v>
      </c>
      <c r="F180" s="154">
        <v>4</v>
      </c>
      <c r="G180" s="154" t="s">
        <v>672</v>
      </c>
      <c r="H180" s="154" t="s">
        <v>676</v>
      </c>
      <c r="I180" s="154" t="s">
        <v>636</v>
      </c>
      <c r="J180" s="154" t="s">
        <v>599</v>
      </c>
      <c r="K180" s="154" t="s">
        <v>1318</v>
      </c>
      <c r="L180" s="154">
        <f>IF(Tabelle1[[#This Row],[Minutes]]&gt;1,Tabelle1[[#This Row],[Minutes]],"")</f>
        <v>63</v>
      </c>
      <c r="M180" s="154">
        <v>63</v>
      </c>
      <c r="N180"/>
    </row>
    <row r="181" spans="1:14" x14ac:dyDescent="0.25">
      <c r="A181" s="149" t="s">
        <v>518</v>
      </c>
      <c r="B181" s="151" t="str">
        <f>IF(OR(ISNUMBER(FIND("W/O",Tabelle1[[#This Row],[Score]])),ISNUMBER(FIND("RET",Tabelle1[[#This Row],[Score]]))),"NO","YES")</f>
        <v>YES</v>
      </c>
      <c r="C181" s="151" t="str">
        <f>IF(Tabelle1[[#This Row],[Tournament]]="Wimbledon","YES","NO")</f>
        <v>NO</v>
      </c>
      <c r="D181" s="150">
        <v>43500</v>
      </c>
      <c r="E181" s="151" t="s">
        <v>1314</v>
      </c>
      <c r="F181" s="151">
        <v>5</v>
      </c>
      <c r="G181" s="151" t="s">
        <v>792</v>
      </c>
      <c r="H181" s="151" t="s">
        <v>791</v>
      </c>
      <c r="I181" s="151" t="s">
        <v>717</v>
      </c>
      <c r="J181" s="151" t="s">
        <v>682</v>
      </c>
      <c r="K181" s="151" t="s">
        <v>607</v>
      </c>
      <c r="L181" s="151">
        <f>IF(Tabelle1[[#This Row],[Minutes]]&gt;1,Tabelle1[[#This Row],[Minutes]],"")</f>
        <v>93</v>
      </c>
      <c r="M181" s="151">
        <v>93</v>
      </c>
      <c r="N181"/>
    </row>
    <row r="182" spans="1:14" x14ac:dyDescent="0.25">
      <c r="A182" s="152" t="s">
        <v>518</v>
      </c>
      <c r="B182" s="154" t="str">
        <f>IF(OR(ISNUMBER(FIND("W/O",Tabelle1[[#This Row],[Score]])),ISNUMBER(FIND("RET",Tabelle1[[#This Row],[Score]]))),"NO","YES")</f>
        <v>YES</v>
      </c>
      <c r="C182" s="154" t="str">
        <f>IF(Tabelle1[[#This Row],[Tournament]]="Wimbledon","YES","NO")</f>
        <v>NO</v>
      </c>
      <c r="D182" s="153">
        <v>43500</v>
      </c>
      <c r="E182" s="154" t="s">
        <v>1314</v>
      </c>
      <c r="F182" s="154">
        <v>5</v>
      </c>
      <c r="G182" s="154" t="s">
        <v>770</v>
      </c>
      <c r="H182" s="154" t="s">
        <v>816</v>
      </c>
      <c r="I182" s="154" t="s">
        <v>581</v>
      </c>
      <c r="J182" s="154" t="s">
        <v>673</v>
      </c>
      <c r="K182" s="154" t="s">
        <v>607</v>
      </c>
      <c r="L182" s="154">
        <f>IF(Tabelle1[[#This Row],[Minutes]]&gt;1,Tabelle1[[#This Row],[Minutes]],"")</f>
        <v>92</v>
      </c>
      <c r="M182" s="154">
        <v>92</v>
      </c>
      <c r="N182"/>
    </row>
    <row r="183" spans="1:14" x14ac:dyDescent="0.25">
      <c r="A183" s="149" t="s">
        <v>518</v>
      </c>
      <c r="B183" s="151" t="str">
        <f>IF(OR(ISNUMBER(FIND("W/O",Tabelle1[[#This Row],[Score]])),ISNUMBER(FIND("RET",Tabelle1[[#This Row],[Score]]))),"NO","YES")</f>
        <v>YES</v>
      </c>
      <c r="C183" s="151" t="str">
        <f>IF(Tabelle1[[#This Row],[Tournament]]="Wimbledon","YES","NO")</f>
        <v>NO</v>
      </c>
      <c r="D183" s="150">
        <v>43500</v>
      </c>
      <c r="E183" s="151" t="s">
        <v>1314</v>
      </c>
      <c r="F183" s="151">
        <v>5</v>
      </c>
      <c r="G183" s="151" t="s">
        <v>577</v>
      </c>
      <c r="H183" s="151" t="s">
        <v>600</v>
      </c>
      <c r="I183" s="151" t="s">
        <v>672</v>
      </c>
      <c r="J183" s="151" t="s">
        <v>676</v>
      </c>
      <c r="K183" s="151" t="s">
        <v>519</v>
      </c>
      <c r="L183" s="151">
        <f>IF(Tabelle1[[#This Row],[Minutes]]&gt;1,Tabelle1[[#This Row],[Minutes]],"")</f>
        <v>104</v>
      </c>
      <c r="M183" s="151">
        <v>104</v>
      </c>
      <c r="N183"/>
    </row>
    <row r="184" spans="1:14" x14ac:dyDescent="0.25">
      <c r="A184" s="152" t="s">
        <v>518</v>
      </c>
      <c r="B184" s="154" t="str">
        <f>IF(OR(ISNUMBER(FIND("W/O",Tabelle1[[#This Row],[Score]])),ISNUMBER(FIND("RET",Tabelle1[[#This Row],[Score]]))),"NO","YES")</f>
        <v>YES</v>
      </c>
      <c r="C184" s="154" t="str">
        <f>IF(Tabelle1[[#This Row],[Tournament]]="Wimbledon","YES","NO")</f>
        <v>NO</v>
      </c>
      <c r="D184" s="153">
        <v>43500</v>
      </c>
      <c r="E184" s="154" t="s">
        <v>1314</v>
      </c>
      <c r="F184" s="154">
        <v>5</v>
      </c>
      <c r="G184" s="154" t="s">
        <v>555</v>
      </c>
      <c r="H184" s="154" t="s">
        <v>570</v>
      </c>
      <c r="I184" s="154" t="s">
        <v>1317</v>
      </c>
      <c r="J184" s="154" t="s">
        <v>1316</v>
      </c>
      <c r="K184" s="154" t="s">
        <v>718</v>
      </c>
      <c r="L184" s="154">
        <f>IF(Tabelle1[[#This Row],[Minutes]]&gt;1,Tabelle1[[#This Row],[Minutes]],"")</f>
        <v>50</v>
      </c>
      <c r="M184" s="154">
        <v>50</v>
      </c>
      <c r="N184"/>
    </row>
    <row r="185" spans="1:14" x14ac:dyDescent="0.25">
      <c r="A185" s="149" t="s">
        <v>518</v>
      </c>
      <c r="B185" s="151" t="str">
        <f>IF(OR(ISNUMBER(FIND("W/O",Tabelle1[[#This Row],[Score]])),ISNUMBER(FIND("RET",Tabelle1[[#This Row],[Score]]))),"NO","YES")</f>
        <v>YES</v>
      </c>
      <c r="C185" s="151" t="str">
        <f>IF(Tabelle1[[#This Row],[Tournament]]="Wimbledon","YES","NO")</f>
        <v>NO</v>
      </c>
      <c r="D185" s="150">
        <v>43500</v>
      </c>
      <c r="E185" s="151" t="s">
        <v>1314</v>
      </c>
      <c r="F185" s="151">
        <v>6</v>
      </c>
      <c r="G185" s="151" t="s">
        <v>792</v>
      </c>
      <c r="H185" s="151" t="s">
        <v>791</v>
      </c>
      <c r="I185" s="151" t="s">
        <v>555</v>
      </c>
      <c r="J185" s="151" t="s">
        <v>570</v>
      </c>
      <c r="K185" s="151" t="s">
        <v>585</v>
      </c>
      <c r="L185" s="151">
        <f>IF(Tabelle1[[#This Row],[Minutes]]&gt;1,Tabelle1[[#This Row],[Minutes]],"")</f>
        <v>73</v>
      </c>
      <c r="M185" s="151">
        <v>73</v>
      </c>
      <c r="N185"/>
    </row>
    <row r="186" spans="1:14" x14ac:dyDescent="0.25">
      <c r="A186" s="152" t="s">
        <v>518</v>
      </c>
      <c r="B186" s="154" t="str">
        <f>IF(OR(ISNUMBER(FIND("W/O",Tabelle1[[#This Row],[Score]])),ISNUMBER(FIND("RET",Tabelle1[[#This Row],[Score]]))),"NO","YES")</f>
        <v>YES</v>
      </c>
      <c r="C186" s="154" t="str">
        <f>IF(Tabelle1[[#This Row],[Tournament]]="Wimbledon","YES","NO")</f>
        <v>NO</v>
      </c>
      <c r="D186" s="153">
        <v>43500</v>
      </c>
      <c r="E186" s="154" t="s">
        <v>1314</v>
      </c>
      <c r="F186" s="154">
        <v>6</v>
      </c>
      <c r="G186" s="154" t="s">
        <v>577</v>
      </c>
      <c r="H186" s="154" t="s">
        <v>600</v>
      </c>
      <c r="I186" s="154" t="s">
        <v>770</v>
      </c>
      <c r="J186" s="154" t="s">
        <v>816</v>
      </c>
      <c r="K186" s="154" t="s">
        <v>1315</v>
      </c>
      <c r="L186" s="154">
        <f>IF(Tabelle1[[#This Row],[Minutes]]&gt;1,Tabelle1[[#This Row],[Minutes]],"")</f>
        <v>89</v>
      </c>
      <c r="M186" s="154">
        <v>89</v>
      </c>
      <c r="N186"/>
    </row>
    <row r="187" spans="1:14" x14ac:dyDescent="0.25">
      <c r="A187" s="149" t="s">
        <v>518</v>
      </c>
      <c r="B187" s="151" t="str">
        <f>IF(OR(ISNUMBER(FIND("W/O",Tabelle1[[#This Row],[Score]])),ISNUMBER(FIND("RET",Tabelle1[[#This Row],[Score]]))),"NO","YES")</f>
        <v>YES</v>
      </c>
      <c r="C187" s="151" t="str">
        <f>IF(Tabelle1[[#This Row],[Tournament]]="Wimbledon","YES","NO")</f>
        <v>NO</v>
      </c>
      <c r="D187" s="150">
        <v>43500</v>
      </c>
      <c r="E187" s="151" t="s">
        <v>1314</v>
      </c>
      <c r="F187" s="151">
        <v>7</v>
      </c>
      <c r="G187" s="151" t="s">
        <v>577</v>
      </c>
      <c r="H187" s="151" t="s">
        <v>600</v>
      </c>
      <c r="I187" s="151" t="s">
        <v>792</v>
      </c>
      <c r="J187" s="151" t="s">
        <v>791</v>
      </c>
      <c r="K187" s="151" t="s">
        <v>1313</v>
      </c>
      <c r="L187" s="151">
        <f>IF(Tabelle1[[#This Row],[Minutes]]&gt;1,Tabelle1[[#This Row],[Minutes]],"")</f>
        <v>67</v>
      </c>
      <c r="M187" s="151">
        <v>67</v>
      </c>
      <c r="N187"/>
    </row>
    <row r="188" spans="1:14" x14ac:dyDescent="0.25">
      <c r="A188" s="152" t="s">
        <v>518</v>
      </c>
      <c r="B188" s="154" t="str">
        <f>IF(OR(ISNUMBER(FIND("W/O",Tabelle1[[#This Row],[Score]])),ISNUMBER(FIND("RET",Tabelle1[[#This Row],[Score]]))),"NO","YES")</f>
        <v>YES</v>
      </c>
      <c r="C188" s="154" t="str">
        <f>IF(Tabelle1[[#This Row],[Tournament]]="Wimbledon","YES","NO")</f>
        <v>NO</v>
      </c>
      <c r="D188" s="153">
        <v>43507</v>
      </c>
      <c r="E188" s="154" t="s">
        <v>1311</v>
      </c>
      <c r="F188" s="154">
        <v>4</v>
      </c>
      <c r="G188" s="154" t="s">
        <v>622</v>
      </c>
      <c r="H188" s="154" t="s">
        <v>756</v>
      </c>
      <c r="I188" s="154" t="s">
        <v>565</v>
      </c>
      <c r="J188" s="154" t="s">
        <v>1141</v>
      </c>
      <c r="K188" s="154" t="s">
        <v>539</v>
      </c>
      <c r="L188" s="154">
        <f>IF(Tabelle1[[#This Row],[Minutes]]&gt;1,Tabelle1[[#This Row],[Minutes]],"")</f>
        <v>75</v>
      </c>
      <c r="M188" s="154">
        <v>75</v>
      </c>
      <c r="N188"/>
    </row>
    <row r="189" spans="1:14" x14ac:dyDescent="0.25">
      <c r="A189" s="149" t="s">
        <v>518</v>
      </c>
      <c r="B189" s="151" t="str">
        <f>IF(OR(ISNUMBER(FIND("W/O",Tabelle1[[#This Row],[Score]])),ISNUMBER(FIND("RET",Tabelle1[[#This Row],[Score]]))),"NO","YES")</f>
        <v>YES</v>
      </c>
      <c r="C189" s="151" t="str">
        <f>IF(Tabelle1[[#This Row],[Tournament]]="Wimbledon","YES","NO")</f>
        <v>NO</v>
      </c>
      <c r="D189" s="150">
        <v>43507</v>
      </c>
      <c r="E189" s="151" t="s">
        <v>1311</v>
      </c>
      <c r="F189" s="151">
        <v>4</v>
      </c>
      <c r="G189" s="151" t="s">
        <v>1198</v>
      </c>
      <c r="H189" s="151" t="s">
        <v>632</v>
      </c>
      <c r="I189" s="151" t="s">
        <v>669</v>
      </c>
      <c r="J189" s="151" t="s">
        <v>741</v>
      </c>
      <c r="K189" s="151" t="s">
        <v>678</v>
      </c>
      <c r="L189" s="151">
        <f>IF(Tabelle1[[#This Row],[Minutes]]&gt;1,Tabelle1[[#This Row],[Minutes]],"")</f>
        <v>67</v>
      </c>
      <c r="M189" s="151">
        <v>67</v>
      </c>
      <c r="N189"/>
    </row>
    <row r="190" spans="1:14" x14ac:dyDescent="0.25">
      <c r="A190" s="152" t="s">
        <v>518</v>
      </c>
      <c r="B190" s="154" t="str">
        <f>IF(OR(ISNUMBER(FIND("W/O",Tabelle1[[#This Row],[Score]])),ISNUMBER(FIND("RET",Tabelle1[[#This Row],[Score]]))),"NO","YES")</f>
        <v>YES</v>
      </c>
      <c r="C190" s="154" t="str">
        <f>IF(Tabelle1[[#This Row],[Tournament]]="Wimbledon","YES","NO")</f>
        <v>NO</v>
      </c>
      <c r="D190" s="153">
        <v>43507</v>
      </c>
      <c r="E190" s="154" t="s">
        <v>1311</v>
      </c>
      <c r="F190" s="154">
        <v>4</v>
      </c>
      <c r="G190" s="154" t="s">
        <v>948</v>
      </c>
      <c r="H190" s="154" t="s">
        <v>644</v>
      </c>
      <c r="I190" s="154" t="s">
        <v>680</v>
      </c>
      <c r="J190" s="154" t="s">
        <v>1183</v>
      </c>
      <c r="K190" s="154" t="s">
        <v>1312</v>
      </c>
      <c r="L190" s="154">
        <f>IF(Tabelle1[[#This Row],[Minutes]]&gt;1,Tabelle1[[#This Row],[Minutes]],"")</f>
        <v>90</v>
      </c>
      <c r="M190" s="154">
        <v>90</v>
      </c>
      <c r="N190"/>
    </row>
    <row r="191" spans="1:14" x14ac:dyDescent="0.25">
      <c r="A191" s="149" t="s">
        <v>518</v>
      </c>
      <c r="B191" s="151" t="str">
        <f>IF(OR(ISNUMBER(FIND("W/O",Tabelle1[[#This Row],[Score]])),ISNUMBER(FIND("RET",Tabelle1[[#This Row],[Score]]))),"NO","YES")</f>
        <v>YES</v>
      </c>
      <c r="C191" s="151" t="str">
        <f>IF(Tabelle1[[#This Row],[Tournament]]="Wimbledon","YES","NO")</f>
        <v>NO</v>
      </c>
      <c r="D191" s="150">
        <v>43507</v>
      </c>
      <c r="E191" s="151" t="s">
        <v>1311</v>
      </c>
      <c r="F191" s="151">
        <v>4</v>
      </c>
      <c r="G191" s="151" t="s">
        <v>674</v>
      </c>
      <c r="H191" s="151" t="s">
        <v>634</v>
      </c>
      <c r="I191" s="151" t="s">
        <v>832</v>
      </c>
      <c r="J191" s="151" t="s">
        <v>968</v>
      </c>
      <c r="K191" s="151" t="s">
        <v>919</v>
      </c>
      <c r="L191" s="151">
        <f>IF(Tabelle1[[#This Row],[Minutes]]&gt;1,Tabelle1[[#This Row],[Minutes]],"")</f>
        <v>82</v>
      </c>
      <c r="M191" s="151">
        <v>82</v>
      </c>
      <c r="N191"/>
    </row>
    <row r="192" spans="1:14" x14ac:dyDescent="0.25">
      <c r="A192" s="152" t="s">
        <v>518</v>
      </c>
      <c r="B192" s="154" t="str">
        <f>IF(OR(ISNUMBER(FIND("W/O",Tabelle1[[#This Row],[Score]])),ISNUMBER(FIND("RET",Tabelle1[[#This Row],[Score]]))),"NO","YES")</f>
        <v>YES</v>
      </c>
      <c r="C192" s="154" t="str">
        <f>IF(Tabelle1[[#This Row],[Tournament]]="Wimbledon","YES","NO")</f>
        <v>NO</v>
      </c>
      <c r="D192" s="153">
        <v>43507</v>
      </c>
      <c r="E192" s="154" t="s">
        <v>1311</v>
      </c>
      <c r="F192" s="154">
        <v>4</v>
      </c>
      <c r="G192" s="154" t="s">
        <v>779</v>
      </c>
      <c r="H192" s="154" t="s">
        <v>645</v>
      </c>
      <c r="I192" s="154" t="s">
        <v>859</v>
      </c>
      <c r="J192" s="154" t="s">
        <v>847</v>
      </c>
      <c r="K192" s="154" t="s">
        <v>1079</v>
      </c>
      <c r="L192" s="154">
        <f>IF(Tabelle1[[#This Row],[Minutes]]&gt;1,Tabelle1[[#This Row],[Minutes]],"")</f>
        <v>75</v>
      </c>
      <c r="M192" s="154">
        <v>75</v>
      </c>
      <c r="N192"/>
    </row>
    <row r="193" spans="1:14" x14ac:dyDescent="0.25">
      <c r="A193" s="149" t="s">
        <v>518</v>
      </c>
      <c r="B193" s="151" t="str">
        <f>IF(OR(ISNUMBER(FIND("W/O",Tabelle1[[#This Row],[Score]])),ISNUMBER(FIND("RET",Tabelle1[[#This Row],[Score]]))),"NO","YES")</f>
        <v>YES</v>
      </c>
      <c r="C193" s="151" t="str">
        <f>IF(Tabelle1[[#This Row],[Tournament]]="Wimbledon","YES","NO")</f>
        <v>NO</v>
      </c>
      <c r="D193" s="150">
        <v>43507</v>
      </c>
      <c r="E193" s="151" t="s">
        <v>1311</v>
      </c>
      <c r="F193" s="151">
        <v>4</v>
      </c>
      <c r="G193" s="151" t="s">
        <v>559</v>
      </c>
      <c r="H193" s="151" t="s">
        <v>573</v>
      </c>
      <c r="I193" s="151" t="s">
        <v>666</v>
      </c>
      <c r="J193" s="151" t="s">
        <v>817</v>
      </c>
      <c r="K193" s="151" t="s">
        <v>533</v>
      </c>
      <c r="L193" s="151">
        <f>IF(Tabelle1[[#This Row],[Minutes]]&gt;1,Tabelle1[[#This Row],[Minutes]],"")</f>
        <v>86</v>
      </c>
      <c r="M193" s="151">
        <v>86</v>
      </c>
      <c r="N193"/>
    </row>
    <row r="194" spans="1:14" x14ac:dyDescent="0.25">
      <c r="A194" s="152" t="s">
        <v>518</v>
      </c>
      <c r="B194" s="154" t="str">
        <f>IF(OR(ISNUMBER(FIND("W/O",Tabelle1[[#This Row],[Score]])),ISNUMBER(FIND("RET",Tabelle1[[#This Row],[Score]]))),"NO","YES")</f>
        <v>YES</v>
      </c>
      <c r="C194" s="154" t="str">
        <f>IF(Tabelle1[[#This Row],[Tournament]]="Wimbledon","YES","NO")</f>
        <v>NO</v>
      </c>
      <c r="D194" s="153">
        <v>43507</v>
      </c>
      <c r="E194" s="154" t="s">
        <v>1311</v>
      </c>
      <c r="F194" s="154">
        <v>4</v>
      </c>
      <c r="G194" s="154" t="s">
        <v>797</v>
      </c>
      <c r="H194" s="154" t="s">
        <v>844</v>
      </c>
      <c r="I194" s="154" t="s">
        <v>609</v>
      </c>
      <c r="J194" s="154" t="s">
        <v>608</v>
      </c>
      <c r="K194" s="154" t="s">
        <v>522</v>
      </c>
      <c r="L194" s="154">
        <f>IF(Tabelle1[[#This Row],[Minutes]]&gt;1,Tabelle1[[#This Row],[Minutes]],"")</f>
        <v>74</v>
      </c>
      <c r="M194" s="154">
        <v>74</v>
      </c>
      <c r="N194"/>
    </row>
    <row r="195" spans="1:14" x14ac:dyDescent="0.25">
      <c r="A195" s="149" t="s">
        <v>518</v>
      </c>
      <c r="B195" s="151" t="str">
        <f>IF(OR(ISNUMBER(FIND("W/O",Tabelle1[[#This Row],[Score]])),ISNUMBER(FIND("RET",Tabelle1[[#This Row],[Score]]))),"NO","YES")</f>
        <v>YES</v>
      </c>
      <c r="C195" s="151" t="str">
        <f>IF(Tabelle1[[#This Row],[Tournament]]="Wimbledon","YES","NO")</f>
        <v>NO</v>
      </c>
      <c r="D195" s="150">
        <v>43507</v>
      </c>
      <c r="E195" s="151" t="s">
        <v>1311</v>
      </c>
      <c r="F195" s="151">
        <v>4</v>
      </c>
      <c r="G195" s="151" t="s">
        <v>683</v>
      </c>
      <c r="H195" s="151" t="s">
        <v>623</v>
      </c>
      <c r="I195" s="151" t="s">
        <v>970</v>
      </c>
      <c r="J195" s="151" t="s">
        <v>1193</v>
      </c>
      <c r="K195" s="151" t="s">
        <v>653</v>
      </c>
      <c r="L195" s="151">
        <f>IF(Tabelle1[[#This Row],[Minutes]]&gt;1,Tabelle1[[#This Row],[Minutes]],"")</f>
        <v>66</v>
      </c>
      <c r="M195" s="151">
        <v>66</v>
      </c>
      <c r="N195"/>
    </row>
    <row r="196" spans="1:14" x14ac:dyDescent="0.25">
      <c r="A196" s="152" t="s">
        <v>518</v>
      </c>
      <c r="B196" s="154" t="str">
        <f>IF(OR(ISNUMBER(FIND("W/O",Tabelle1[[#This Row],[Score]])),ISNUMBER(FIND("RET",Tabelle1[[#This Row],[Score]]))),"NO","YES")</f>
        <v>YES</v>
      </c>
      <c r="C196" s="154" t="str">
        <f>IF(Tabelle1[[#This Row],[Tournament]]="Wimbledon","YES","NO")</f>
        <v>NO</v>
      </c>
      <c r="D196" s="153">
        <v>43507</v>
      </c>
      <c r="E196" s="154" t="s">
        <v>1311</v>
      </c>
      <c r="F196" s="154">
        <v>5</v>
      </c>
      <c r="G196" s="154" t="s">
        <v>622</v>
      </c>
      <c r="H196" s="154" t="s">
        <v>756</v>
      </c>
      <c r="I196" s="154" t="s">
        <v>797</v>
      </c>
      <c r="J196" s="154" t="s">
        <v>844</v>
      </c>
      <c r="K196" s="154" t="s">
        <v>542</v>
      </c>
      <c r="L196" s="154">
        <f>IF(Tabelle1[[#This Row],[Minutes]]&gt;1,Tabelle1[[#This Row],[Minutes]],"")</f>
        <v>62</v>
      </c>
      <c r="M196" s="154">
        <v>62</v>
      </c>
      <c r="N196"/>
    </row>
    <row r="197" spans="1:14" x14ac:dyDescent="0.25">
      <c r="A197" s="149" t="s">
        <v>518</v>
      </c>
      <c r="B197" s="151" t="str">
        <f>IF(OR(ISNUMBER(FIND("W/O",Tabelle1[[#This Row],[Score]])),ISNUMBER(FIND("RET",Tabelle1[[#This Row],[Score]]))),"NO","YES")</f>
        <v>YES</v>
      </c>
      <c r="C197" s="151" t="str">
        <f>IF(Tabelle1[[#This Row],[Tournament]]="Wimbledon","YES","NO")</f>
        <v>NO</v>
      </c>
      <c r="D197" s="150">
        <v>43507</v>
      </c>
      <c r="E197" s="151" t="s">
        <v>1311</v>
      </c>
      <c r="F197" s="151">
        <v>5</v>
      </c>
      <c r="G197" s="151" t="s">
        <v>948</v>
      </c>
      <c r="H197" s="151" t="s">
        <v>644</v>
      </c>
      <c r="I197" s="151" t="s">
        <v>674</v>
      </c>
      <c r="J197" s="151" t="s">
        <v>634</v>
      </c>
      <c r="K197" s="151" t="s">
        <v>1303</v>
      </c>
      <c r="L197" s="151">
        <f>IF(Tabelle1[[#This Row],[Minutes]]&gt;1,Tabelle1[[#This Row],[Minutes]],"")</f>
        <v>63</v>
      </c>
      <c r="M197" s="151">
        <v>63</v>
      </c>
      <c r="N197"/>
    </row>
    <row r="198" spans="1:14" x14ac:dyDescent="0.25">
      <c r="A198" s="152" t="s">
        <v>518</v>
      </c>
      <c r="B198" s="154" t="str">
        <f>IF(OR(ISNUMBER(FIND("W/O",Tabelle1[[#This Row],[Score]])),ISNUMBER(FIND("RET",Tabelle1[[#This Row],[Score]]))),"NO","YES")</f>
        <v>YES</v>
      </c>
      <c r="C198" s="154" t="str">
        <f>IF(Tabelle1[[#This Row],[Tournament]]="Wimbledon","YES","NO")</f>
        <v>NO</v>
      </c>
      <c r="D198" s="153">
        <v>43507</v>
      </c>
      <c r="E198" s="154" t="s">
        <v>1311</v>
      </c>
      <c r="F198" s="154">
        <v>5</v>
      </c>
      <c r="G198" s="154" t="s">
        <v>779</v>
      </c>
      <c r="H198" s="154" t="s">
        <v>645</v>
      </c>
      <c r="I198" s="154" t="s">
        <v>683</v>
      </c>
      <c r="J198" s="154" t="s">
        <v>623</v>
      </c>
      <c r="K198" s="154" t="s">
        <v>958</v>
      </c>
      <c r="L198" s="154">
        <f>IF(Tabelle1[[#This Row],[Minutes]]&gt;1,Tabelle1[[#This Row],[Minutes]],"")</f>
        <v>89</v>
      </c>
      <c r="M198" s="154">
        <v>89</v>
      </c>
      <c r="N198"/>
    </row>
    <row r="199" spans="1:14" x14ac:dyDescent="0.25">
      <c r="A199" s="149" t="s">
        <v>518</v>
      </c>
      <c r="B199" s="151" t="str">
        <f>IF(OR(ISNUMBER(FIND("W/O",Tabelle1[[#This Row],[Score]])),ISNUMBER(FIND("RET",Tabelle1[[#This Row],[Score]]))),"NO","YES")</f>
        <v>YES</v>
      </c>
      <c r="C199" s="151" t="str">
        <f>IF(Tabelle1[[#This Row],[Tournament]]="Wimbledon","YES","NO")</f>
        <v>NO</v>
      </c>
      <c r="D199" s="150">
        <v>43507</v>
      </c>
      <c r="E199" s="151" t="s">
        <v>1311</v>
      </c>
      <c r="F199" s="151">
        <v>5</v>
      </c>
      <c r="G199" s="151" t="s">
        <v>559</v>
      </c>
      <c r="H199" s="151" t="s">
        <v>573</v>
      </c>
      <c r="I199" s="151" t="s">
        <v>1198</v>
      </c>
      <c r="J199" s="151" t="s">
        <v>632</v>
      </c>
      <c r="K199" s="151" t="s">
        <v>610</v>
      </c>
      <c r="L199" s="151">
        <f>IF(Tabelle1[[#This Row],[Minutes]]&gt;1,Tabelle1[[#This Row],[Minutes]],"")</f>
        <v>84</v>
      </c>
      <c r="M199" s="151">
        <v>84</v>
      </c>
      <c r="N199"/>
    </row>
    <row r="200" spans="1:14" x14ac:dyDescent="0.25">
      <c r="A200" s="152" t="s">
        <v>518</v>
      </c>
      <c r="B200" s="154" t="str">
        <f>IF(OR(ISNUMBER(FIND("W/O",Tabelle1[[#This Row],[Score]])),ISNUMBER(FIND("RET",Tabelle1[[#This Row],[Score]]))),"NO","YES")</f>
        <v>YES</v>
      </c>
      <c r="C200" s="154" t="str">
        <f>IF(Tabelle1[[#This Row],[Tournament]]="Wimbledon","YES","NO")</f>
        <v>NO</v>
      </c>
      <c r="D200" s="153">
        <v>43507</v>
      </c>
      <c r="E200" s="154" t="s">
        <v>1311</v>
      </c>
      <c r="F200" s="154">
        <v>6</v>
      </c>
      <c r="G200" s="154" t="s">
        <v>622</v>
      </c>
      <c r="H200" s="154" t="s">
        <v>756</v>
      </c>
      <c r="I200" s="154" t="s">
        <v>948</v>
      </c>
      <c r="J200" s="154" t="s">
        <v>644</v>
      </c>
      <c r="K200" s="154" t="s">
        <v>618</v>
      </c>
      <c r="L200" s="154">
        <f>IF(Tabelle1[[#This Row],[Minutes]]&gt;1,Tabelle1[[#This Row],[Minutes]],"")</f>
        <v>75</v>
      </c>
      <c r="M200" s="154">
        <v>75</v>
      </c>
      <c r="N200"/>
    </row>
    <row r="201" spans="1:14" x14ac:dyDescent="0.25">
      <c r="A201" s="149" t="s">
        <v>518</v>
      </c>
      <c r="B201" s="151" t="str">
        <f>IF(OR(ISNUMBER(FIND("W/O",Tabelle1[[#This Row],[Score]])),ISNUMBER(FIND("RET",Tabelle1[[#This Row],[Score]]))),"NO","YES")</f>
        <v>YES</v>
      </c>
      <c r="C201" s="151" t="str">
        <f>IF(Tabelle1[[#This Row],[Tournament]]="Wimbledon","YES","NO")</f>
        <v>NO</v>
      </c>
      <c r="D201" s="150">
        <v>43507</v>
      </c>
      <c r="E201" s="151" t="s">
        <v>1311</v>
      </c>
      <c r="F201" s="151">
        <v>6</v>
      </c>
      <c r="G201" s="151" t="s">
        <v>559</v>
      </c>
      <c r="H201" s="151" t="s">
        <v>573</v>
      </c>
      <c r="I201" s="151" t="s">
        <v>779</v>
      </c>
      <c r="J201" s="151" t="s">
        <v>645</v>
      </c>
      <c r="K201" s="151" t="s">
        <v>557</v>
      </c>
      <c r="L201" s="151">
        <f>IF(Tabelle1[[#This Row],[Minutes]]&gt;1,Tabelle1[[#This Row],[Minutes]],"")</f>
        <v>43</v>
      </c>
      <c r="M201" s="151">
        <v>43</v>
      </c>
      <c r="N201"/>
    </row>
    <row r="202" spans="1:14" x14ac:dyDescent="0.25">
      <c r="A202" s="152" t="s">
        <v>518</v>
      </c>
      <c r="B202" s="154" t="str">
        <f>IF(OR(ISNUMBER(FIND("W/O",Tabelle1[[#This Row],[Score]])),ISNUMBER(FIND("RET",Tabelle1[[#This Row],[Score]]))),"NO","YES")</f>
        <v>YES</v>
      </c>
      <c r="C202" s="154" t="str">
        <f>IF(Tabelle1[[#This Row],[Tournament]]="Wimbledon","YES","NO")</f>
        <v>NO</v>
      </c>
      <c r="D202" s="153">
        <v>43507</v>
      </c>
      <c r="E202" s="154" t="s">
        <v>1311</v>
      </c>
      <c r="F202" s="154">
        <v>7</v>
      </c>
      <c r="G202" s="154" t="s">
        <v>559</v>
      </c>
      <c r="H202" s="154" t="s">
        <v>573</v>
      </c>
      <c r="I202" s="154" t="s">
        <v>622</v>
      </c>
      <c r="J202" s="154" t="s">
        <v>756</v>
      </c>
      <c r="K202" s="154" t="s">
        <v>785</v>
      </c>
      <c r="L202" s="154">
        <f>IF(Tabelle1[[#This Row],[Minutes]]&gt;1,Tabelle1[[#This Row],[Minutes]],"")</f>
        <v>49</v>
      </c>
      <c r="M202" s="154">
        <v>49</v>
      </c>
      <c r="N202"/>
    </row>
    <row r="203" spans="1:14" x14ac:dyDescent="0.25">
      <c r="A203" s="149" t="s">
        <v>518</v>
      </c>
      <c r="B203" s="151" t="str">
        <f>IF(OR(ISNUMBER(FIND("W/O",Tabelle1[[#This Row],[Score]])),ISNUMBER(FIND("RET",Tabelle1[[#This Row],[Score]]))),"NO","YES")</f>
        <v>YES</v>
      </c>
      <c r="C203" s="151" t="str">
        <f>IF(Tabelle1[[#This Row],[Tournament]]="Wimbledon","YES","NO")</f>
        <v>NO</v>
      </c>
      <c r="D203" s="150">
        <v>43507</v>
      </c>
      <c r="E203" s="151" t="s">
        <v>1304</v>
      </c>
      <c r="F203" s="151">
        <v>4</v>
      </c>
      <c r="G203" s="151" t="s">
        <v>584</v>
      </c>
      <c r="H203" s="151" t="s">
        <v>687</v>
      </c>
      <c r="I203" s="151" t="s">
        <v>658</v>
      </c>
      <c r="J203" s="151" t="s">
        <v>698</v>
      </c>
      <c r="K203" s="151" t="s">
        <v>1310</v>
      </c>
      <c r="L203" s="151">
        <f>IF(Tabelle1[[#This Row],[Minutes]]&gt;1,Tabelle1[[#This Row],[Minutes]],"")</f>
        <v>64</v>
      </c>
      <c r="M203" s="151">
        <v>64</v>
      </c>
      <c r="N203"/>
    </row>
    <row r="204" spans="1:14" x14ac:dyDescent="0.25">
      <c r="A204" s="152" t="s">
        <v>518</v>
      </c>
      <c r="B204" s="154" t="str">
        <f>IF(OR(ISNUMBER(FIND("W/O",Tabelle1[[#This Row],[Score]])),ISNUMBER(FIND("RET",Tabelle1[[#This Row],[Score]]))),"NO","YES")</f>
        <v>YES</v>
      </c>
      <c r="C204" s="154" t="str">
        <f>IF(Tabelle1[[#This Row],[Tournament]]="Wimbledon","YES","NO")</f>
        <v>NO</v>
      </c>
      <c r="D204" s="153">
        <v>43507</v>
      </c>
      <c r="E204" s="154" t="s">
        <v>1304</v>
      </c>
      <c r="F204" s="154">
        <v>4</v>
      </c>
      <c r="G204" s="154" t="s">
        <v>872</v>
      </c>
      <c r="H204" s="154" t="s">
        <v>1132</v>
      </c>
      <c r="I204" s="154" t="s">
        <v>867</v>
      </c>
      <c r="J204" s="154" t="s">
        <v>638</v>
      </c>
      <c r="K204" s="154" t="s">
        <v>1309</v>
      </c>
      <c r="L204" s="154">
        <f>IF(Tabelle1[[#This Row],[Minutes]]&gt;1,Tabelle1[[#This Row],[Minutes]],"")</f>
        <v>72</v>
      </c>
      <c r="M204" s="154">
        <v>72</v>
      </c>
      <c r="N204"/>
    </row>
    <row r="205" spans="1:14" x14ac:dyDescent="0.25">
      <c r="A205" s="149" t="s">
        <v>518</v>
      </c>
      <c r="B205" s="151" t="str">
        <f>IF(OR(ISNUMBER(FIND("W/O",Tabelle1[[#This Row],[Score]])),ISNUMBER(FIND("RET",Tabelle1[[#This Row],[Score]]))),"NO","YES")</f>
        <v>YES</v>
      </c>
      <c r="C205" s="151" t="str">
        <f>IF(Tabelle1[[#This Row],[Tournament]]="Wimbledon","YES","NO")</f>
        <v>NO</v>
      </c>
      <c r="D205" s="150">
        <v>43507</v>
      </c>
      <c r="E205" s="151" t="s">
        <v>1304</v>
      </c>
      <c r="F205" s="151">
        <v>4</v>
      </c>
      <c r="G205" s="151" t="s">
        <v>529</v>
      </c>
      <c r="H205" s="151" t="s">
        <v>528</v>
      </c>
      <c r="I205" s="151" t="s">
        <v>663</v>
      </c>
      <c r="J205" s="151" t="s">
        <v>551</v>
      </c>
      <c r="K205" s="151" t="s">
        <v>536</v>
      </c>
      <c r="L205" s="151">
        <f>IF(Tabelle1[[#This Row],[Minutes]]&gt;1,Tabelle1[[#This Row],[Minutes]],"")</f>
        <v>85</v>
      </c>
      <c r="M205" s="151">
        <v>85</v>
      </c>
      <c r="N205"/>
    </row>
    <row r="206" spans="1:14" x14ac:dyDescent="0.25">
      <c r="A206" s="152" t="s">
        <v>518</v>
      </c>
      <c r="B206" s="154" t="str">
        <f>IF(OR(ISNUMBER(FIND("W/O",Tabelle1[[#This Row],[Score]])),ISNUMBER(FIND("RET",Tabelle1[[#This Row],[Score]]))),"NO","YES")</f>
        <v>YES</v>
      </c>
      <c r="C206" s="154" t="str">
        <f>IF(Tabelle1[[#This Row],[Tournament]]="Wimbledon","YES","NO")</f>
        <v>NO</v>
      </c>
      <c r="D206" s="153">
        <v>43507</v>
      </c>
      <c r="E206" s="154" t="s">
        <v>1304</v>
      </c>
      <c r="F206" s="154">
        <v>4</v>
      </c>
      <c r="G206" s="154" t="s">
        <v>620</v>
      </c>
      <c r="H206" s="154" t="s">
        <v>664</v>
      </c>
      <c r="I206" s="154" t="s">
        <v>717</v>
      </c>
      <c r="J206" s="154" t="s">
        <v>682</v>
      </c>
      <c r="K206" s="154" t="s">
        <v>678</v>
      </c>
      <c r="L206" s="154">
        <f>IF(Tabelle1[[#This Row],[Minutes]]&gt;1,Tabelle1[[#This Row],[Minutes]],"")</f>
        <v>51</v>
      </c>
      <c r="M206" s="154">
        <v>51</v>
      </c>
      <c r="N206"/>
    </row>
    <row r="207" spans="1:14" x14ac:dyDescent="0.25">
      <c r="A207" s="149" t="s">
        <v>518</v>
      </c>
      <c r="B207" s="151" t="str">
        <f>IF(OR(ISNUMBER(FIND("W/O",Tabelle1[[#This Row],[Score]])),ISNUMBER(FIND("RET",Tabelle1[[#This Row],[Score]]))),"NO","YES")</f>
        <v>YES</v>
      </c>
      <c r="C207" s="151" t="str">
        <f>IF(Tabelle1[[#This Row],[Tournament]]="Wimbledon","YES","NO")</f>
        <v>NO</v>
      </c>
      <c r="D207" s="150">
        <v>43507</v>
      </c>
      <c r="E207" s="151" t="s">
        <v>1304</v>
      </c>
      <c r="F207" s="151">
        <v>4</v>
      </c>
      <c r="G207" s="151" t="s">
        <v>657</v>
      </c>
      <c r="H207" s="151" t="s">
        <v>633</v>
      </c>
      <c r="I207" s="151" t="s">
        <v>1026</v>
      </c>
      <c r="J207" s="151" t="s">
        <v>1298</v>
      </c>
      <c r="K207" s="151" t="s">
        <v>550</v>
      </c>
      <c r="L207" s="151">
        <f>IF(Tabelle1[[#This Row],[Minutes]]&gt;1,Tabelle1[[#This Row],[Minutes]],"")</f>
        <v>61</v>
      </c>
      <c r="M207" s="151">
        <v>61</v>
      </c>
      <c r="N207"/>
    </row>
    <row r="208" spans="1:14" x14ac:dyDescent="0.25">
      <c r="A208" s="152" t="s">
        <v>518</v>
      </c>
      <c r="B208" s="154" t="str">
        <f>IF(OR(ISNUMBER(FIND("W/O",Tabelle1[[#This Row],[Score]])),ISNUMBER(FIND("RET",Tabelle1[[#This Row],[Score]]))),"NO","YES")</f>
        <v>YES</v>
      </c>
      <c r="C208" s="154" t="str">
        <f>IF(Tabelle1[[#This Row],[Tournament]]="Wimbledon","YES","NO")</f>
        <v>NO</v>
      </c>
      <c r="D208" s="153">
        <v>43507</v>
      </c>
      <c r="E208" s="154" t="s">
        <v>1304</v>
      </c>
      <c r="F208" s="154">
        <v>4</v>
      </c>
      <c r="G208" s="154" t="s">
        <v>851</v>
      </c>
      <c r="H208" s="154" t="s">
        <v>783</v>
      </c>
      <c r="I208" s="154" t="s">
        <v>707</v>
      </c>
      <c r="J208" s="154" t="s">
        <v>907</v>
      </c>
      <c r="K208" s="154" t="s">
        <v>1308</v>
      </c>
      <c r="L208" s="154">
        <f>IF(Tabelle1[[#This Row],[Minutes]]&gt;1,Tabelle1[[#This Row],[Minutes]],"")</f>
        <v>69</v>
      </c>
      <c r="M208" s="154">
        <v>69</v>
      </c>
      <c r="N208"/>
    </row>
    <row r="209" spans="1:14" x14ac:dyDescent="0.25">
      <c r="A209" s="149" t="s">
        <v>518</v>
      </c>
      <c r="B209" s="151" t="str">
        <f>IF(OR(ISNUMBER(FIND("W/O",Tabelle1[[#This Row],[Score]])),ISNUMBER(FIND("RET",Tabelle1[[#This Row],[Score]]))),"NO","YES")</f>
        <v>YES</v>
      </c>
      <c r="C209" s="151" t="str">
        <f>IF(Tabelle1[[#This Row],[Tournament]]="Wimbledon","YES","NO")</f>
        <v>NO</v>
      </c>
      <c r="D209" s="150">
        <v>43507</v>
      </c>
      <c r="E209" s="151" t="s">
        <v>1304</v>
      </c>
      <c r="F209" s="151">
        <v>4</v>
      </c>
      <c r="G209" s="151" t="s">
        <v>640</v>
      </c>
      <c r="H209" s="151" t="s">
        <v>595</v>
      </c>
      <c r="I209" s="151" t="s">
        <v>1307</v>
      </c>
      <c r="J209" s="151" t="s">
        <v>730</v>
      </c>
      <c r="K209" s="151" t="s">
        <v>621</v>
      </c>
      <c r="L209" s="151">
        <f>IF(Tabelle1[[#This Row],[Minutes]]&gt;1,Tabelle1[[#This Row],[Minutes]],"")</f>
        <v>54</v>
      </c>
      <c r="M209" s="151">
        <v>54</v>
      </c>
      <c r="N209"/>
    </row>
    <row r="210" spans="1:14" x14ac:dyDescent="0.25">
      <c r="A210" s="152" t="s">
        <v>518</v>
      </c>
      <c r="B210" s="154" t="str">
        <f>IF(OR(ISNUMBER(FIND("W/O",Tabelle1[[#This Row],[Score]])),ISNUMBER(FIND("RET",Tabelle1[[#This Row],[Score]]))),"NO","YES")</f>
        <v>YES</v>
      </c>
      <c r="C210" s="154" t="str">
        <f>IF(Tabelle1[[#This Row],[Tournament]]="Wimbledon","YES","NO")</f>
        <v>NO</v>
      </c>
      <c r="D210" s="153">
        <v>43507</v>
      </c>
      <c r="E210" s="154" t="s">
        <v>1304</v>
      </c>
      <c r="F210" s="154">
        <v>4</v>
      </c>
      <c r="G210" s="154" t="s">
        <v>853</v>
      </c>
      <c r="H210" s="154" t="s">
        <v>828</v>
      </c>
      <c r="I210" s="154" t="s">
        <v>834</v>
      </c>
      <c r="J210" s="154" t="s">
        <v>833</v>
      </c>
      <c r="K210" s="154" t="s">
        <v>533</v>
      </c>
      <c r="L210" s="154">
        <f>IF(Tabelle1[[#This Row],[Minutes]]&gt;1,Tabelle1[[#This Row],[Minutes]],"")</f>
        <v>70</v>
      </c>
      <c r="M210" s="154">
        <v>70</v>
      </c>
      <c r="N210"/>
    </row>
    <row r="211" spans="1:14" x14ac:dyDescent="0.25">
      <c r="A211" s="149" t="s">
        <v>518</v>
      </c>
      <c r="B211" s="151" t="str">
        <f>IF(OR(ISNUMBER(FIND("W/O",Tabelle1[[#This Row],[Score]])),ISNUMBER(FIND("RET",Tabelle1[[#This Row],[Score]]))),"NO","YES")</f>
        <v>YES</v>
      </c>
      <c r="C211" s="151" t="str">
        <f>IF(Tabelle1[[#This Row],[Tournament]]="Wimbledon","YES","NO")</f>
        <v>NO</v>
      </c>
      <c r="D211" s="150">
        <v>43507</v>
      </c>
      <c r="E211" s="151" t="s">
        <v>1304</v>
      </c>
      <c r="F211" s="151">
        <v>5</v>
      </c>
      <c r="G211" s="151" t="s">
        <v>584</v>
      </c>
      <c r="H211" s="151" t="s">
        <v>687</v>
      </c>
      <c r="I211" s="151" t="s">
        <v>853</v>
      </c>
      <c r="J211" s="151" t="s">
        <v>828</v>
      </c>
      <c r="K211" s="151" t="s">
        <v>588</v>
      </c>
      <c r="L211" s="151">
        <f>IF(Tabelle1[[#This Row],[Minutes]]&gt;1,Tabelle1[[#This Row],[Minutes]],"")</f>
        <v>86</v>
      </c>
      <c r="M211" s="151">
        <v>86</v>
      </c>
      <c r="N211"/>
    </row>
    <row r="212" spans="1:14" x14ac:dyDescent="0.25">
      <c r="A212" s="152" t="s">
        <v>518</v>
      </c>
      <c r="B212" s="154" t="str">
        <f>IF(OR(ISNUMBER(FIND("W/O",Tabelle1[[#This Row],[Score]])),ISNUMBER(FIND("RET",Tabelle1[[#This Row],[Score]]))),"NO","YES")</f>
        <v>YES</v>
      </c>
      <c r="C212" s="154" t="str">
        <f>IF(Tabelle1[[#This Row],[Tournament]]="Wimbledon","YES","NO")</f>
        <v>NO</v>
      </c>
      <c r="D212" s="153">
        <v>43507</v>
      </c>
      <c r="E212" s="154" t="s">
        <v>1304</v>
      </c>
      <c r="F212" s="154">
        <v>5</v>
      </c>
      <c r="G212" s="154" t="s">
        <v>529</v>
      </c>
      <c r="H212" s="154" t="s">
        <v>528</v>
      </c>
      <c r="I212" s="154" t="s">
        <v>872</v>
      </c>
      <c r="J212" s="154" t="s">
        <v>1132</v>
      </c>
      <c r="K212" s="154" t="s">
        <v>621</v>
      </c>
      <c r="L212" s="154">
        <f>IF(Tabelle1[[#This Row],[Minutes]]&gt;1,Tabelle1[[#This Row],[Minutes]],"")</f>
        <v>57</v>
      </c>
      <c r="M212" s="154">
        <v>57</v>
      </c>
      <c r="N212"/>
    </row>
    <row r="213" spans="1:14" x14ac:dyDescent="0.25">
      <c r="A213" s="149" t="s">
        <v>518</v>
      </c>
      <c r="B213" s="151" t="str">
        <f>IF(OR(ISNUMBER(FIND("W/O",Tabelle1[[#This Row],[Score]])),ISNUMBER(FIND("RET",Tabelle1[[#This Row],[Score]]))),"NO","YES")</f>
        <v>YES</v>
      </c>
      <c r="C213" s="151" t="str">
        <f>IF(Tabelle1[[#This Row],[Tournament]]="Wimbledon","YES","NO")</f>
        <v>NO</v>
      </c>
      <c r="D213" s="150">
        <v>43507</v>
      </c>
      <c r="E213" s="151" t="s">
        <v>1304</v>
      </c>
      <c r="F213" s="151">
        <v>5</v>
      </c>
      <c r="G213" s="151" t="s">
        <v>657</v>
      </c>
      <c r="H213" s="151" t="s">
        <v>633</v>
      </c>
      <c r="I213" s="151" t="s">
        <v>851</v>
      </c>
      <c r="J213" s="151" t="s">
        <v>783</v>
      </c>
      <c r="K213" s="151" t="s">
        <v>1306</v>
      </c>
      <c r="L213" s="151">
        <f>IF(Tabelle1[[#This Row],[Minutes]]&gt;1,Tabelle1[[#This Row],[Minutes]],"")</f>
        <v>83</v>
      </c>
      <c r="M213" s="151">
        <v>83</v>
      </c>
      <c r="N213"/>
    </row>
    <row r="214" spans="1:14" x14ac:dyDescent="0.25">
      <c r="A214" s="152" t="s">
        <v>518</v>
      </c>
      <c r="B214" s="154" t="str">
        <f>IF(OR(ISNUMBER(FIND("W/O",Tabelle1[[#This Row],[Score]])),ISNUMBER(FIND("RET",Tabelle1[[#This Row],[Score]]))),"NO","YES")</f>
        <v>YES</v>
      </c>
      <c r="C214" s="154" t="str">
        <f>IF(Tabelle1[[#This Row],[Tournament]]="Wimbledon","YES","NO")</f>
        <v>NO</v>
      </c>
      <c r="D214" s="153">
        <v>43507</v>
      </c>
      <c r="E214" s="154" t="s">
        <v>1304</v>
      </c>
      <c r="F214" s="154">
        <v>5</v>
      </c>
      <c r="G214" s="154" t="s">
        <v>640</v>
      </c>
      <c r="H214" s="154" t="s">
        <v>595</v>
      </c>
      <c r="I214" s="154" t="s">
        <v>620</v>
      </c>
      <c r="J214" s="154" t="s">
        <v>664</v>
      </c>
      <c r="K214" s="154" t="s">
        <v>1218</v>
      </c>
      <c r="L214" s="154">
        <f>IF(Tabelle1[[#This Row],[Minutes]]&gt;1,Tabelle1[[#This Row],[Minutes]],"")</f>
        <v>90</v>
      </c>
      <c r="M214" s="154">
        <v>90</v>
      </c>
      <c r="N214"/>
    </row>
    <row r="215" spans="1:14" x14ac:dyDescent="0.25">
      <c r="A215" s="149" t="s">
        <v>518</v>
      </c>
      <c r="B215" s="151" t="str">
        <f>IF(OR(ISNUMBER(FIND("W/O",Tabelle1[[#This Row],[Score]])),ISNUMBER(FIND("RET",Tabelle1[[#This Row],[Score]]))),"NO","YES")</f>
        <v>YES</v>
      </c>
      <c r="C215" s="151" t="str">
        <f>IF(Tabelle1[[#This Row],[Tournament]]="Wimbledon","YES","NO")</f>
        <v>NO</v>
      </c>
      <c r="D215" s="150">
        <v>43507</v>
      </c>
      <c r="E215" s="151" t="s">
        <v>1304</v>
      </c>
      <c r="F215" s="151">
        <v>6</v>
      </c>
      <c r="G215" s="151" t="s">
        <v>529</v>
      </c>
      <c r="H215" s="151" t="s">
        <v>528</v>
      </c>
      <c r="I215" s="151" t="s">
        <v>657</v>
      </c>
      <c r="J215" s="151" t="s">
        <v>633</v>
      </c>
      <c r="K215" s="151" t="s">
        <v>629</v>
      </c>
      <c r="L215" s="151">
        <f>IF(Tabelle1[[#This Row],[Minutes]]&gt;1,Tabelle1[[#This Row],[Minutes]],"")</f>
        <v>63</v>
      </c>
      <c r="M215" s="151">
        <v>63</v>
      </c>
      <c r="N215"/>
    </row>
    <row r="216" spans="1:14" x14ac:dyDescent="0.25">
      <c r="A216" s="152" t="s">
        <v>518</v>
      </c>
      <c r="B216" s="154" t="str">
        <f>IF(OR(ISNUMBER(FIND("W/O",Tabelle1[[#This Row],[Score]])),ISNUMBER(FIND("RET",Tabelle1[[#This Row],[Score]]))),"NO","YES")</f>
        <v>YES</v>
      </c>
      <c r="C216" s="154" t="str">
        <f>IF(Tabelle1[[#This Row],[Tournament]]="Wimbledon","YES","NO")</f>
        <v>NO</v>
      </c>
      <c r="D216" s="153">
        <v>43507</v>
      </c>
      <c r="E216" s="154" t="s">
        <v>1304</v>
      </c>
      <c r="F216" s="154">
        <v>6</v>
      </c>
      <c r="G216" s="154" t="s">
        <v>640</v>
      </c>
      <c r="H216" s="154" t="s">
        <v>595</v>
      </c>
      <c r="I216" s="154" t="s">
        <v>584</v>
      </c>
      <c r="J216" s="154" t="s">
        <v>687</v>
      </c>
      <c r="K216" s="154" t="s">
        <v>1305</v>
      </c>
      <c r="L216" s="154">
        <f>IF(Tabelle1[[#This Row],[Minutes]]&gt;1,Tabelle1[[#This Row],[Minutes]],"")</f>
        <v>86</v>
      </c>
      <c r="M216" s="154">
        <v>86</v>
      </c>
      <c r="N216"/>
    </row>
    <row r="217" spans="1:14" x14ac:dyDescent="0.25">
      <c r="A217" s="149" t="s">
        <v>518</v>
      </c>
      <c r="B217" s="151" t="str">
        <f>IF(OR(ISNUMBER(FIND("W/O",Tabelle1[[#This Row],[Score]])),ISNUMBER(FIND("RET",Tabelle1[[#This Row],[Score]]))),"NO","YES")</f>
        <v>YES</v>
      </c>
      <c r="C217" s="151" t="str">
        <f>IF(Tabelle1[[#This Row],[Tournament]]="Wimbledon","YES","NO")</f>
        <v>NO</v>
      </c>
      <c r="D217" s="150">
        <v>43507</v>
      </c>
      <c r="E217" s="151" t="s">
        <v>1304</v>
      </c>
      <c r="F217" s="151">
        <v>7</v>
      </c>
      <c r="G217" s="151" t="s">
        <v>529</v>
      </c>
      <c r="H217" s="151" t="s">
        <v>528</v>
      </c>
      <c r="I217" s="151" t="s">
        <v>640</v>
      </c>
      <c r="J217" s="151" t="s">
        <v>595</v>
      </c>
      <c r="K217" s="151" t="s">
        <v>566</v>
      </c>
      <c r="L217" s="151">
        <f>IF(Tabelle1[[#This Row],[Minutes]]&gt;1,Tabelle1[[#This Row],[Minutes]],"")</f>
        <v>75</v>
      </c>
      <c r="M217" s="151">
        <v>75</v>
      </c>
      <c r="N217"/>
    </row>
    <row r="218" spans="1:14" x14ac:dyDescent="0.25">
      <c r="A218" s="152" t="s">
        <v>518</v>
      </c>
      <c r="B218" s="154" t="str">
        <f>IF(OR(ISNUMBER(FIND("W/O",Tabelle1[[#This Row],[Score]])),ISNUMBER(FIND("RET",Tabelle1[[#This Row],[Score]]))),"NO","YES")</f>
        <v>YES</v>
      </c>
      <c r="C218" s="154" t="str">
        <f>IF(Tabelle1[[#This Row],[Tournament]]="Wimbledon","YES","NO")</f>
        <v>NO</v>
      </c>
      <c r="D218" s="153">
        <v>43507</v>
      </c>
      <c r="E218" s="154" t="s">
        <v>1299</v>
      </c>
      <c r="F218" s="154">
        <v>4</v>
      </c>
      <c r="G218" s="154" t="s">
        <v>535</v>
      </c>
      <c r="H218" s="154" t="s">
        <v>576</v>
      </c>
      <c r="I218" s="154" t="s">
        <v>625</v>
      </c>
      <c r="J218" s="154" t="s">
        <v>615</v>
      </c>
      <c r="K218" s="154" t="s">
        <v>1289</v>
      </c>
      <c r="L218" s="154">
        <f>IF(Tabelle1[[#This Row],[Minutes]]&gt;1,Tabelle1[[#This Row],[Minutes]],"")</f>
        <v>92</v>
      </c>
      <c r="M218" s="154">
        <v>92</v>
      </c>
      <c r="N218"/>
    </row>
    <row r="219" spans="1:14" x14ac:dyDescent="0.25">
      <c r="A219" s="149" t="s">
        <v>518</v>
      </c>
      <c r="B219" s="151" t="str">
        <f>IF(OR(ISNUMBER(FIND("W/O",Tabelle1[[#This Row],[Score]])),ISNUMBER(FIND("RET",Tabelle1[[#This Row],[Score]]))),"NO","YES")</f>
        <v>YES</v>
      </c>
      <c r="C219" s="151" t="str">
        <f>IF(Tabelle1[[#This Row],[Tournament]]="Wimbledon","YES","NO")</f>
        <v>NO</v>
      </c>
      <c r="D219" s="150">
        <v>43507</v>
      </c>
      <c r="E219" s="151" t="s">
        <v>1299</v>
      </c>
      <c r="F219" s="151">
        <v>4</v>
      </c>
      <c r="G219" s="151" t="s">
        <v>526</v>
      </c>
      <c r="H219" s="151" t="s">
        <v>525</v>
      </c>
      <c r="I219" s="151" t="s">
        <v>738</v>
      </c>
      <c r="J219" s="151" t="s">
        <v>917</v>
      </c>
      <c r="K219" s="151" t="s">
        <v>512</v>
      </c>
      <c r="L219" s="151">
        <f>IF(Tabelle1[[#This Row],[Minutes]]&gt;1,Tabelle1[[#This Row],[Minutes]],"")</f>
        <v>63</v>
      </c>
      <c r="M219" s="151">
        <v>63</v>
      </c>
      <c r="N219"/>
    </row>
    <row r="220" spans="1:14" x14ac:dyDescent="0.25">
      <c r="A220" s="152" t="s">
        <v>518</v>
      </c>
      <c r="B220" s="154" t="str">
        <f>IF(OR(ISNUMBER(FIND("W/O",Tabelle1[[#This Row],[Score]])),ISNUMBER(FIND("RET",Tabelle1[[#This Row],[Score]]))),"NO","YES")</f>
        <v>YES</v>
      </c>
      <c r="C220" s="154" t="str">
        <f>IF(Tabelle1[[#This Row],[Tournament]]="Wimbledon","YES","NO")</f>
        <v>NO</v>
      </c>
      <c r="D220" s="153">
        <v>43507</v>
      </c>
      <c r="E220" s="154" t="s">
        <v>1299</v>
      </c>
      <c r="F220" s="154">
        <v>4</v>
      </c>
      <c r="G220" s="154" t="s">
        <v>549</v>
      </c>
      <c r="H220" s="154" t="s">
        <v>612</v>
      </c>
      <c r="I220" s="154" t="s">
        <v>619</v>
      </c>
      <c r="J220" s="154" t="s">
        <v>561</v>
      </c>
      <c r="K220" s="154" t="s">
        <v>1303</v>
      </c>
      <c r="L220" s="154">
        <f>IF(Tabelle1[[#This Row],[Minutes]]&gt;1,Tabelle1[[#This Row],[Minutes]],"")</f>
        <v>61</v>
      </c>
      <c r="M220" s="154">
        <v>61</v>
      </c>
      <c r="N220"/>
    </row>
    <row r="221" spans="1:14" x14ac:dyDescent="0.25">
      <c r="A221" s="149" t="s">
        <v>518</v>
      </c>
      <c r="B221" s="151" t="str">
        <f>IF(OR(ISNUMBER(FIND("W/O",Tabelle1[[#This Row],[Score]])),ISNUMBER(FIND("RET",Tabelle1[[#This Row],[Score]]))),"NO","YES")</f>
        <v>YES</v>
      </c>
      <c r="C221" s="151" t="str">
        <f>IF(Tabelle1[[#This Row],[Tournament]]="Wimbledon","YES","NO")</f>
        <v>NO</v>
      </c>
      <c r="D221" s="150">
        <v>43507</v>
      </c>
      <c r="E221" s="151" t="s">
        <v>1299</v>
      </c>
      <c r="F221" s="151">
        <v>4</v>
      </c>
      <c r="G221" s="151" t="s">
        <v>574</v>
      </c>
      <c r="H221" s="151" t="s">
        <v>600</v>
      </c>
      <c r="I221" s="151" t="s">
        <v>709</v>
      </c>
      <c r="J221" s="151" t="s">
        <v>708</v>
      </c>
      <c r="K221" s="151" t="s">
        <v>598</v>
      </c>
      <c r="L221" s="151">
        <f>IF(Tabelle1[[#This Row],[Minutes]]&gt;1,Tabelle1[[#This Row],[Minutes]],"")</f>
        <v>71</v>
      </c>
      <c r="M221" s="151">
        <v>71</v>
      </c>
      <c r="N221"/>
    </row>
    <row r="222" spans="1:14" x14ac:dyDescent="0.25">
      <c r="A222" s="152" t="s">
        <v>518</v>
      </c>
      <c r="B222" s="154" t="str">
        <f>IF(OR(ISNUMBER(FIND("W/O",Tabelle1[[#This Row],[Score]])),ISNUMBER(FIND("RET",Tabelle1[[#This Row],[Score]]))),"NO","YES")</f>
        <v>YES</v>
      </c>
      <c r="C222" s="154" t="str">
        <f>IF(Tabelle1[[#This Row],[Tournament]]="Wimbledon","YES","NO")</f>
        <v>NO</v>
      </c>
      <c r="D222" s="153">
        <v>43507</v>
      </c>
      <c r="E222" s="154" t="s">
        <v>1299</v>
      </c>
      <c r="F222" s="154">
        <v>4</v>
      </c>
      <c r="G222" s="154" t="s">
        <v>1224</v>
      </c>
      <c r="H222" s="154" t="s">
        <v>578</v>
      </c>
      <c r="I222" s="154" t="s">
        <v>558</v>
      </c>
      <c r="J222" s="154" t="s">
        <v>571</v>
      </c>
      <c r="K222" s="154" t="s">
        <v>818</v>
      </c>
      <c r="L222" s="154">
        <f>IF(Tabelle1[[#This Row],[Minutes]]&gt;1,Tabelle1[[#This Row],[Minutes]],"")</f>
        <v>93</v>
      </c>
      <c r="M222" s="154">
        <v>93</v>
      </c>
      <c r="N222"/>
    </row>
    <row r="223" spans="1:14" x14ac:dyDescent="0.25">
      <c r="A223" s="149" t="s">
        <v>518</v>
      </c>
      <c r="B223" s="151" t="str">
        <f>IF(OR(ISNUMBER(FIND("W/O",Tabelle1[[#This Row],[Score]])),ISNUMBER(FIND("RET",Tabelle1[[#This Row],[Score]]))),"NO","YES")</f>
        <v>YES</v>
      </c>
      <c r="C223" s="151" t="str">
        <f>IF(Tabelle1[[#This Row],[Tournament]]="Wimbledon","YES","NO")</f>
        <v>NO</v>
      </c>
      <c r="D223" s="150">
        <v>43507</v>
      </c>
      <c r="E223" s="151" t="s">
        <v>1299</v>
      </c>
      <c r="F223" s="151">
        <v>4</v>
      </c>
      <c r="G223" s="151" t="s">
        <v>532</v>
      </c>
      <c r="H223" s="151" t="s">
        <v>531</v>
      </c>
      <c r="I223" s="151" t="s">
        <v>524</v>
      </c>
      <c r="J223" s="151" t="s">
        <v>523</v>
      </c>
      <c r="K223" s="151" t="s">
        <v>610</v>
      </c>
      <c r="L223" s="151">
        <f>IF(Tabelle1[[#This Row],[Minutes]]&gt;1,Tabelle1[[#This Row],[Minutes]],"")</f>
        <v>82</v>
      </c>
      <c r="M223" s="151">
        <v>82</v>
      </c>
      <c r="N223"/>
    </row>
    <row r="224" spans="1:14" x14ac:dyDescent="0.25">
      <c r="A224" s="152" t="s">
        <v>518</v>
      </c>
      <c r="B224" s="154" t="str">
        <f>IF(OR(ISNUMBER(FIND("W/O",Tabelle1[[#This Row],[Score]])),ISNUMBER(FIND("RET",Tabelle1[[#This Row],[Score]]))),"NO","YES")</f>
        <v>YES</v>
      </c>
      <c r="C224" s="154" t="str">
        <f>IF(Tabelle1[[#This Row],[Tournament]]="Wimbledon","YES","NO")</f>
        <v>NO</v>
      </c>
      <c r="D224" s="153">
        <v>43507</v>
      </c>
      <c r="E224" s="154" t="s">
        <v>1299</v>
      </c>
      <c r="F224" s="154">
        <v>4</v>
      </c>
      <c r="G224" s="154" t="s">
        <v>581</v>
      </c>
      <c r="H224" s="154" t="s">
        <v>673</v>
      </c>
      <c r="I224" s="154" t="s">
        <v>636</v>
      </c>
      <c r="J224" s="154" t="s">
        <v>599</v>
      </c>
      <c r="K224" s="154" t="s">
        <v>1302</v>
      </c>
      <c r="L224" s="154">
        <f>IF(Tabelle1[[#This Row],[Minutes]]&gt;1,Tabelle1[[#This Row],[Minutes]],"")</f>
        <v>85</v>
      </c>
      <c r="M224" s="154">
        <v>85</v>
      </c>
      <c r="N224"/>
    </row>
    <row r="225" spans="1:14" x14ac:dyDescent="0.25">
      <c r="A225" s="149" t="s">
        <v>518</v>
      </c>
      <c r="B225" s="151" t="str">
        <f>IF(OR(ISNUMBER(FIND("W/O",Tabelle1[[#This Row],[Score]])),ISNUMBER(FIND("RET",Tabelle1[[#This Row],[Score]]))),"NO","YES")</f>
        <v>YES</v>
      </c>
      <c r="C225" s="151" t="str">
        <f>IF(Tabelle1[[#This Row],[Tournament]]="Wimbledon","YES","NO")</f>
        <v>NO</v>
      </c>
      <c r="D225" s="150">
        <v>43507</v>
      </c>
      <c r="E225" s="151" t="s">
        <v>1299</v>
      </c>
      <c r="F225" s="151">
        <v>4</v>
      </c>
      <c r="G225" s="151" t="s">
        <v>580</v>
      </c>
      <c r="H225" s="151" t="s">
        <v>577</v>
      </c>
      <c r="I225" s="151" t="s">
        <v>514</v>
      </c>
      <c r="J225" s="151" t="s">
        <v>513</v>
      </c>
      <c r="K225" s="151" t="s">
        <v>550</v>
      </c>
      <c r="L225" s="151">
        <f>IF(Tabelle1[[#This Row],[Minutes]]&gt;1,Tabelle1[[#This Row],[Minutes]],"")</f>
        <v>74</v>
      </c>
      <c r="M225" s="151">
        <v>74</v>
      </c>
      <c r="N225"/>
    </row>
    <row r="226" spans="1:14" x14ac:dyDescent="0.25">
      <c r="A226" s="152" t="s">
        <v>518</v>
      </c>
      <c r="B226" s="154" t="str">
        <f>IF(OR(ISNUMBER(FIND("W/O",Tabelle1[[#This Row],[Score]])),ISNUMBER(FIND("RET",Tabelle1[[#This Row],[Score]]))),"NO","YES")</f>
        <v>YES</v>
      </c>
      <c r="C226" s="154" t="str">
        <f>IF(Tabelle1[[#This Row],[Tournament]]="Wimbledon","YES","NO")</f>
        <v>NO</v>
      </c>
      <c r="D226" s="153">
        <v>43507</v>
      </c>
      <c r="E226" s="154" t="s">
        <v>1299</v>
      </c>
      <c r="F226" s="154">
        <v>5</v>
      </c>
      <c r="G226" s="154" t="s">
        <v>526</v>
      </c>
      <c r="H226" s="154" t="s">
        <v>525</v>
      </c>
      <c r="I226" s="154" t="s">
        <v>580</v>
      </c>
      <c r="J226" s="154" t="s">
        <v>577</v>
      </c>
      <c r="K226" s="154" t="s">
        <v>671</v>
      </c>
      <c r="L226" s="154">
        <f>IF(Tabelle1[[#This Row],[Minutes]]&gt;1,Tabelle1[[#This Row],[Minutes]],"")</f>
        <v>62</v>
      </c>
      <c r="M226" s="154">
        <v>62</v>
      </c>
      <c r="N226"/>
    </row>
    <row r="227" spans="1:14" x14ac:dyDescent="0.25">
      <c r="A227" s="149" t="s">
        <v>518</v>
      </c>
      <c r="B227" s="151" t="str">
        <f>IF(OR(ISNUMBER(FIND("W/O",Tabelle1[[#This Row],[Score]])),ISNUMBER(FIND("RET",Tabelle1[[#This Row],[Score]]))),"NO","YES")</f>
        <v>YES</v>
      </c>
      <c r="C227" s="151" t="str">
        <f>IF(Tabelle1[[#This Row],[Tournament]]="Wimbledon","YES","NO")</f>
        <v>NO</v>
      </c>
      <c r="D227" s="150">
        <v>43507</v>
      </c>
      <c r="E227" s="151" t="s">
        <v>1299</v>
      </c>
      <c r="F227" s="151">
        <v>5</v>
      </c>
      <c r="G227" s="151" t="s">
        <v>549</v>
      </c>
      <c r="H227" s="151" t="s">
        <v>612</v>
      </c>
      <c r="I227" s="151" t="s">
        <v>535</v>
      </c>
      <c r="J227" s="151" t="s">
        <v>576</v>
      </c>
      <c r="K227" s="151" t="s">
        <v>1301</v>
      </c>
      <c r="L227" s="151">
        <f>IF(Tabelle1[[#This Row],[Minutes]]&gt;1,Tabelle1[[#This Row],[Minutes]],"")</f>
        <v>76</v>
      </c>
      <c r="M227" s="151">
        <v>76</v>
      </c>
      <c r="N227"/>
    </row>
    <row r="228" spans="1:14" x14ac:dyDescent="0.25">
      <c r="A228" s="152" t="s">
        <v>518</v>
      </c>
      <c r="B228" s="154" t="str">
        <f>IF(OR(ISNUMBER(FIND("W/O",Tabelle1[[#This Row],[Score]])),ISNUMBER(FIND("RET",Tabelle1[[#This Row],[Score]]))),"NO","YES")</f>
        <v>NO</v>
      </c>
      <c r="C228" s="154" t="str">
        <f>IF(Tabelle1[[#This Row],[Tournament]]="Wimbledon","YES","NO")</f>
        <v>NO</v>
      </c>
      <c r="D228" s="153">
        <v>43507</v>
      </c>
      <c r="E228" s="154" t="s">
        <v>1299</v>
      </c>
      <c r="F228" s="154">
        <v>5</v>
      </c>
      <c r="G228" s="154" t="s">
        <v>574</v>
      </c>
      <c r="H228" s="154" t="s">
        <v>600</v>
      </c>
      <c r="I228" s="154" t="s">
        <v>1224</v>
      </c>
      <c r="J228" s="154" t="s">
        <v>578</v>
      </c>
      <c r="K228" s="154" t="s">
        <v>582</v>
      </c>
      <c r="L228" s="154" t="str">
        <f>IF(Tabelle1[[#This Row],[Minutes]]&gt;1,Tabelle1[[#This Row],[Minutes]],"")</f>
        <v/>
      </c>
      <c r="M228" s="154">
        <v>0</v>
      </c>
      <c r="N228"/>
    </row>
    <row r="229" spans="1:14" x14ac:dyDescent="0.25">
      <c r="A229" s="149" t="s">
        <v>518</v>
      </c>
      <c r="B229" s="151" t="str">
        <f>IF(OR(ISNUMBER(FIND("W/O",Tabelle1[[#This Row],[Score]])),ISNUMBER(FIND("RET",Tabelle1[[#This Row],[Score]]))),"NO","YES")</f>
        <v>YES</v>
      </c>
      <c r="C229" s="151" t="str">
        <f>IF(Tabelle1[[#This Row],[Tournament]]="Wimbledon","YES","NO")</f>
        <v>NO</v>
      </c>
      <c r="D229" s="150">
        <v>43507</v>
      </c>
      <c r="E229" s="151" t="s">
        <v>1299</v>
      </c>
      <c r="F229" s="151">
        <v>5</v>
      </c>
      <c r="G229" s="151" t="s">
        <v>532</v>
      </c>
      <c r="H229" s="151" t="s">
        <v>531</v>
      </c>
      <c r="I229" s="151" t="s">
        <v>581</v>
      </c>
      <c r="J229" s="151" t="s">
        <v>673</v>
      </c>
      <c r="K229" s="151" t="s">
        <v>533</v>
      </c>
      <c r="L229" s="151">
        <f>IF(Tabelle1[[#This Row],[Minutes]]&gt;1,Tabelle1[[#This Row],[Minutes]],"")</f>
        <v>73</v>
      </c>
      <c r="M229" s="151">
        <v>73</v>
      </c>
      <c r="N229"/>
    </row>
    <row r="230" spans="1:14" x14ac:dyDescent="0.25">
      <c r="A230" s="152" t="s">
        <v>518</v>
      </c>
      <c r="B230" s="154" t="str">
        <f>IF(OR(ISNUMBER(FIND("W/O",Tabelle1[[#This Row],[Score]])),ISNUMBER(FIND("RET",Tabelle1[[#This Row],[Score]]))),"NO","YES")</f>
        <v>YES</v>
      </c>
      <c r="C230" s="154" t="str">
        <f>IF(Tabelle1[[#This Row],[Tournament]]="Wimbledon","YES","NO")</f>
        <v>NO</v>
      </c>
      <c r="D230" s="153">
        <v>43507</v>
      </c>
      <c r="E230" s="154" t="s">
        <v>1299</v>
      </c>
      <c r="F230" s="154">
        <v>6</v>
      </c>
      <c r="G230" s="154" t="s">
        <v>526</v>
      </c>
      <c r="H230" s="154" t="s">
        <v>525</v>
      </c>
      <c r="I230" s="154" t="s">
        <v>532</v>
      </c>
      <c r="J230" s="154" t="s">
        <v>531</v>
      </c>
      <c r="K230" s="154" t="s">
        <v>1300</v>
      </c>
      <c r="L230" s="154">
        <f>IF(Tabelle1[[#This Row],[Minutes]]&gt;1,Tabelle1[[#This Row],[Minutes]],"")</f>
        <v>75</v>
      </c>
      <c r="M230" s="154">
        <v>75</v>
      </c>
      <c r="N230"/>
    </row>
    <row r="231" spans="1:14" x14ac:dyDescent="0.25">
      <c r="A231" s="149" t="s">
        <v>518</v>
      </c>
      <c r="B231" s="151" t="str">
        <f>IF(OR(ISNUMBER(FIND("W/O",Tabelle1[[#This Row],[Score]])),ISNUMBER(FIND("RET",Tabelle1[[#This Row],[Score]]))),"NO","YES")</f>
        <v>YES</v>
      </c>
      <c r="C231" s="151" t="str">
        <f>IF(Tabelle1[[#This Row],[Tournament]]="Wimbledon","YES","NO")</f>
        <v>NO</v>
      </c>
      <c r="D231" s="150">
        <v>43507</v>
      </c>
      <c r="E231" s="151" t="s">
        <v>1299</v>
      </c>
      <c r="F231" s="151">
        <v>6</v>
      </c>
      <c r="G231" s="151" t="s">
        <v>549</v>
      </c>
      <c r="H231" s="151" t="s">
        <v>612</v>
      </c>
      <c r="I231" s="151" t="s">
        <v>574</v>
      </c>
      <c r="J231" s="151" t="s">
        <v>600</v>
      </c>
      <c r="K231" s="151" t="s">
        <v>786</v>
      </c>
      <c r="L231" s="151">
        <f>IF(Tabelle1[[#This Row],[Minutes]]&gt;1,Tabelle1[[#This Row],[Minutes]],"")</f>
        <v>98</v>
      </c>
      <c r="M231" s="151">
        <v>98</v>
      </c>
      <c r="N231"/>
    </row>
    <row r="232" spans="1:14" x14ac:dyDescent="0.25">
      <c r="A232" s="152" t="s">
        <v>518</v>
      </c>
      <c r="B232" s="154" t="str">
        <f>IF(OR(ISNUMBER(FIND("W/O",Tabelle1[[#This Row],[Score]])),ISNUMBER(FIND("RET",Tabelle1[[#This Row],[Score]]))),"NO","YES")</f>
        <v>YES</v>
      </c>
      <c r="C232" s="154" t="str">
        <f>IF(Tabelle1[[#This Row],[Tournament]]="Wimbledon","YES","NO")</f>
        <v>NO</v>
      </c>
      <c r="D232" s="153">
        <v>43507</v>
      </c>
      <c r="E232" s="154" t="s">
        <v>1299</v>
      </c>
      <c r="F232" s="154">
        <v>7</v>
      </c>
      <c r="G232" s="154" t="s">
        <v>549</v>
      </c>
      <c r="H232" s="154" t="s">
        <v>612</v>
      </c>
      <c r="I232" s="154" t="s">
        <v>526</v>
      </c>
      <c r="J232" s="154" t="s">
        <v>525</v>
      </c>
      <c r="K232" s="154" t="s">
        <v>607</v>
      </c>
      <c r="L232" s="154">
        <f>IF(Tabelle1[[#This Row],[Minutes]]&gt;1,Tabelle1[[#This Row],[Minutes]],"")</f>
        <v>101</v>
      </c>
      <c r="M232" s="154">
        <v>101</v>
      </c>
      <c r="N232"/>
    </row>
    <row r="233" spans="1:14" x14ac:dyDescent="0.25">
      <c r="A233" s="149" t="s">
        <v>518</v>
      </c>
      <c r="B233" s="151" t="str">
        <f>IF(OR(ISNUMBER(FIND("W/O",Tabelle1[[#This Row],[Score]])),ISNUMBER(FIND("RET",Tabelle1[[#This Row],[Score]]))),"NO","YES")</f>
        <v>YES</v>
      </c>
      <c r="C233" s="151" t="str">
        <f>IF(Tabelle1[[#This Row],[Tournament]]="Wimbledon","YES","NO")</f>
        <v>NO</v>
      </c>
      <c r="D233" s="150">
        <v>43514</v>
      </c>
      <c r="E233" s="151" t="s">
        <v>1294</v>
      </c>
      <c r="F233" s="151">
        <v>4</v>
      </c>
      <c r="G233" s="151" t="s">
        <v>584</v>
      </c>
      <c r="H233" s="151" t="s">
        <v>687</v>
      </c>
      <c r="I233" s="151" t="s">
        <v>867</v>
      </c>
      <c r="J233" s="151" t="s">
        <v>853</v>
      </c>
      <c r="K233" s="151" t="s">
        <v>671</v>
      </c>
      <c r="L233" s="151">
        <f>IF(Tabelle1[[#This Row],[Minutes]]&gt;1,Tabelle1[[#This Row],[Minutes]],"")</f>
        <v>42</v>
      </c>
      <c r="M233" s="151">
        <v>42</v>
      </c>
      <c r="N233"/>
    </row>
    <row r="234" spans="1:14" x14ac:dyDescent="0.25">
      <c r="A234" s="152" t="s">
        <v>518</v>
      </c>
      <c r="B234" s="154" t="str">
        <f>IF(OR(ISNUMBER(FIND("W/O",Tabelle1[[#This Row],[Score]])),ISNUMBER(FIND("RET",Tabelle1[[#This Row],[Score]]))),"NO","YES")</f>
        <v>YES</v>
      </c>
      <c r="C234" s="154" t="str">
        <f>IF(Tabelle1[[#This Row],[Tournament]]="Wimbledon","YES","NO")</f>
        <v>NO</v>
      </c>
      <c r="D234" s="153">
        <v>43514</v>
      </c>
      <c r="E234" s="154" t="s">
        <v>1294</v>
      </c>
      <c r="F234" s="154">
        <v>4</v>
      </c>
      <c r="G234" s="154" t="s">
        <v>834</v>
      </c>
      <c r="H234" s="154" t="s">
        <v>833</v>
      </c>
      <c r="I234" s="154" t="s">
        <v>529</v>
      </c>
      <c r="J234" s="154" t="s">
        <v>528</v>
      </c>
      <c r="K234" s="154" t="s">
        <v>607</v>
      </c>
      <c r="L234" s="154">
        <f>IF(Tabelle1[[#This Row],[Minutes]]&gt;1,Tabelle1[[#This Row],[Minutes]],"")</f>
        <v>92</v>
      </c>
      <c r="M234" s="154">
        <v>92</v>
      </c>
      <c r="N234"/>
    </row>
    <row r="235" spans="1:14" x14ac:dyDescent="0.25">
      <c r="A235" s="149" t="s">
        <v>518</v>
      </c>
      <c r="B235" s="151" t="str">
        <f>IF(OR(ISNUMBER(FIND("W/O",Tabelle1[[#This Row],[Score]])),ISNUMBER(FIND("RET",Tabelle1[[#This Row],[Score]]))),"NO","YES")</f>
        <v>YES</v>
      </c>
      <c r="C235" s="151" t="str">
        <f>IF(Tabelle1[[#This Row],[Tournament]]="Wimbledon","YES","NO")</f>
        <v>NO</v>
      </c>
      <c r="D235" s="150">
        <v>43514</v>
      </c>
      <c r="E235" s="151" t="s">
        <v>1294</v>
      </c>
      <c r="F235" s="151">
        <v>4</v>
      </c>
      <c r="G235" s="151" t="s">
        <v>663</v>
      </c>
      <c r="H235" s="151" t="s">
        <v>551</v>
      </c>
      <c r="I235" s="151" t="s">
        <v>872</v>
      </c>
      <c r="J235" s="151" t="s">
        <v>1298</v>
      </c>
      <c r="K235" s="151" t="s">
        <v>629</v>
      </c>
      <c r="L235" s="151">
        <f>IF(Tabelle1[[#This Row],[Minutes]]&gt;1,Tabelle1[[#This Row],[Minutes]],"")</f>
        <v>53</v>
      </c>
      <c r="M235" s="151">
        <v>53</v>
      </c>
      <c r="N235"/>
    </row>
    <row r="236" spans="1:14" x14ac:dyDescent="0.25">
      <c r="A236" s="152" t="s">
        <v>518</v>
      </c>
      <c r="B236" s="154" t="str">
        <f>IF(OR(ISNUMBER(FIND("W/O",Tabelle1[[#This Row],[Score]])),ISNUMBER(FIND("RET",Tabelle1[[#This Row],[Score]]))),"NO","YES")</f>
        <v>YES</v>
      </c>
      <c r="C236" s="154" t="str">
        <f>IF(Tabelle1[[#This Row],[Tournament]]="Wimbledon","YES","NO")</f>
        <v>NO</v>
      </c>
      <c r="D236" s="153">
        <v>43514</v>
      </c>
      <c r="E236" s="154" t="s">
        <v>1294</v>
      </c>
      <c r="F236" s="154">
        <v>4</v>
      </c>
      <c r="G236" s="154" t="s">
        <v>832</v>
      </c>
      <c r="H236" s="154" t="s">
        <v>968</v>
      </c>
      <c r="I236" s="154" t="s">
        <v>1297</v>
      </c>
      <c r="J236" s="154" t="s">
        <v>861</v>
      </c>
      <c r="K236" s="154" t="s">
        <v>653</v>
      </c>
      <c r="L236" s="154">
        <f>IF(Tabelle1[[#This Row],[Minutes]]&gt;1,Tabelle1[[#This Row],[Minutes]],"")</f>
        <v>61</v>
      </c>
      <c r="M236" s="154">
        <v>61</v>
      </c>
      <c r="N236"/>
    </row>
    <row r="237" spans="1:14" x14ac:dyDescent="0.25">
      <c r="A237" s="149" t="s">
        <v>518</v>
      </c>
      <c r="B237" s="151" t="str">
        <f>IF(OR(ISNUMBER(FIND("W/O",Tabelle1[[#This Row],[Score]])),ISNUMBER(FIND("RET",Tabelle1[[#This Row],[Score]]))),"NO","YES")</f>
        <v>YES</v>
      </c>
      <c r="C237" s="151" t="str">
        <f>IF(Tabelle1[[#This Row],[Tournament]]="Wimbledon","YES","NO")</f>
        <v>NO</v>
      </c>
      <c r="D237" s="150">
        <v>43514</v>
      </c>
      <c r="E237" s="151" t="s">
        <v>1294</v>
      </c>
      <c r="F237" s="151">
        <v>4</v>
      </c>
      <c r="G237" s="151" t="s">
        <v>777</v>
      </c>
      <c r="H237" s="151" t="s">
        <v>828</v>
      </c>
      <c r="I237" s="151" t="s">
        <v>640</v>
      </c>
      <c r="J237" s="151" t="s">
        <v>595</v>
      </c>
      <c r="K237" s="151" t="s">
        <v>566</v>
      </c>
      <c r="L237" s="151">
        <f>IF(Tabelle1[[#This Row],[Minutes]]&gt;1,Tabelle1[[#This Row],[Minutes]],"")</f>
        <v>77</v>
      </c>
      <c r="M237" s="151">
        <v>77</v>
      </c>
      <c r="N237"/>
    </row>
    <row r="238" spans="1:14" x14ac:dyDescent="0.25">
      <c r="A238" s="152" t="s">
        <v>518</v>
      </c>
      <c r="B238" s="154" t="str">
        <f>IF(OR(ISNUMBER(FIND("W/O",Tabelle1[[#This Row],[Score]])),ISNUMBER(FIND("RET",Tabelle1[[#This Row],[Score]]))),"NO","YES")</f>
        <v>YES</v>
      </c>
      <c r="C238" s="154" t="str">
        <f>IF(Tabelle1[[#This Row],[Tournament]]="Wimbledon","YES","NO")</f>
        <v>NO</v>
      </c>
      <c r="D238" s="153">
        <v>43514</v>
      </c>
      <c r="E238" s="154" t="s">
        <v>1294</v>
      </c>
      <c r="F238" s="154">
        <v>4</v>
      </c>
      <c r="G238" s="154" t="s">
        <v>707</v>
      </c>
      <c r="H238" s="154" t="s">
        <v>676</v>
      </c>
      <c r="I238" s="154" t="s">
        <v>698</v>
      </c>
      <c r="J238" s="154" t="s">
        <v>783</v>
      </c>
      <c r="K238" s="154" t="s">
        <v>1199</v>
      </c>
      <c r="L238" s="154">
        <f>IF(Tabelle1[[#This Row],[Minutes]]&gt;1,Tabelle1[[#This Row],[Minutes]],"")</f>
        <v>69</v>
      </c>
      <c r="M238" s="154">
        <v>69</v>
      </c>
      <c r="N238"/>
    </row>
    <row r="239" spans="1:14" x14ac:dyDescent="0.25">
      <c r="A239" s="149" t="s">
        <v>518</v>
      </c>
      <c r="B239" s="151" t="str">
        <f>IF(OR(ISNUMBER(FIND("W/O",Tabelle1[[#This Row],[Score]])),ISNUMBER(FIND("RET",Tabelle1[[#This Row],[Score]]))),"NO","YES")</f>
        <v>YES</v>
      </c>
      <c r="C239" s="151" t="str">
        <f>IF(Tabelle1[[#This Row],[Tournament]]="Wimbledon","YES","NO")</f>
        <v>NO</v>
      </c>
      <c r="D239" s="150">
        <v>43514</v>
      </c>
      <c r="E239" s="151" t="s">
        <v>1294</v>
      </c>
      <c r="F239" s="151">
        <v>4</v>
      </c>
      <c r="G239" s="151" t="s">
        <v>658</v>
      </c>
      <c r="H239" s="151" t="s">
        <v>1127</v>
      </c>
      <c r="I239" s="151" t="s">
        <v>574</v>
      </c>
      <c r="J239" s="151" t="s">
        <v>1181</v>
      </c>
      <c r="K239" s="151" t="s">
        <v>598</v>
      </c>
      <c r="L239" s="151">
        <f>IF(Tabelle1[[#This Row],[Minutes]]&gt;1,Tabelle1[[#This Row],[Minutes]],"")</f>
        <v>70</v>
      </c>
      <c r="M239" s="151">
        <v>70</v>
      </c>
      <c r="N239"/>
    </row>
    <row r="240" spans="1:14" x14ac:dyDescent="0.25">
      <c r="A240" s="152" t="s">
        <v>518</v>
      </c>
      <c r="B240" s="154" t="str">
        <f>IF(OR(ISNUMBER(FIND("W/O",Tabelle1[[#This Row],[Score]])),ISNUMBER(FIND("RET",Tabelle1[[#This Row],[Score]]))),"NO","YES")</f>
        <v>YES</v>
      </c>
      <c r="C240" s="154" t="str">
        <f>IF(Tabelle1[[#This Row],[Tournament]]="Wimbledon","YES","NO")</f>
        <v>NO</v>
      </c>
      <c r="D240" s="153">
        <v>43514</v>
      </c>
      <c r="E240" s="154" t="s">
        <v>1294</v>
      </c>
      <c r="F240" s="154">
        <v>4</v>
      </c>
      <c r="G240" s="154" t="s">
        <v>657</v>
      </c>
      <c r="H240" s="154" t="s">
        <v>633</v>
      </c>
      <c r="I240" s="154" t="s">
        <v>1296</v>
      </c>
      <c r="J240" s="154" t="s">
        <v>1295</v>
      </c>
      <c r="K240" s="154" t="s">
        <v>610</v>
      </c>
      <c r="L240" s="154">
        <f>IF(Tabelle1[[#This Row],[Minutes]]&gt;1,Tabelle1[[#This Row],[Minutes]],"")</f>
        <v>85</v>
      </c>
      <c r="M240" s="154">
        <v>85</v>
      </c>
      <c r="N240"/>
    </row>
    <row r="241" spans="1:14" x14ac:dyDescent="0.25">
      <c r="A241" s="149" t="s">
        <v>518</v>
      </c>
      <c r="B241" s="151" t="str">
        <f>IF(OR(ISNUMBER(FIND("W/O",Tabelle1[[#This Row],[Score]])),ISNUMBER(FIND("RET",Tabelle1[[#This Row],[Score]]))),"NO","YES")</f>
        <v>YES</v>
      </c>
      <c r="C241" s="151" t="str">
        <f>IF(Tabelle1[[#This Row],[Tournament]]="Wimbledon","YES","NO")</f>
        <v>NO</v>
      </c>
      <c r="D241" s="150">
        <v>43514</v>
      </c>
      <c r="E241" s="151" t="s">
        <v>1294</v>
      </c>
      <c r="F241" s="151">
        <v>5</v>
      </c>
      <c r="G241" s="151" t="s">
        <v>834</v>
      </c>
      <c r="H241" s="151" t="s">
        <v>833</v>
      </c>
      <c r="I241" s="151" t="s">
        <v>584</v>
      </c>
      <c r="J241" s="151" t="s">
        <v>687</v>
      </c>
      <c r="K241" s="151" t="s">
        <v>539</v>
      </c>
      <c r="L241" s="151">
        <f>IF(Tabelle1[[#This Row],[Minutes]]&gt;1,Tabelle1[[#This Row],[Minutes]],"")</f>
        <v>68</v>
      </c>
      <c r="M241" s="151">
        <v>68</v>
      </c>
      <c r="N241"/>
    </row>
    <row r="242" spans="1:14" x14ac:dyDescent="0.25">
      <c r="A242" s="152" t="s">
        <v>518</v>
      </c>
      <c r="B242" s="154" t="str">
        <f>IF(OR(ISNUMBER(FIND("W/O",Tabelle1[[#This Row],[Score]])),ISNUMBER(FIND("RET",Tabelle1[[#This Row],[Score]]))),"NO","YES")</f>
        <v>YES</v>
      </c>
      <c r="C242" s="154" t="str">
        <f>IF(Tabelle1[[#This Row],[Tournament]]="Wimbledon","YES","NO")</f>
        <v>NO</v>
      </c>
      <c r="D242" s="153">
        <v>43514</v>
      </c>
      <c r="E242" s="154" t="s">
        <v>1294</v>
      </c>
      <c r="F242" s="154">
        <v>5</v>
      </c>
      <c r="G242" s="154" t="s">
        <v>663</v>
      </c>
      <c r="H242" s="154" t="s">
        <v>551</v>
      </c>
      <c r="I242" s="154" t="s">
        <v>707</v>
      </c>
      <c r="J242" s="154" t="s">
        <v>676</v>
      </c>
      <c r="K242" s="154" t="s">
        <v>533</v>
      </c>
      <c r="L242" s="154">
        <f>IF(Tabelle1[[#This Row],[Minutes]]&gt;1,Tabelle1[[#This Row],[Minutes]],"")</f>
        <v>83</v>
      </c>
      <c r="M242" s="154">
        <v>83</v>
      </c>
      <c r="N242"/>
    </row>
    <row r="243" spans="1:14" x14ac:dyDescent="0.25">
      <c r="A243" s="149" t="s">
        <v>518</v>
      </c>
      <c r="B243" s="151" t="str">
        <f>IF(OR(ISNUMBER(FIND("W/O",Tabelle1[[#This Row],[Score]])),ISNUMBER(FIND("RET",Tabelle1[[#This Row],[Score]]))),"NO","YES")</f>
        <v>YES</v>
      </c>
      <c r="C243" s="151" t="str">
        <f>IF(Tabelle1[[#This Row],[Tournament]]="Wimbledon","YES","NO")</f>
        <v>NO</v>
      </c>
      <c r="D243" s="150">
        <v>43514</v>
      </c>
      <c r="E243" s="151" t="s">
        <v>1294</v>
      </c>
      <c r="F243" s="151">
        <v>5</v>
      </c>
      <c r="G243" s="151" t="s">
        <v>832</v>
      </c>
      <c r="H243" s="151" t="s">
        <v>968</v>
      </c>
      <c r="I243" s="151" t="s">
        <v>657</v>
      </c>
      <c r="J243" s="151" t="s">
        <v>633</v>
      </c>
      <c r="K243" s="151" t="s">
        <v>607</v>
      </c>
      <c r="L243" s="151">
        <f>IF(Tabelle1[[#This Row],[Minutes]]&gt;1,Tabelle1[[#This Row],[Minutes]],"")</f>
        <v>105</v>
      </c>
      <c r="M243" s="151">
        <v>105</v>
      </c>
      <c r="N243"/>
    </row>
    <row r="244" spans="1:14" x14ac:dyDescent="0.25">
      <c r="A244" s="152" t="s">
        <v>518</v>
      </c>
      <c r="B244" s="154" t="str">
        <f>IF(OR(ISNUMBER(FIND("W/O",Tabelle1[[#This Row],[Score]])),ISNUMBER(FIND("RET",Tabelle1[[#This Row],[Score]]))),"NO","YES")</f>
        <v>YES</v>
      </c>
      <c r="C244" s="154" t="str">
        <f>IF(Tabelle1[[#This Row],[Tournament]]="Wimbledon","YES","NO")</f>
        <v>NO</v>
      </c>
      <c r="D244" s="153">
        <v>43514</v>
      </c>
      <c r="E244" s="154" t="s">
        <v>1294</v>
      </c>
      <c r="F244" s="154">
        <v>5</v>
      </c>
      <c r="G244" s="154" t="s">
        <v>658</v>
      </c>
      <c r="H244" s="154" t="s">
        <v>1127</v>
      </c>
      <c r="I244" s="154" t="s">
        <v>777</v>
      </c>
      <c r="J244" s="154" t="s">
        <v>828</v>
      </c>
      <c r="K244" s="154" t="s">
        <v>563</v>
      </c>
      <c r="L244" s="154">
        <f>IF(Tabelle1[[#This Row],[Minutes]]&gt;1,Tabelle1[[#This Row],[Minutes]],"")</f>
        <v>60</v>
      </c>
      <c r="M244" s="154">
        <v>60</v>
      </c>
      <c r="N244"/>
    </row>
    <row r="245" spans="1:14" x14ac:dyDescent="0.25">
      <c r="A245" s="149" t="s">
        <v>518</v>
      </c>
      <c r="B245" s="151" t="str">
        <f>IF(OR(ISNUMBER(FIND("W/O",Tabelle1[[#This Row],[Score]])),ISNUMBER(FIND("RET",Tabelle1[[#This Row],[Score]]))),"NO","YES")</f>
        <v>YES</v>
      </c>
      <c r="C245" s="151" t="str">
        <f>IF(Tabelle1[[#This Row],[Tournament]]="Wimbledon","YES","NO")</f>
        <v>NO</v>
      </c>
      <c r="D245" s="150">
        <v>43514</v>
      </c>
      <c r="E245" s="151" t="s">
        <v>1294</v>
      </c>
      <c r="F245" s="151">
        <v>6</v>
      </c>
      <c r="G245" s="151" t="s">
        <v>834</v>
      </c>
      <c r="H245" s="151" t="s">
        <v>833</v>
      </c>
      <c r="I245" s="151" t="s">
        <v>832</v>
      </c>
      <c r="J245" s="151" t="s">
        <v>968</v>
      </c>
      <c r="K245" s="151" t="s">
        <v>539</v>
      </c>
      <c r="L245" s="151">
        <f>IF(Tabelle1[[#This Row],[Minutes]]&gt;1,Tabelle1[[#This Row],[Minutes]],"")</f>
        <v>71</v>
      </c>
      <c r="M245" s="151">
        <v>71</v>
      </c>
      <c r="N245"/>
    </row>
    <row r="246" spans="1:14" x14ac:dyDescent="0.25">
      <c r="A246" s="152" t="s">
        <v>518</v>
      </c>
      <c r="B246" s="154" t="str">
        <f>IF(OR(ISNUMBER(FIND("W/O",Tabelle1[[#This Row],[Score]])),ISNUMBER(FIND("RET",Tabelle1[[#This Row],[Score]]))),"NO","YES")</f>
        <v>YES</v>
      </c>
      <c r="C246" s="154" t="str">
        <f>IF(Tabelle1[[#This Row],[Tournament]]="Wimbledon","YES","NO")</f>
        <v>NO</v>
      </c>
      <c r="D246" s="153">
        <v>43514</v>
      </c>
      <c r="E246" s="154" t="s">
        <v>1294</v>
      </c>
      <c r="F246" s="154">
        <v>6</v>
      </c>
      <c r="G246" s="154" t="s">
        <v>663</v>
      </c>
      <c r="H246" s="154" t="s">
        <v>551</v>
      </c>
      <c r="I246" s="154" t="s">
        <v>658</v>
      </c>
      <c r="J246" s="154" t="s">
        <v>1127</v>
      </c>
      <c r="K246" s="154" t="s">
        <v>653</v>
      </c>
      <c r="L246" s="154">
        <f>IF(Tabelle1[[#This Row],[Minutes]]&gt;1,Tabelle1[[#This Row],[Minutes]],"")</f>
        <v>59</v>
      </c>
      <c r="M246" s="154">
        <v>59</v>
      </c>
      <c r="N246"/>
    </row>
    <row r="247" spans="1:14" x14ac:dyDescent="0.25">
      <c r="A247" s="149" t="s">
        <v>518</v>
      </c>
      <c r="B247" s="151" t="str">
        <f>IF(OR(ISNUMBER(FIND("W/O",Tabelle1[[#This Row],[Score]])),ISNUMBER(FIND("RET",Tabelle1[[#This Row],[Score]]))),"NO","YES")</f>
        <v>YES</v>
      </c>
      <c r="C247" s="151" t="str">
        <f>IF(Tabelle1[[#This Row],[Tournament]]="Wimbledon","YES","NO")</f>
        <v>NO</v>
      </c>
      <c r="D247" s="150">
        <v>43514</v>
      </c>
      <c r="E247" s="151" t="s">
        <v>1294</v>
      </c>
      <c r="F247" s="151">
        <v>7</v>
      </c>
      <c r="G247" s="151" t="s">
        <v>834</v>
      </c>
      <c r="H247" s="151" t="s">
        <v>833</v>
      </c>
      <c r="I247" s="151" t="s">
        <v>663</v>
      </c>
      <c r="J247" s="151" t="s">
        <v>551</v>
      </c>
      <c r="K247" s="151" t="s">
        <v>533</v>
      </c>
      <c r="L247" s="151">
        <f>IF(Tabelle1[[#This Row],[Minutes]]&gt;1,Tabelle1[[#This Row],[Minutes]],"")</f>
        <v>82</v>
      </c>
      <c r="M247" s="151">
        <v>82</v>
      </c>
      <c r="N247"/>
    </row>
    <row r="248" spans="1:14" x14ac:dyDescent="0.25">
      <c r="A248" s="152" t="s">
        <v>518</v>
      </c>
      <c r="B248" s="154" t="str">
        <f>IF(OR(ISNUMBER(FIND("W/O",Tabelle1[[#This Row],[Score]])),ISNUMBER(FIND("RET",Tabelle1[[#This Row],[Score]]))),"NO","YES")</f>
        <v>YES</v>
      </c>
      <c r="C248" s="154" t="str">
        <f>IF(Tabelle1[[#This Row],[Tournament]]="Wimbledon","YES","NO")</f>
        <v>NO</v>
      </c>
      <c r="D248" s="153">
        <v>43514</v>
      </c>
      <c r="E248" s="154" t="s">
        <v>1290</v>
      </c>
      <c r="F248" s="154">
        <v>4</v>
      </c>
      <c r="G248" s="154" t="s">
        <v>792</v>
      </c>
      <c r="H248" s="154" t="s">
        <v>791</v>
      </c>
      <c r="I248" s="154" t="s">
        <v>922</v>
      </c>
      <c r="J248" s="154" t="s">
        <v>1183</v>
      </c>
      <c r="K248" s="154" t="s">
        <v>610</v>
      </c>
      <c r="L248" s="154">
        <f>IF(Tabelle1[[#This Row],[Minutes]]&gt;1,Tabelle1[[#This Row],[Minutes]],"")</f>
        <v>74</v>
      </c>
      <c r="M248" s="154">
        <v>74</v>
      </c>
      <c r="N248"/>
    </row>
    <row r="249" spans="1:14" x14ac:dyDescent="0.25">
      <c r="A249" s="149" t="s">
        <v>518</v>
      </c>
      <c r="B249" s="151" t="str">
        <f>IF(OR(ISNUMBER(FIND("W/O",Tabelle1[[#This Row],[Score]])),ISNUMBER(FIND("RET",Tabelle1[[#This Row],[Score]]))),"NO","YES")</f>
        <v>YES</v>
      </c>
      <c r="C249" s="151" t="str">
        <f>IF(Tabelle1[[#This Row],[Tournament]]="Wimbledon","YES","NO")</f>
        <v>NO</v>
      </c>
      <c r="D249" s="150">
        <v>43514</v>
      </c>
      <c r="E249" s="151" t="s">
        <v>1290</v>
      </c>
      <c r="F249" s="151">
        <v>4</v>
      </c>
      <c r="G249" s="151" t="s">
        <v>717</v>
      </c>
      <c r="H249" s="151" t="s">
        <v>682</v>
      </c>
      <c r="I249" s="151" t="s">
        <v>669</v>
      </c>
      <c r="J249" s="151" t="s">
        <v>579</v>
      </c>
      <c r="K249" s="151" t="s">
        <v>610</v>
      </c>
      <c r="L249" s="151">
        <f>IF(Tabelle1[[#This Row],[Minutes]]&gt;1,Tabelle1[[#This Row],[Minutes]],"")</f>
        <v>78</v>
      </c>
      <c r="M249" s="151">
        <v>78</v>
      </c>
      <c r="N249"/>
    </row>
    <row r="250" spans="1:14" x14ac:dyDescent="0.25">
      <c r="A250" s="152" t="s">
        <v>518</v>
      </c>
      <c r="B250" s="154" t="str">
        <f>IF(OR(ISNUMBER(FIND("W/O",Tabelle1[[#This Row],[Score]])),ISNUMBER(FIND("RET",Tabelle1[[#This Row],[Score]]))),"NO","YES")</f>
        <v>YES</v>
      </c>
      <c r="C250" s="154" t="str">
        <f>IF(Tabelle1[[#This Row],[Tournament]]="Wimbledon","YES","NO")</f>
        <v>NO</v>
      </c>
      <c r="D250" s="153">
        <v>43514</v>
      </c>
      <c r="E250" s="154" t="s">
        <v>1290</v>
      </c>
      <c r="F250" s="154">
        <v>4</v>
      </c>
      <c r="G250" s="154" t="s">
        <v>770</v>
      </c>
      <c r="H250" s="154" t="s">
        <v>816</v>
      </c>
      <c r="I250" s="154" t="s">
        <v>625</v>
      </c>
      <c r="J250" s="154" t="s">
        <v>615</v>
      </c>
      <c r="K250" s="154" t="s">
        <v>629</v>
      </c>
      <c r="L250" s="154">
        <f>IF(Tabelle1[[#This Row],[Minutes]]&gt;1,Tabelle1[[#This Row],[Minutes]],"")</f>
        <v>61</v>
      </c>
      <c r="M250" s="154">
        <v>61</v>
      </c>
      <c r="N250"/>
    </row>
    <row r="251" spans="1:14" x14ac:dyDescent="0.25">
      <c r="A251" s="149" t="s">
        <v>518</v>
      </c>
      <c r="B251" s="151" t="str">
        <f>IF(OR(ISNUMBER(FIND("W/O",Tabelle1[[#This Row],[Score]])),ISNUMBER(FIND("RET",Tabelle1[[#This Row],[Score]]))),"NO","YES")</f>
        <v>YES</v>
      </c>
      <c r="C251" s="151" t="str">
        <f>IF(Tabelle1[[#This Row],[Tournament]]="Wimbledon","YES","NO")</f>
        <v>NO</v>
      </c>
      <c r="D251" s="150">
        <v>43514</v>
      </c>
      <c r="E251" s="151" t="s">
        <v>1290</v>
      </c>
      <c r="F251" s="151">
        <v>4</v>
      </c>
      <c r="G251" s="151" t="s">
        <v>549</v>
      </c>
      <c r="H251" s="151" t="s">
        <v>548</v>
      </c>
      <c r="I251" s="151" t="s">
        <v>1101</v>
      </c>
      <c r="J251" s="151" t="s">
        <v>1293</v>
      </c>
      <c r="K251" s="151" t="s">
        <v>610</v>
      </c>
      <c r="L251" s="151">
        <f>IF(Tabelle1[[#This Row],[Minutes]]&gt;1,Tabelle1[[#This Row],[Minutes]],"")</f>
        <v>85</v>
      </c>
      <c r="M251" s="151">
        <v>85</v>
      </c>
      <c r="N251"/>
    </row>
    <row r="252" spans="1:14" x14ac:dyDescent="0.25">
      <c r="A252" s="152" t="s">
        <v>518</v>
      </c>
      <c r="B252" s="154" t="str">
        <f>IF(OR(ISNUMBER(FIND("W/O",Tabelle1[[#This Row],[Score]])),ISNUMBER(FIND("RET",Tabelle1[[#This Row],[Score]]))),"NO","YES")</f>
        <v>YES</v>
      </c>
      <c r="C252" s="154" t="str">
        <f>IF(Tabelle1[[#This Row],[Tournament]]="Wimbledon","YES","NO")</f>
        <v>NO</v>
      </c>
      <c r="D252" s="153">
        <v>43514</v>
      </c>
      <c r="E252" s="154" t="s">
        <v>1290</v>
      </c>
      <c r="F252" s="154">
        <v>4</v>
      </c>
      <c r="G252" s="154" t="s">
        <v>1146</v>
      </c>
      <c r="H252" s="154" t="s">
        <v>583</v>
      </c>
      <c r="I252" s="154" t="s">
        <v>514</v>
      </c>
      <c r="J252" s="154" t="s">
        <v>513</v>
      </c>
      <c r="K252" s="154" t="s">
        <v>769</v>
      </c>
      <c r="L252" s="154">
        <f>IF(Tabelle1[[#This Row],[Minutes]]&gt;1,Tabelle1[[#This Row],[Minutes]],"")</f>
        <v>74</v>
      </c>
      <c r="M252" s="154">
        <v>74</v>
      </c>
      <c r="N252"/>
    </row>
    <row r="253" spans="1:14" x14ac:dyDescent="0.25">
      <c r="A253" s="149" t="s">
        <v>518</v>
      </c>
      <c r="B253" s="151" t="str">
        <f>IF(OR(ISNUMBER(FIND("W/O",Tabelle1[[#This Row],[Score]])),ISNUMBER(FIND("RET",Tabelle1[[#This Row],[Score]]))),"NO","YES")</f>
        <v>NO</v>
      </c>
      <c r="C253" s="151" t="str">
        <f>IF(Tabelle1[[#This Row],[Tournament]]="Wimbledon","YES","NO")</f>
        <v>NO</v>
      </c>
      <c r="D253" s="150">
        <v>43514</v>
      </c>
      <c r="E253" s="151" t="s">
        <v>1290</v>
      </c>
      <c r="F253" s="151">
        <v>4</v>
      </c>
      <c r="G253" s="151" t="s">
        <v>577</v>
      </c>
      <c r="H253" s="151" t="s">
        <v>567</v>
      </c>
      <c r="I253" s="151" t="s">
        <v>672</v>
      </c>
      <c r="J253" s="151" t="s">
        <v>728</v>
      </c>
      <c r="K253" s="151" t="s">
        <v>582</v>
      </c>
      <c r="L253" s="151" t="str">
        <f>IF(Tabelle1[[#This Row],[Minutes]]&gt;1,Tabelle1[[#This Row],[Minutes]],"")</f>
        <v/>
      </c>
      <c r="M253" s="151">
        <v>0</v>
      </c>
      <c r="N253"/>
    </row>
    <row r="254" spans="1:14" x14ac:dyDescent="0.25">
      <c r="A254" s="152" t="s">
        <v>518</v>
      </c>
      <c r="B254" s="154" t="str">
        <f>IF(OR(ISNUMBER(FIND("W/O",Tabelle1[[#This Row],[Score]])),ISNUMBER(FIND("RET",Tabelle1[[#This Row],[Score]]))),"NO","YES")</f>
        <v>YES</v>
      </c>
      <c r="C254" s="154" t="str">
        <f>IF(Tabelle1[[#This Row],[Tournament]]="Wimbledon","YES","NO")</f>
        <v>NO</v>
      </c>
      <c r="D254" s="153">
        <v>43514</v>
      </c>
      <c r="E254" s="154" t="s">
        <v>1290</v>
      </c>
      <c r="F254" s="154">
        <v>4</v>
      </c>
      <c r="G254" s="154" t="s">
        <v>673</v>
      </c>
      <c r="H254" s="154" t="s">
        <v>619</v>
      </c>
      <c r="I254" s="154" t="s">
        <v>688</v>
      </c>
      <c r="J254" s="154" t="s">
        <v>1004</v>
      </c>
      <c r="K254" s="154" t="s">
        <v>751</v>
      </c>
      <c r="L254" s="154">
        <f>IF(Tabelle1[[#This Row],[Minutes]]&gt;1,Tabelle1[[#This Row],[Minutes]],"")</f>
        <v>93</v>
      </c>
      <c r="M254" s="154">
        <v>93</v>
      </c>
      <c r="N254"/>
    </row>
    <row r="255" spans="1:14" x14ac:dyDescent="0.25">
      <c r="A255" s="149" t="s">
        <v>518</v>
      </c>
      <c r="B255" s="151" t="str">
        <f>IF(OR(ISNUMBER(FIND("W/O",Tabelle1[[#This Row],[Score]])),ISNUMBER(FIND("RET",Tabelle1[[#This Row],[Score]]))),"NO","YES")</f>
        <v>YES</v>
      </c>
      <c r="C255" s="151" t="str">
        <f>IF(Tabelle1[[#This Row],[Tournament]]="Wimbledon","YES","NO")</f>
        <v>NO</v>
      </c>
      <c r="D255" s="150">
        <v>43514</v>
      </c>
      <c r="E255" s="151" t="s">
        <v>1290</v>
      </c>
      <c r="F255" s="151">
        <v>4</v>
      </c>
      <c r="G255" s="151" t="s">
        <v>709</v>
      </c>
      <c r="H255" s="151" t="s">
        <v>630</v>
      </c>
      <c r="I255" s="151" t="s">
        <v>594</v>
      </c>
      <c r="J255" s="151" t="s">
        <v>1292</v>
      </c>
      <c r="K255" s="151" t="s">
        <v>705</v>
      </c>
      <c r="L255" s="151">
        <f>IF(Tabelle1[[#This Row],[Minutes]]&gt;1,Tabelle1[[#This Row],[Minutes]],"")</f>
        <v>63</v>
      </c>
      <c r="M255" s="151">
        <v>63</v>
      </c>
      <c r="N255"/>
    </row>
    <row r="256" spans="1:14" x14ac:dyDescent="0.25">
      <c r="A256" s="152" t="s">
        <v>518</v>
      </c>
      <c r="B256" s="154" t="str">
        <f>IF(OR(ISNUMBER(FIND("W/O",Tabelle1[[#This Row],[Score]])),ISNUMBER(FIND("RET",Tabelle1[[#This Row],[Score]]))),"NO","YES")</f>
        <v>YES</v>
      </c>
      <c r="C256" s="154" t="str">
        <f>IF(Tabelle1[[#This Row],[Tournament]]="Wimbledon","YES","NO")</f>
        <v>NO</v>
      </c>
      <c r="D256" s="153">
        <v>43514</v>
      </c>
      <c r="E256" s="154" t="s">
        <v>1290</v>
      </c>
      <c r="F256" s="154">
        <v>5</v>
      </c>
      <c r="G256" s="154" t="s">
        <v>549</v>
      </c>
      <c r="H256" s="154" t="s">
        <v>548</v>
      </c>
      <c r="I256" s="154" t="s">
        <v>717</v>
      </c>
      <c r="J256" s="154" t="s">
        <v>682</v>
      </c>
      <c r="K256" s="154" t="s">
        <v>512</v>
      </c>
      <c r="L256" s="154">
        <f>IF(Tabelle1[[#This Row],[Minutes]]&gt;1,Tabelle1[[#This Row],[Minutes]],"")</f>
        <v>54</v>
      </c>
      <c r="M256" s="154">
        <v>54</v>
      </c>
      <c r="N256"/>
    </row>
    <row r="257" spans="1:14" x14ac:dyDescent="0.25">
      <c r="A257" s="149" t="s">
        <v>518</v>
      </c>
      <c r="B257" s="151" t="str">
        <f>IF(OR(ISNUMBER(FIND("W/O",Tabelle1[[#This Row],[Score]])),ISNUMBER(FIND("RET",Tabelle1[[#This Row],[Score]]))),"NO","YES")</f>
        <v>YES</v>
      </c>
      <c r="C257" s="151" t="str">
        <f>IF(Tabelle1[[#This Row],[Tournament]]="Wimbledon","YES","NO")</f>
        <v>NO</v>
      </c>
      <c r="D257" s="150">
        <v>43514</v>
      </c>
      <c r="E257" s="151" t="s">
        <v>1290</v>
      </c>
      <c r="F257" s="151">
        <v>5</v>
      </c>
      <c r="G257" s="151" t="s">
        <v>577</v>
      </c>
      <c r="H257" s="151" t="s">
        <v>567</v>
      </c>
      <c r="I257" s="151" t="s">
        <v>770</v>
      </c>
      <c r="J257" s="151" t="s">
        <v>816</v>
      </c>
      <c r="K257" s="151" t="s">
        <v>889</v>
      </c>
      <c r="L257" s="151">
        <f>IF(Tabelle1[[#This Row],[Minutes]]&gt;1,Tabelle1[[#This Row],[Minutes]],"")</f>
        <v>121</v>
      </c>
      <c r="M257" s="151">
        <v>121</v>
      </c>
      <c r="N257"/>
    </row>
    <row r="258" spans="1:14" x14ac:dyDescent="0.25">
      <c r="A258" s="152" t="s">
        <v>518</v>
      </c>
      <c r="B258" s="154" t="str">
        <f>IF(OR(ISNUMBER(FIND("W/O",Tabelle1[[#This Row],[Score]])),ISNUMBER(FIND("RET",Tabelle1[[#This Row],[Score]]))),"NO","YES")</f>
        <v>YES</v>
      </c>
      <c r="C258" s="154" t="str">
        <f>IF(Tabelle1[[#This Row],[Tournament]]="Wimbledon","YES","NO")</f>
        <v>NO</v>
      </c>
      <c r="D258" s="153">
        <v>43514</v>
      </c>
      <c r="E258" s="154" t="s">
        <v>1290</v>
      </c>
      <c r="F258" s="154">
        <v>5</v>
      </c>
      <c r="G258" s="154" t="s">
        <v>673</v>
      </c>
      <c r="H258" s="154" t="s">
        <v>619</v>
      </c>
      <c r="I258" s="154" t="s">
        <v>792</v>
      </c>
      <c r="J258" s="154" t="s">
        <v>791</v>
      </c>
      <c r="K258" s="154" t="s">
        <v>621</v>
      </c>
      <c r="L258" s="154">
        <f>IF(Tabelle1[[#This Row],[Minutes]]&gt;1,Tabelle1[[#This Row],[Minutes]],"")</f>
        <v>52</v>
      </c>
      <c r="M258" s="154">
        <v>52</v>
      </c>
      <c r="N258"/>
    </row>
    <row r="259" spans="1:14" x14ac:dyDescent="0.25">
      <c r="A259" s="149" t="s">
        <v>518</v>
      </c>
      <c r="B259" s="151" t="str">
        <f>IF(OR(ISNUMBER(FIND("W/O",Tabelle1[[#This Row],[Score]])),ISNUMBER(FIND("RET",Tabelle1[[#This Row],[Score]]))),"NO","YES")</f>
        <v>YES</v>
      </c>
      <c r="C259" s="151" t="str">
        <f>IF(Tabelle1[[#This Row],[Tournament]]="Wimbledon","YES","NO")</f>
        <v>NO</v>
      </c>
      <c r="D259" s="150">
        <v>43514</v>
      </c>
      <c r="E259" s="151" t="s">
        <v>1290</v>
      </c>
      <c r="F259" s="151">
        <v>5</v>
      </c>
      <c r="G259" s="151" t="s">
        <v>709</v>
      </c>
      <c r="H259" s="151" t="s">
        <v>630</v>
      </c>
      <c r="I259" s="151" t="s">
        <v>1146</v>
      </c>
      <c r="J259" s="151" t="s">
        <v>583</v>
      </c>
      <c r="K259" s="151" t="s">
        <v>1291</v>
      </c>
      <c r="L259" s="151">
        <f>IF(Tabelle1[[#This Row],[Minutes]]&gt;1,Tabelle1[[#This Row],[Minutes]],"")</f>
        <v>77</v>
      </c>
      <c r="M259" s="151">
        <v>77</v>
      </c>
      <c r="N259"/>
    </row>
    <row r="260" spans="1:14" x14ac:dyDescent="0.25">
      <c r="A260" s="152" t="s">
        <v>518</v>
      </c>
      <c r="B260" s="154" t="str">
        <f>IF(OR(ISNUMBER(FIND("W/O",Tabelle1[[#This Row],[Score]])),ISNUMBER(FIND("RET",Tabelle1[[#This Row],[Score]]))),"NO","YES")</f>
        <v>YES</v>
      </c>
      <c r="C260" s="154" t="str">
        <f>IF(Tabelle1[[#This Row],[Tournament]]="Wimbledon","YES","NO")</f>
        <v>NO</v>
      </c>
      <c r="D260" s="153">
        <v>43514</v>
      </c>
      <c r="E260" s="154" t="s">
        <v>1290</v>
      </c>
      <c r="F260" s="154">
        <v>6</v>
      </c>
      <c r="G260" s="154" t="s">
        <v>549</v>
      </c>
      <c r="H260" s="154" t="s">
        <v>548</v>
      </c>
      <c r="I260" s="154" t="s">
        <v>709</v>
      </c>
      <c r="J260" s="154" t="s">
        <v>630</v>
      </c>
      <c r="K260" s="154" t="s">
        <v>539</v>
      </c>
      <c r="L260" s="154">
        <f>IF(Tabelle1[[#This Row],[Minutes]]&gt;1,Tabelle1[[#This Row],[Minutes]],"")</f>
        <v>63</v>
      </c>
      <c r="M260" s="154">
        <v>63</v>
      </c>
      <c r="N260"/>
    </row>
    <row r="261" spans="1:14" x14ac:dyDescent="0.25">
      <c r="A261" s="149" t="s">
        <v>518</v>
      </c>
      <c r="B261" s="151" t="str">
        <f>IF(OR(ISNUMBER(FIND("W/O",Tabelle1[[#This Row],[Score]])),ISNUMBER(FIND("RET",Tabelle1[[#This Row],[Score]]))),"NO","YES")</f>
        <v>YES</v>
      </c>
      <c r="C261" s="151" t="str">
        <f>IF(Tabelle1[[#This Row],[Tournament]]="Wimbledon","YES","NO")</f>
        <v>NO</v>
      </c>
      <c r="D261" s="150">
        <v>43514</v>
      </c>
      <c r="E261" s="151" t="s">
        <v>1290</v>
      </c>
      <c r="F261" s="151">
        <v>6</v>
      </c>
      <c r="G261" s="151" t="s">
        <v>673</v>
      </c>
      <c r="H261" s="151" t="s">
        <v>619</v>
      </c>
      <c r="I261" s="151" t="s">
        <v>577</v>
      </c>
      <c r="J261" s="151" t="s">
        <v>567</v>
      </c>
      <c r="K261" s="151" t="s">
        <v>1205</v>
      </c>
      <c r="L261" s="151">
        <f>IF(Tabelle1[[#This Row],[Minutes]]&gt;1,Tabelle1[[#This Row],[Minutes]],"")</f>
        <v>77</v>
      </c>
      <c r="M261" s="151">
        <v>77</v>
      </c>
      <c r="N261"/>
    </row>
    <row r="262" spans="1:14" x14ac:dyDescent="0.25">
      <c r="A262" s="152" t="s">
        <v>518</v>
      </c>
      <c r="B262" s="154" t="str">
        <f>IF(OR(ISNUMBER(FIND("W/O",Tabelle1[[#This Row],[Score]])),ISNUMBER(FIND("RET",Tabelle1[[#This Row],[Score]]))),"NO","YES")</f>
        <v>YES</v>
      </c>
      <c r="C262" s="154" t="str">
        <f>IF(Tabelle1[[#This Row],[Tournament]]="Wimbledon","YES","NO")</f>
        <v>NO</v>
      </c>
      <c r="D262" s="153">
        <v>43514</v>
      </c>
      <c r="E262" s="154" t="s">
        <v>1290</v>
      </c>
      <c r="F262" s="154">
        <v>7</v>
      </c>
      <c r="G262" s="154" t="s">
        <v>549</v>
      </c>
      <c r="H262" s="154" t="s">
        <v>548</v>
      </c>
      <c r="I262" s="154" t="s">
        <v>673</v>
      </c>
      <c r="J262" s="154" t="s">
        <v>619</v>
      </c>
      <c r="K262" s="154" t="s">
        <v>1289</v>
      </c>
      <c r="L262" s="154">
        <f>IF(Tabelle1[[#This Row],[Minutes]]&gt;1,Tabelle1[[#This Row],[Minutes]],"")</f>
        <v>77</v>
      </c>
      <c r="M262" s="154">
        <v>77</v>
      </c>
      <c r="N262"/>
    </row>
    <row r="263" spans="1:14" x14ac:dyDescent="0.25">
      <c r="A263" s="149" t="s">
        <v>518</v>
      </c>
      <c r="B263" s="151" t="str">
        <f>IF(OR(ISNUMBER(FIND("W/O",Tabelle1[[#This Row],[Score]])),ISNUMBER(FIND("RET",Tabelle1[[#This Row],[Score]]))),"NO","YES")</f>
        <v>YES</v>
      </c>
      <c r="C263" s="151" t="str">
        <f>IF(Tabelle1[[#This Row],[Tournament]]="Wimbledon","YES","NO")</f>
        <v>NO</v>
      </c>
      <c r="D263" s="150">
        <v>43514</v>
      </c>
      <c r="E263" s="151" t="s">
        <v>1282</v>
      </c>
      <c r="F263" s="151">
        <v>4</v>
      </c>
      <c r="G263" s="151" t="s">
        <v>521</v>
      </c>
      <c r="H263" s="151" t="s">
        <v>520</v>
      </c>
      <c r="I263" s="151" t="s">
        <v>666</v>
      </c>
      <c r="J263" s="151" t="s">
        <v>817</v>
      </c>
      <c r="K263" s="151" t="s">
        <v>542</v>
      </c>
      <c r="L263" s="151">
        <f>IF(Tabelle1[[#This Row],[Minutes]]&gt;1,Tabelle1[[#This Row],[Minutes]],"")</f>
        <v>66</v>
      </c>
      <c r="M263" s="151">
        <v>66</v>
      </c>
      <c r="N263"/>
    </row>
    <row r="264" spans="1:14" x14ac:dyDescent="0.25">
      <c r="A264" s="152" t="s">
        <v>518</v>
      </c>
      <c r="B264" s="154" t="str">
        <f>IF(OR(ISNUMBER(FIND("W/O",Tabelle1[[#This Row],[Score]])),ISNUMBER(FIND("RET",Tabelle1[[#This Row],[Score]]))),"NO","YES")</f>
        <v>YES</v>
      </c>
      <c r="C264" s="154" t="str">
        <f>IF(Tabelle1[[#This Row],[Tournament]]="Wimbledon","YES","NO")</f>
        <v>NO</v>
      </c>
      <c r="D264" s="153">
        <v>43514</v>
      </c>
      <c r="E264" s="154" t="s">
        <v>1282</v>
      </c>
      <c r="F264" s="154">
        <v>4</v>
      </c>
      <c r="G264" s="154" t="s">
        <v>620</v>
      </c>
      <c r="H264" s="154" t="s">
        <v>664</v>
      </c>
      <c r="I264" s="154" t="s">
        <v>961</v>
      </c>
      <c r="J264" s="154" t="s">
        <v>932</v>
      </c>
      <c r="K264" s="154" t="s">
        <v>918</v>
      </c>
      <c r="L264" s="154">
        <f>IF(Tabelle1[[#This Row],[Minutes]]&gt;1,Tabelle1[[#This Row],[Minutes]],"")</f>
        <v>76</v>
      </c>
      <c r="M264" s="154">
        <v>76</v>
      </c>
      <c r="N264"/>
    </row>
    <row r="265" spans="1:14" x14ac:dyDescent="0.25">
      <c r="A265" s="149" t="s">
        <v>518</v>
      </c>
      <c r="B265" s="151" t="str">
        <f>IF(OR(ISNUMBER(FIND("W/O",Tabelle1[[#This Row],[Score]])),ISNUMBER(FIND("RET",Tabelle1[[#This Row],[Score]]))),"NO","YES")</f>
        <v>YES</v>
      </c>
      <c r="C265" s="151" t="str">
        <f>IF(Tabelle1[[#This Row],[Tournament]]="Wimbledon","YES","NO")</f>
        <v>NO</v>
      </c>
      <c r="D265" s="150">
        <v>43514</v>
      </c>
      <c r="E265" s="151" t="s">
        <v>1282</v>
      </c>
      <c r="F265" s="151">
        <v>4</v>
      </c>
      <c r="G265" s="151" t="s">
        <v>674</v>
      </c>
      <c r="H265" s="151" t="s">
        <v>634</v>
      </c>
      <c r="I265" s="151" t="s">
        <v>565</v>
      </c>
      <c r="J265" s="151" t="s">
        <v>1141</v>
      </c>
      <c r="K265" s="151" t="s">
        <v>1213</v>
      </c>
      <c r="L265" s="151">
        <f>IF(Tabelle1[[#This Row],[Minutes]]&gt;1,Tabelle1[[#This Row],[Minutes]],"")</f>
        <v>72</v>
      </c>
      <c r="M265" s="151">
        <v>72</v>
      </c>
      <c r="N265"/>
    </row>
    <row r="266" spans="1:14" x14ac:dyDescent="0.25">
      <c r="A266" s="152" t="s">
        <v>518</v>
      </c>
      <c r="B266" s="154" t="str">
        <f>IF(OR(ISNUMBER(FIND("W/O",Tabelle1[[#This Row],[Score]])),ISNUMBER(FIND("RET",Tabelle1[[#This Row],[Score]]))),"NO","YES")</f>
        <v>YES</v>
      </c>
      <c r="C266" s="154" t="str">
        <f>IF(Tabelle1[[#This Row],[Tournament]]="Wimbledon","YES","NO")</f>
        <v>NO</v>
      </c>
      <c r="D266" s="153">
        <v>43514</v>
      </c>
      <c r="E266" s="154" t="s">
        <v>1282</v>
      </c>
      <c r="F266" s="154">
        <v>4</v>
      </c>
      <c r="G266" s="154" t="s">
        <v>523</v>
      </c>
      <c r="H266" s="154" t="s">
        <v>614</v>
      </c>
      <c r="I266" s="154" t="s">
        <v>1288</v>
      </c>
      <c r="J266" s="154" t="s">
        <v>1287</v>
      </c>
      <c r="K266" s="154" t="s">
        <v>1286</v>
      </c>
      <c r="L266" s="154">
        <f>IF(Tabelle1[[#This Row],[Minutes]]&gt;1,Tabelle1[[#This Row],[Minutes]],"")</f>
        <v>94</v>
      </c>
      <c r="M266" s="154">
        <v>94</v>
      </c>
      <c r="N266"/>
    </row>
    <row r="267" spans="1:14" x14ac:dyDescent="0.25">
      <c r="A267" s="149" t="s">
        <v>518</v>
      </c>
      <c r="B267" s="151" t="str">
        <f>IF(OR(ISNUMBER(FIND("W/O",Tabelle1[[#This Row],[Score]])),ISNUMBER(FIND("RET",Tabelle1[[#This Row],[Score]]))),"NO","YES")</f>
        <v>YES</v>
      </c>
      <c r="C267" s="151" t="str">
        <f>IF(Tabelle1[[#This Row],[Tournament]]="Wimbledon","YES","NO")</f>
        <v>NO</v>
      </c>
      <c r="D267" s="150">
        <v>43514</v>
      </c>
      <c r="E267" s="151" t="s">
        <v>1282</v>
      </c>
      <c r="F267" s="151">
        <v>4</v>
      </c>
      <c r="G267" s="151" t="s">
        <v>559</v>
      </c>
      <c r="H267" s="151" t="s">
        <v>679</v>
      </c>
      <c r="I267" s="151" t="s">
        <v>779</v>
      </c>
      <c r="J267" s="151" t="s">
        <v>645</v>
      </c>
      <c r="K267" s="151" t="s">
        <v>542</v>
      </c>
      <c r="L267" s="151">
        <f>IF(Tabelle1[[#This Row],[Minutes]]&gt;1,Tabelle1[[#This Row],[Minutes]],"")</f>
        <v>55</v>
      </c>
      <c r="M267" s="151">
        <v>55</v>
      </c>
      <c r="N267"/>
    </row>
    <row r="268" spans="1:14" x14ac:dyDescent="0.25">
      <c r="A268" s="152" t="s">
        <v>518</v>
      </c>
      <c r="B268" s="154" t="str">
        <f>IF(OR(ISNUMBER(FIND("W/O",Tabelle1[[#This Row],[Score]])),ISNUMBER(FIND("RET",Tabelle1[[#This Row],[Score]]))),"NO","YES")</f>
        <v>YES</v>
      </c>
      <c r="C268" s="154" t="str">
        <f>IF(Tabelle1[[#This Row],[Tournament]]="Wimbledon","YES","NO")</f>
        <v>NO</v>
      </c>
      <c r="D268" s="153">
        <v>43514</v>
      </c>
      <c r="E268" s="154" t="s">
        <v>1282</v>
      </c>
      <c r="F268" s="154">
        <v>4</v>
      </c>
      <c r="G268" s="154" t="s">
        <v>600</v>
      </c>
      <c r="H268" s="154" t="s">
        <v>573</v>
      </c>
      <c r="I268" s="154" t="s">
        <v>558</v>
      </c>
      <c r="J268" s="154" t="s">
        <v>571</v>
      </c>
      <c r="K268" s="154" t="s">
        <v>563</v>
      </c>
      <c r="L268" s="154">
        <f>IF(Tabelle1[[#This Row],[Minutes]]&gt;1,Tabelle1[[#This Row],[Minutes]],"")</f>
        <v>73</v>
      </c>
      <c r="M268" s="154">
        <v>73</v>
      </c>
      <c r="N268"/>
    </row>
    <row r="269" spans="1:14" x14ac:dyDescent="0.25">
      <c r="A269" s="149" t="s">
        <v>518</v>
      </c>
      <c r="B269" s="151" t="str">
        <f>IF(OR(ISNUMBER(FIND("W/O",Tabelle1[[#This Row],[Score]])),ISNUMBER(FIND("RET",Tabelle1[[#This Row],[Score]]))),"NO","YES")</f>
        <v>YES</v>
      </c>
      <c r="C269" s="151" t="str">
        <f>IF(Tabelle1[[#This Row],[Tournament]]="Wimbledon","YES","NO")</f>
        <v>NO</v>
      </c>
      <c r="D269" s="150">
        <v>43514</v>
      </c>
      <c r="E269" s="151" t="s">
        <v>1282</v>
      </c>
      <c r="F269" s="151">
        <v>4</v>
      </c>
      <c r="G269" s="151" t="s">
        <v>683</v>
      </c>
      <c r="H269" s="151" t="s">
        <v>623</v>
      </c>
      <c r="I269" s="151" t="s">
        <v>844</v>
      </c>
      <c r="J269" s="151" t="s">
        <v>826</v>
      </c>
      <c r="K269" s="151" t="s">
        <v>1285</v>
      </c>
      <c r="L269" s="151">
        <f>IF(Tabelle1[[#This Row],[Minutes]]&gt;1,Tabelle1[[#This Row],[Minutes]],"")</f>
        <v>74</v>
      </c>
      <c r="M269" s="151">
        <v>74</v>
      </c>
      <c r="N269"/>
    </row>
    <row r="270" spans="1:14" x14ac:dyDescent="0.25">
      <c r="A270" s="152" t="s">
        <v>518</v>
      </c>
      <c r="B270" s="154" t="str">
        <f>IF(OR(ISNUMBER(FIND("W/O",Tabelle1[[#This Row],[Score]])),ISNUMBER(FIND("RET",Tabelle1[[#This Row],[Score]]))),"NO","YES")</f>
        <v>YES</v>
      </c>
      <c r="C270" s="154" t="str">
        <f>IF(Tabelle1[[#This Row],[Tournament]]="Wimbledon","YES","NO")</f>
        <v>NO</v>
      </c>
      <c r="D270" s="153">
        <v>43514</v>
      </c>
      <c r="E270" s="154" t="s">
        <v>1282</v>
      </c>
      <c r="F270" s="154">
        <v>4</v>
      </c>
      <c r="G270" s="154" t="s">
        <v>1270</v>
      </c>
      <c r="H270" s="154" t="s">
        <v>1269</v>
      </c>
      <c r="I270" s="154" t="s">
        <v>714</v>
      </c>
      <c r="J270" s="154" t="s">
        <v>741</v>
      </c>
      <c r="K270" s="154" t="s">
        <v>1284</v>
      </c>
      <c r="L270" s="154">
        <f>IF(Tabelle1[[#This Row],[Minutes]]&gt;1,Tabelle1[[#This Row],[Minutes]],"")</f>
        <v>66</v>
      </c>
      <c r="M270" s="154">
        <v>66</v>
      </c>
      <c r="N270"/>
    </row>
    <row r="271" spans="1:14" x14ac:dyDescent="0.25">
      <c r="A271" s="149" t="s">
        <v>518</v>
      </c>
      <c r="B271" s="151" t="str">
        <f>IF(OR(ISNUMBER(FIND("W/O",Tabelle1[[#This Row],[Score]])),ISNUMBER(FIND("RET",Tabelle1[[#This Row],[Score]]))),"NO","YES")</f>
        <v>YES</v>
      </c>
      <c r="C271" s="151" t="str">
        <f>IF(Tabelle1[[#This Row],[Tournament]]="Wimbledon","YES","NO")</f>
        <v>NO</v>
      </c>
      <c r="D271" s="150">
        <v>43514</v>
      </c>
      <c r="E271" s="151" t="s">
        <v>1282</v>
      </c>
      <c r="F271" s="151">
        <v>5</v>
      </c>
      <c r="G271" s="151" t="s">
        <v>521</v>
      </c>
      <c r="H271" s="151" t="s">
        <v>520</v>
      </c>
      <c r="I271" s="151" t="s">
        <v>620</v>
      </c>
      <c r="J271" s="151" t="s">
        <v>664</v>
      </c>
      <c r="K271" s="151" t="s">
        <v>569</v>
      </c>
      <c r="L271" s="151">
        <f>IF(Tabelle1[[#This Row],[Minutes]]&gt;1,Tabelle1[[#This Row],[Minutes]],"")</f>
        <v>63</v>
      </c>
      <c r="M271" s="151">
        <v>63</v>
      </c>
      <c r="N271"/>
    </row>
    <row r="272" spans="1:14" x14ac:dyDescent="0.25">
      <c r="A272" s="152" t="s">
        <v>518</v>
      </c>
      <c r="B272" s="154" t="str">
        <f>IF(OR(ISNUMBER(FIND("W/O",Tabelle1[[#This Row],[Score]])),ISNUMBER(FIND("RET",Tabelle1[[#This Row],[Score]]))),"NO","YES")</f>
        <v>YES</v>
      </c>
      <c r="C272" s="154" t="str">
        <f>IF(Tabelle1[[#This Row],[Tournament]]="Wimbledon","YES","NO")</f>
        <v>NO</v>
      </c>
      <c r="D272" s="153">
        <v>43514</v>
      </c>
      <c r="E272" s="154" t="s">
        <v>1282</v>
      </c>
      <c r="F272" s="154">
        <v>5</v>
      </c>
      <c r="G272" s="154" t="s">
        <v>559</v>
      </c>
      <c r="H272" s="154" t="s">
        <v>679</v>
      </c>
      <c r="I272" s="154" t="s">
        <v>600</v>
      </c>
      <c r="J272" s="154" t="s">
        <v>573</v>
      </c>
      <c r="K272" s="154" t="s">
        <v>1180</v>
      </c>
      <c r="L272" s="154">
        <f>IF(Tabelle1[[#This Row],[Minutes]]&gt;1,Tabelle1[[#This Row],[Minutes]],"")</f>
        <v>114</v>
      </c>
      <c r="M272" s="154">
        <v>114</v>
      </c>
      <c r="N272"/>
    </row>
    <row r="273" spans="1:14" x14ac:dyDescent="0.25">
      <c r="A273" s="149" t="s">
        <v>518</v>
      </c>
      <c r="B273" s="151" t="str">
        <f>IF(OR(ISNUMBER(FIND("W/O",Tabelle1[[#This Row],[Score]])),ISNUMBER(FIND("RET",Tabelle1[[#This Row],[Score]]))),"NO","YES")</f>
        <v>YES</v>
      </c>
      <c r="C273" s="151" t="str">
        <f>IF(Tabelle1[[#This Row],[Tournament]]="Wimbledon","YES","NO")</f>
        <v>NO</v>
      </c>
      <c r="D273" s="150">
        <v>43514</v>
      </c>
      <c r="E273" s="151" t="s">
        <v>1282</v>
      </c>
      <c r="F273" s="151">
        <v>5</v>
      </c>
      <c r="G273" s="151" t="s">
        <v>683</v>
      </c>
      <c r="H273" s="151" t="s">
        <v>623</v>
      </c>
      <c r="I273" s="151" t="s">
        <v>674</v>
      </c>
      <c r="J273" s="151" t="s">
        <v>634</v>
      </c>
      <c r="K273" s="151" t="s">
        <v>1283</v>
      </c>
      <c r="L273" s="151">
        <f>IF(Tabelle1[[#This Row],[Minutes]]&gt;1,Tabelle1[[#This Row],[Minutes]],"")</f>
        <v>73</v>
      </c>
      <c r="M273" s="151">
        <v>73</v>
      </c>
      <c r="N273"/>
    </row>
    <row r="274" spans="1:14" x14ac:dyDescent="0.25">
      <c r="A274" s="152" t="s">
        <v>518</v>
      </c>
      <c r="B274" s="154" t="str">
        <f>IF(OR(ISNUMBER(FIND("W/O",Tabelle1[[#This Row],[Score]])),ISNUMBER(FIND("RET",Tabelle1[[#This Row],[Score]]))),"NO","YES")</f>
        <v>YES</v>
      </c>
      <c r="C274" s="154" t="str">
        <f>IF(Tabelle1[[#This Row],[Tournament]]="Wimbledon","YES","NO")</f>
        <v>NO</v>
      </c>
      <c r="D274" s="153">
        <v>43514</v>
      </c>
      <c r="E274" s="154" t="s">
        <v>1282</v>
      </c>
      <c r="F274" s="154">
        <v>5</v>
      </c>
      <c r="G274" s="154" t="s">
        <v>1270</v>
      </c>
      <c r="H274" s="154" t="s">
        <v>1269</v>
      </c>
      <c r="I274" s="154" t="s">
        <v>523</v>
      </c>
      <c r="J274" s="154" t="s">
        <v>614</v>
      </c>
      <c r="K274" s="154" t="s">
        <v>1172</v>
      </c>
      <c r="L274" s="154">
        <f>IF(Tabelle1[[#This Row],[Minutes]]&gt;1,Tabelle1[[#This Row],[Minutes]],"")</f>
        <v>90</v>
      </c>
      <c r="M274" s="154">
        <v>90</v>
      </c>
      <c r="N274"/>
    </row>
    <row r="275" spans="1:14" x14ac:dyDescent="0.25">
      <c r="A275" s="149" t="s">
        <v>518</v>
      </c>
      <c r="B275" s="151" t="str">
        <f>IF(OR(ISNUMBER(FIND("W/O",Tabelle1[[#This Row],[Score]])),ISNUMBER(FIND("RET",Tabelle1[[#This Row],[Score]]))),"NO","YES")</f>
        <v>YES</v>
      </c>
      <c r="C275" s="151" t="str">
        <f>IF(Tabelle1[[#This Row],[Tournament]]="Wimbledon","YES","NO")</f>
        <v>NO</v>
      </c>
      <c r="D275" s="150">
        <v>43514</v>
      </c>
      <c r="E275" s="151" t="s">
        <v>1282</v>
      </c>
      <c r="F275" s="151">
        <v>6</v>
      </c>
      <c r="G275" s="151" t="s">
        <v>559</v>
      </c>
      <c r="H275" s="151" t="s">
        <v>679</v>
      </c>
      <c r="I275" s="151" t="s">
        <v>521</v>
      </c>
      <c r="J275" s="151" t="s">
        <v>520</v>
      </c>
      <c r="K275" s="151" t="s">
        <v>1205</v>
      </c>
      <c r="L275" s="151">
        <f>IF(Tabelle1[[#This Row],[Minutes]]&gt;1,Tabelle1[[#This Row],[Minutes]],"")</f>
        <v>101</v>
      </c>
      <c r="M275" s="151">
        <v>101</v>
      </c>
      <c r="N275"/>
    </row>
    <row r="276" spans="1:14" x14ac:dyDescent="0.25">
      <c r="A276" s="152" t="s">
        <v>518</v>
      </c>
      <c r="B276" s="154" t="str">
        <f>IF(OR(ISNUMBER(FIND("W/O",Tabelle1[[#This Row],[Score]])),ISNUMBER(FIND("RET",Tabelle1[[#This Row],[Score]]))),"NO","YES")</f>
        <v>YES</v>
      </c>
      <c r="C276" s="154" t="str">
        <f>IF(Tabelle1[[#This Row],[Tournament]]="Wimbledon","YES","NO")</f>
        <v>NO</v>
      </c>
      <c r="D276" s="153">
        <v>43514</v>
      </c>
      <c r="E276" s="154" t="s">
        <v>1282</v>
      </c>
      <c r="F276" s="154">
        <v>6</v>
      </c>
      <c r="G276" s="154" t="s">
        <v>1270</v>
      </c>
      <c r="H276" s="154" t="s">
        <v>1269</v>
      </c>
      <c r="I276" s="154" t="s">
        <v>683</v>
      </c>
      <c r="J276" s="154" t="s">
        <v>623</v>
      </c>
      <c r="K276" s="154" t="s">
        <v>610</v>
      </c>
      <c r="L276" s="154">
        <f>IF(Tabelle1[[#This Row],[Minutes]]&gt;1,Tabelle1[[#This Row],[Minutes]],"")</f>
        <v>92</v>
      </c>
      <c r="M276" s="154">
        <v>92</v>
      </c>
      <c r="N276"/>
    </row>
    <row r="277" spans="1:14" x14ac:dyDescent="0.25">
      <c r="A277" s="149" t="s">
        <v>518</v>
      </c>
      <c r="B277" s="151" t="str">
        <f>IF(OR(ISNUMBER(FIND("W/O",Tabelle1[[#This Row],[Score]])),ISNUMBER(FIND("RET",Tabelle1[[#This Row],[Score]]))),"NO","YES")</f>
        <v>YES</v>
      </c>
      <c r="C277" s="151" t="str">
        <f>IF(Tabelle1[[#This Row],[Tournament]]="Wimbledon","YES","NO")</f>
        <v>NO</v>
      </c>
      <c r="D277" s="150">
        <v>43514</v>
      </c>
      <c r="E277" s="151" t="s">
        <v>1282</v>
      </c>
      <c r="F277" s="151">
        <v>7</v>
      </c>
      <c r="G277" s="151" t="s">
        <v>559</v>
      </c>
      <c r="H277" s="151" t="s">
        <v>679</v>
      </c>
      <c r="I277" s="151" t="s">
        <v>1270</v>
      </c>
      <c r="J277" s="151" t="s">
        <v>1269</v>
      </c>
      <c r="K277" s="151" t="s">
        <v>1281</v>
      </c>
      <c r="L277" s="151">
        <f>IF(Tabelle1[[#This Row],[Minutes]]&gt;1,Tabelle1[[#This Row],[Minutes]],"")</f>
        <v>103</v>
      </c>
      <c r="M277" s="151">
        <v>103</v>
      </c>
      <c r="N277"/>
    </row>
    <row r="278" spans="1:14" x14ac:dyDescent="0.25">
      <c r="A278" s="152" t="s">
        <v>518</v>
      </c>
      <c r="B278" s="154" t="str">
        <f>IF(OR(ISNUMBER(FIND("W/O",Tabelle1[[#This Row],[Score]])),ISNUMBER(FIND("RET",Tabelle1[[#This Row],[Score]]))),"NO","YES")</f>
        <v>YES</v>
      </c>
      <c r="C278" s="154" t="str">
        <f>IF(Tabelle1[[#This Row],[Tournament]]="Wimbledon","YES","NO")</f>
        <v>NO</v>
      </c>
      <c r="D278" s="153">
        <v>43521</v>
      </c>
      <c r="E278" s="154" t="s">
        <v>1279</v>
      </c>
      <c r="F278" s="154">
        <v>4</v>
      </c>
      <c r="G278" s="154" t="s">
        <v>558</v>
      </c>
      <c r="H278" s="154" t="s">
        <v>571</v>
      </c>
      <c r="I278" s="154" t="s">
        <v>1188</v>
      </c>
      <c r="J278" s="154" t="s">
        <v>529</v>
      </c>
      <c r="K278" s="154" t="s">
        <v>667</v>
      </c>
      <c r="L278" s="154">
        <f>IF(Tabelle1[[#This Row],[Minutes]]&gt;1,Tabelle1[[#This Row],[Minutes]],"")</f>
        <v>53</v>
      </c>
      <c r="M278" s="154">
        <v>53</v>
      </c>
      <c r="N278"/>
    </row>
    <row r="279" spans="1:14" x14ac:dyDescent="0.25">
      <c r="A279" s="149" t="s">
        <v>518</v>
      </c>
      <c r="B279" s="151" t="str">
        <f>IF(OR(ISNUMBER(FIND("W/O",Tabelle1[[#This Row],[Score]])),ISNUMBER(FIND("RET",Tabelle1[[#This Row],[Score]]))),"NO","YES")</f>
        <v>YES</v>
      </c>
      <c r="C279" s="151" t="str">
        <f>IF(Tabelle1[[#This Row],[Tournament]]="Wimbledon","YES","NO")</f>
        <v>NO</v>
      </c>
      <c r="D279" s="150">
        <v>43521</v>
      </c>
      <c r="E279" s="151" t="s">
        <v>1279</v>
      </c>
      <c r="F279" s="151">
        <v>4</v>
      </c>
      <c r="G279" s="151" t="s">
        <v>834</v>
      </c>
      <c r="H279" s="151" t="s">
        <v>833</v>
      </c>
      <c r="I279" s="151" t="s">
        <v>872</v>
      </c>
      <c r="J279" s="151" t="s">
        <v>551</v>
      </c>
      <c r="K279" s="151" t="s">
        <v>512</v>
      </c>
      <c r="L279" s="151">
        <f>IF(Tabelle1[[#This Row],[Minutes]]&gt;1,Tabelle1[[#This Row],[Minutes]],"")</f>
        <v>64</v>
      </c>
      <c r="M279" s="151">
        <v>64</v>
      </c>
      <c r="N279"/>
    </row>
    <row r="280" spans="1:14" x14ac:dyDescent="0.25">
      <c r="A280" s="152" t="s">
        <v>518</v>
      </c>
      <c r="B280" s="154" t="str">
        <f>IF(OR(ISNUMBER(FIND("W/O",Tabelle1[[#This Row],[Score]])),ISNUMBER(FIND("RET",Tabelle1[[#This Row],[Score]]))),"NO","YES")</f>
        <v>YES</v>
      </c>
      <c r="C280" s="154" t="str">
        <f>IF(Tabelle1[[#This Row],[Tournament]]="Wimbledon","YES","NO")</f>
        <v>NO</v>
      </c>
      <c r="D280" s="153">
        <v>43521</v>
      </c>
      <c r="E280" s="154" t="s">
        <v>1279</v>
      </c>
      <c r="F280" s="154">
        <v>4</v>
      </c>
      <c r="G280" s="154" t="s">
        <v>591</v>
      </c>
      <c r="H280" s="154" t="s">
        <v>1141</v>
      </c>
      <c r="I280" s="154" t="s">
        <v>568</v>
      </c>
      <c r="J280" s="154" t="s">
        <v>580</v>
      </c>
      <c r="K280" s="154" t="s">
        <v>550</v>
      </c>
      <c r="L280" s="154">
        <f>IF(Tabelle1[[#This Row],[Minutes]]&gt;1,Tabelle1[[#This Row],[Minutes]],"")</f>
        <v>79</v>
      </c>
      <c r="M280" s="154">
        <v>79</v>
      </c>
      <c r="N280"/>
    </row>
    <row r="281" spans="1:14" x14ac:dyDescent="0.25">
      <c r="A281" s="149" t="s">
        <v>518</v>
      </c>
      <c r="B281" s="151" t="str">
        <f>IF(OR(ISNUMBER(FIND("W/O",Tabelle1[[#This Row],[Score]])),ISNUMBER(FIND("RET",Tabelle1[[#This Row],[Score]]))),"NO","YES")</f>
        <v>YES</v>
      </c>
      <c r="C281" s="151" t="str">
        <f>IF(Tabelle1[[#This Row],[Tournament]]="Wimbledon","YES","NO")</f>
        <v>NO</v>
      </c>
      <c r="D281" s="150">
        <v>43521</v>
      </c>
      <c r="E281" s="151" t="s">
        <v>1279</v>
      </c>
      <c r="F281" s="151">
        <v>4</v>
      </c>
      <c r="G281" s="151" t="s">
        <v>521</v>
      </c>
      <c r="H281" s="151" t="s">
        <v>520</v>
      </c>
      <c r="I281" s="151" t="s">
        <v>679</v>
      </c>
      <c r="J281" s="151" t="s">
        <v>676</v>
      </c>
      <c r="K281" s="151" t="s">
        <v>585</v>
      </c>
      <c r="L281" s="151">
        <f>IF(Tabelle1[[#This Row],[Minutes]]&gt;1,Tabelle1[[#This Row],[Minutes]],"")</f>
        <v>87</v>
      </c>
      <c r="M281" s="151">
        <v>87</v>
      </c>
      <c r="N281"/>
    </row>
    <row r="282" spans="1:14" x14ac:dyDescent="0.25">
      <c r="A282" s="152" t="s">
        <v>518</v>
      </c>
      <c r="B282" s="154" t="str">
        <f>IF(OR(ISNUMBER(FIND("W/O",Tabelle1[[#This Row],[Score]])),ISNUMBER(FIND("RET",Tabelle1[[#This Row],[Score]]))),"NO","YES")</f>
        <v>YES</v>
      </c>
      <c r="C282" s="154" t="str">
        <f>IF(Tabelle1[[#This Row],[Tournament]]="Wimbledon","YES","NO")</f>
        <v>NO</v>
      </c>
      <c r="D282" s="153">
        <v>43521</v>
      </c>
      <c r="E282" s="154" t="s">
        <v>1279</v>
      </c>
      <c r="F282" s="154">
        <v>4</v>
      </c>
      <c r="G282" s="154" t="s">
        <v>574</v>
      </c>
      <c r="H282" s="154" t="s">
        <v>600</v>
      </c>
      <c r="I282" s="154" t="s">
        <v>931</v>
      </c>
      <c r="J282" s="154" t="s">
        <v>980</v>
      </c>
      <c r="K282" s="154" t="s">
        <v>921</v>
      </c>
      <c r="L282" s="154">
        <f>IF(Tabelle1[[#This Row],[Minutes]]&gt;1,Tabelle1[[#This Row],[Minutes]],"")</f>
        <v>77</v>
      </c>
      <c r="M282" s="154">
        <v>77</v>
      </c>
      <c r="N282"/>
    </row>
    <row r="283" spans="1:14" x14ac:dyDescent="0.25">
      <c r="A283" s="149" t="s">
        <v>518</v>
      </c>
      <c r="B283" s="151" t="str">
        <f>IF(OR(ISNUMBER(FIND("W/O",Tabelle1[[#This Row],[Score]])),ISNUMBER(FIND("RET",Tabelle1[[#This Row],[Score]]))),"NO","YES")</f>
        <v>YES</v>
      </c>
      <c r="C283" s="151" t="str">
        <f>IF(Tabelle1[[#This Row],[Tournament]]="Wimbledon","YES","NO")</f>
        <v>NO</v>
      </c>
      <c r="D283" s="150">
        <v>43521</v>
      </c>
      <c r="E283" s="151" t="s">
        <v>1279</v>
      </c>
      <c r="F283" s="151">
        <v>4</v>
      </c>
      <c r="G283" s="151" t="s">
        <v>810</v>
      </c>
      <c r="H283" s="151" t="s">
        <v>755</v>
      </c>
      <c r="I283" s="151" t="s">
        <v>666</v>
      </c>
      <c r="J283" s="151" t="s">
        <v>817</v>
      </c>
      <c r="K283" s="151" t="s">
        <v>539</v>
      </c>
      <c r="L283" s="151">
        <f>IF(Tabelle1[[#This Row],[Minutes]]&gt;1,Tabelle1[[#This Row],[Minutes]],"")</f>
        <v>75</v>
      </c>
      <c r="M283" s="151">
        <v>75</v>
      </c>
      <c r="N283"/>
    </row>
    <row r="284" spans="1:14" x14ac:dyDescent="0.25">
      <c r="A284" s="152" t="s">
        <v>518</v>
      </c>
      <c r="B284" s="154" t="str">
        <f>IF(OR(ISNUMBER(FIND("W/O",Tabelle1[[#This Row],[Score]])),ISNUMBER(FIND("RET",Tabelle1[[#This Row],[Score]]))),"NO","YES")</f>
        <v>YES</v>
      </c>
      <c r="C284" s="154" t="str">
        <f>IF(Tabelle1[[#This Row],[Tournament]]="Wimbledon","YES","NO")</f>
        <v>NO</v>
      </c>
      <c r="D284" s="153">
        <v>43521</v>
      </c>
      <c r="E284" s="154" t="s">
        <v>1279</v>
      </c>
      <c r="F284" s="154">
        <v>4</v>
      </c>
      <c r="G284" s="154" t="s">
        <v>657</v>
      </c>
      <c r="H284" s="154" t="s">
        <v>974</v>
      </c>
      <c r="I284" s="154" t="s">
        <v>552</v>
      </c>
      <c r="J284" s="154" t="s">
        <v>614</v>
      </c>
      <c r="K284" s="154" t="s">
        <v>854</v>
      </c>
      <c r="L284" s="154">
        <f>IF(Tabelle1[[#This Row],[Minutes]]&gt;1,Tabelle1[[#This Row],[Minutes]],"")</f>
        <v>83</v>
      </c>
      <c r="M284" s="154">
        <v>83</v>
      </c>
      <c r="N284"/>
    </row>
    <row r="285" spans="1:14" x14ac:dyDescent="0.25">
      <c r="A285" s="149" t="s">
        <v>518</v>
      </c>
      <c r="B285" s="151" t="str">
        <f>IF(OR(ISNUMBER(FIND("W/O",Tabelle1[[#This Row],[Score]])),ISNUMBER(FIND("RET",Tabelle1[[#This Row],[Score]]))),"NO","YES")</f>
        <v>YES</v>
      </c>
      <c r="C285" s="151" t="str">
        <f>IF(Tabelle1[[#This Row],[Tournament]]="Wimbledon","YES","NO")</f>
        <v>NO</v>
      </c>
      <c r="D285" s="150">
        <v>43521</v>
      </c>
      <c r="E285" s="151" t="s">
        <v>1279</v>
      </c>
      <c r="F285" s="151">
        <v>4</v>
      </c>
      <c r="G285" s="151" t="s">
        <v>640</v>
      </c>
      <c r="H285" s="151" t="s">
        <v>595</v>
      </c>
      <c r="I285" s="151" t="s">
        <v>524</v>
      </c>
      <c r="J285" s="151" t="s">
        <v>523</v>
      </c>
      <c r="K285" s="151" t="s">
        <v>585</v>
      </c>
      <c r="L285" s="151">
        <f>IF(Tabelle1[[#This Row],[Minutes]]&gt;1,Tabelle1[[#This Row],[Minutes]],"")</f>
        <v>100</v>
      </c>
      <c r="M285" s="151">
        <v>100</v>
      </c>
      <c r="N285"/>
    </row>
    <row r="286" spans="1:14" x14ac:dyDescent="0.25">
      <c r="A286" s="152" t="s">
        <v>518</v>
      </c>
      <c r="B286" s="154" t="str">
        <f>IF(OR(ISNUMBER(FIND("W/O",Tabelle1[[#This Row],[Score]])),ISNUMBER(FIND("RET",Tabelle1[[#This Row],[Score]]))),"NO","YES")</f>
        <v>YES</v>
      </c>
      <c r="C286" s="154" t="str">
        <f>IF(Tabelle1[[#This Row],[Tournament]]="Wimbledon","YES","NO")</f>
        <v>NO</v>
      </c>
      <c r="D286" s="153">
        <v>43521</v>
      </c>
      <c r="E286" s="154" t="s">
        <v>1279</v>
      </c>
      <c r="F286" s="154">
        <v>5</v>
      </c>
      <c r="G286" s="154" t="s">
        <v>558</v>
      </c>
      <c r="H286" s="154" t="s">
        <v>571</v>
      </c>
      <c r="I286" s="154" t="s">
        <v>521</v>
      </c>
      <c r="J286" s="154" t="s">
        <v>520</v>
      </c>
      <c r="K286" s="154" t="s">
        <v>533</v>
      </c>
      <c r="L286" s="154">
        <f>IF(Tabelle1[[#This Row],[Minutes]]&gt;1,Tabelle1[[#This Row],[Minutes]],"")</f>
        <v>97</v>
      </c>
      <c r="M286" s="154">
        <v>97</v>
      </c>
      <c r="N286"/>
    </row>
    <row r="287" spans="1:14" x14ac:dyDescent="0.25">
      <c r="A287" s="149" t="s">
        <v>518</v>
      </c>
      <c r="B287" s="151" t="str">
        <f>IF(OR(ISNUMBER(FIND("W/O",Tabelle1[[#This Row],[Score]])),ISNUMBER(FIND("RET",Tabelle1[[#This Row],[Score]]))),"NO","YES")</f>
        <v>YES</v>
      </c>
      <c r="C287" s="151" t="str">
        <f>IF(Tabelle1[[#This Row],[Tournament]]="Wimbledon","YES","NO")</f>
        <v>NO</v>
      </c>
      <c r="D287" s="150">
        <v>43521</v>
      </c>
      <c r="E287" s="151" t="s">
        <v>1279</v>
      </c>
      <c r="F287" s="151">
        <v>5</v>
      </c>
      <c r="G287" s="151" t="s">
        <v>591</v>
      </c>
      <c r="H287" s="151" t="s">
        <v>1141</v>
      </c>
      <c r="I287" s="151" t="s">
        <v>640</v>
      </c>
      <c r="J287" s="151" t="s">
        <v>595</v>
      </c>
      <c r="K287" s="151" t="s">
        <v>1280</v>
      </c>
      <c r="L287" s="151">
        <f>IF(Tabelle1[[#This Row],[Minutes]]&gt;1,Tabelle1[[#This Row],[Minutes]],"")</f>
        <v>95</v>
      </c>
      <c r="M287" s="151">
        <v>95</v>
      </c>
      <c r="N287"/>
    </row>
    <row r="288" spans="1:14" x14ac:dyDescent="0.25">
      <c r="A288" s="152" t="s">
        <v>518</v>
      </c>
      <c r="B288" s="154" t="str">
        <f>IF(OR(ISNUMBER(FIND("W/O",Tabelle1[[#This Row],[Score]])),ISNUMBER(FIND("RET",Tabelle1[[#This Row],[Score]]))),"NO","YES")</f>
        <v>YES</v>
      </c>
      <c r="C288" s="154" t="str">
        <f>IF(Tabelle1[[#This Row],[Tournament]]="Wimbledon","YES","NO")</f>
        <v>NO</v>
      </c>
      <c r="D288" s="153">
        <v>43521</v>
      </c>
      <c r="E288" s="154" t="s">
        <v>1279</v>
      </c>
      <c r="F288" s="154">
        <v>5</v>
      </c>
      <c r="G288" s="154" t="s">
        <v>574</v>
      </c>
      <c r="H288" s="154" t="s">
        <v>600</v>
      </c>
      <c r="I288" s="154" t="s">
        <v>657</v>
      </c>
      <c r="J288" s="154" t="s">
        <v>974</v>
      </c>
      <c r="K288" s="154" t="s">
        <v>550</v>
      </c>
      <c r="L288" s="154">
        <f>IF(Tabelle1[[#This Row],[Minutes]]&gt;1,Tabelle1[[#This Row],[Minutes]],"")</f>
        <v>70</v>
      </c>
      <c r="M288" s="154">
        <v>70</v>
      </c>
      <c r="N288"/>
    </row>
    <row r="289" spans="1:14" x14ac:dyDescent="0.25">
      <c r="A289" s="149" t="s">
        <v>518</v>
      </c>
      <c r="B289" s="151" t="str">
        <f>IF(OR(ISNUMBER(FIND("W/O",Tabelle1[[#This Row],[Score]])),ISNUMBER(FIND("RET",Tabelle1[[#This Row],[Score]]))),"NO","YES")</f>
        <v>YES</v>
      </c>
      <c r="C289" s="151" t="str">
        <f>IF(Tabelle1[[#This Row],[Tournament]]="Wimbledon","YES","NO")</f>
        <v>NO</v>
      </c>
      <c r="D289" s="150">
        <v>43521</v>
      </c>
      <c r="E289" s="151" t="s">
        <v>1279</v>
      </c>
      <c r="F289" s="151">
        <v>5</v>
      </c>
      <c r="G289" s="151" t="s">
        <v>810</v>
      </c>
      <c r="H289" s="151" t="s">
        <v>755</v>
      </c>
      <c r="I289" s="151" t="s">
        <v>834</v>
      </c>
      <c r="J289" s="151" t="s">
        <v>833</v>
      </c>
      <c r="K289" s="151" t="s">
        <v>1267</v>
      </c>
      <c r="L289" s="151">
        <f>IF(Tabelle1[[#This Row],[Minutes]]&gt;1,Tabelle1[[#This Row],[Minutes]],"")</f>
        <v>85</v>
      </c>
      <c r="M289" s="151">
        <v>85</v>
      </c>
      <c r="N289"/>
    </row>
    <row r="290" spans="1:14" x14ac:dyDescent="0.25">
      <c r="A290" s="152" t="s">
        <v>518</v>
      </c>
      <c r="B290" s="154" t="str">
        <f>IF(OR(ISNUMBER(FIND("W/O",Tabelle1[[#This Row],[Score]])),ISNUMBER(FIND("RET",Tabelle1[[#This Row],[Score]]))),"NO","YES")</f>
        <v>YES</v>
      </c>
      <c r="C290" s="154" t="str">
        <f>IF(Tabelle1[[#This Row],[Tournament]]="Wimbledon","YES","NO")</f>
        <v>NO</v>
      </c>
      <c r="D290" s="153">
        <v>43521</v>
      </c>
      <c r="E290" s="154" t="s">
        <v>1279</v>
      </c>
      <c r="F290" s="154">
        <v>6</v>
      </c>
      <c r="G290" s="154" t="s">
        <v>558</v>
      </c>
      <c r="H290" s="154" t="s">
        <v>571</v>
      </c>
      <c r="I290" s="154" t="s">
        <v>574</v>
      </c>
      <c r="J290" s="154" t="s">
        <v>600</v>
      </c>
      <c r="K290" s="154" t="s">
        <v>1156</v>
      </c>
      <c r="L290" s="154">
        <f>IF(Tabelle1[[#This Row],[Minutes]]&gt;1,Tabelle1[[#This Row],[Minutes]],"")</f>
        <v>86</v>
      </c>
      <c r="M290" s="154">
        <v>86</v>
      </c>
      <c r="N290"/>
    </row>
    <row r="291" spans="1:14" x14ac:dyDescent="0.25">
      <c r="A291" s="149" t="s">
        <v>518</v>
      </c>
      <c r="B291" s="151" t="str">
        <f>IF(OR(ISNUMBER(FIND("W/O",Tabelle1[[#This Row],[Score]])),ISNUMBER(FIND("RET",Tabelle1[[#This Row],[Score]]))),"NO","YES")</f>
        <v>YES</v>
      </c>
      <c r="C291" s="151" t="str">
        <f>IF(Tabelle1[[#This Row],[Tournament]]="Wimbledon","YES","NO")</f>
        <v>NO</v>
      </c>
      <c r="D291" s="150">
        <v>43521</v>
      </c>
      <c r="E291" s="151" t="s">
        <v>1279</v>
      </c>
      <c r="F291" s="151">
        <v>6</v>
      </c>
      <c r="G291" s="151" t="s">
        <v>810</v>
      </c>
      <c r="H291" s="151" t="s">
        <v>755</v>
      </c>
      <c r="I291" s="151" t="s">
        <v>591</v>
      </c>
      <c r="J291" s="151" t="s">
        <v>1141</v>
      </c>
      <c r="K291" s="151" t="s">
        <v>533</v>
      </c>
      <c r="L291" s="151">
        <f>IF(Tabelle1[[#This Row],[Minutes]]&gt;1,Tabelle1[[#This Row],[Minutes]],"")</f>
        <v>70</v>
      </c>
      <c r="M291" s="151">
        <v>70</v>
      </c>
      <c r="N291"/>
    </row>
    <row r="292" spans="1:14" x14ac:dyDescent="0.25">
      <c r="A292" s="152" t="s">
        <v>518</v>
      </c>
      <c r="B292" s="154" t="str">
        <f>IF(OR(ISNUMBER(FIND("W/O",Tabelle1[[#This Row],[Score]])),ISNUMBER(FIND("RET",Tabelle1[[#This Row],[Score]]))),"NO","YES")</f>
        <v>YES</v>
      </c>
      <c r="C292" s="154" t="str">
        <f>IF(Tabelle1[[#This Row],[Tournament]]="Wimbledon","YES","NO")</f>
        <v>NO</v>
      </c>
      <c r="D292" s="153">
        <v>43521</v>
      </c>
      <c r="E292" s="154" t="s">
        <v>1279</v>
      </c>
      <c r="F292" s="154">
        <v>7</v>
      </c>
      <c r="G292" s="154" t="s">
        <v>810</v>
      </c>
      <c r="H292" s="154" t="s">
        <v>755</v>
      </c>
      <c r="I292" s="154" t="s">
        <v>558</v>
      </c>
      <c r="J292" s="154" t="s">
        <v>571</v>
      </c>
      <c r="K292" s="154" t="s">
        <v>699</v>
      </c>
      <c r="L292" s="154">
        <f>IF(Tabelle1[[#This Row],[Minutes]]&gt;1,Tabelle1[[#This Row],[Minutes]],"")</f>
        <v>91</v>
      </c>
      <c r="M292" s="154">
        <v>91</v>
      </c>
      <c r="N292"/>
    </row>
    <row r="293" spans="1:14" x14ac:dyDescent="0.25">
      <c r="A293" s="149" t="s">
        <v>518</v>
      </c>
      <c r="B293" s="151" t="str">
        <f>IF(OR(ISNUMBER(FIND("W/O",Tabelle1[[#This Row],[Score]])),ISNUMBER(FIND("RET",Tabelle1[[#This Row],[Score]]))),"NO","YES")</f>
        <v>YES</v>
      </c>
      <c r="C293" s="151" t="str">
        <f>IF(Tabelle1[[#This Row],[Tournament]]="Wimbledon","YES","NO")</f>
        <v>NO</v>
      </c>
      <c r="D293" s="150">
        <v>43521</v>
      </c>
      <c r="E293" s="151" t="s">
        <v>1275</v>
      </c>
      <c r="F293" s="151">
        <v>4</v>
      </c>
      <c r="G293" s="151" t="s">
        <v>619</v>
      </c>
      <c r="H293" s="151" t="s">
        <v>561</v>
      </c>
      <c r="I293" s="151" t="s">
        <v>636</v>
      </c>
      <c r="J293" s="151" t="s">
        <v>599</v>
      </c>
      <c r="K293" s="151" t="s">
        <v>667</v>
      </c>
      <c r="L293" s="151">
        <f>IF(Tabelle1[[#This Row],[Minutes]]&gt;1,Tabelle1[[#This Row],[Minutes]],"")</f>
        <v>51</v>
      </c>
      <c r="M293" s="151">
        <v>51</v>
      </c>
      <c r="N293"/>
    </row>
    <row r="294" spans="1:14" x14ac:dyDescent="0.25">
      <c r="A294" s="152" t="s">
        <v>518</v>
      </c>
      <c r="B294" s="154" t="str">
        <f>IF(OR(ISNUMBER(FIND("W/O",Tabelle1[[#This Row],[Score]])),ISNUMBER(FIND("RET",Tabelle1[[#This Row],[Score]]))),"NO","YES")</f>
        <v>YES</v>
      </c>
      <c r="C294" s="154" t="str">
        <f>IF(Tabelle1[[#This Row],[Tournament]]="Wimbledon","YES","NO")</f>
        <v>NO</v>
      </c>
      <c r="D294" s="153">
        <v>43521</v>
      </c>
      <c r="E294" s="154" t="s">
        <v>1275</v>
      </c>
      <c r="F294" s="154">
        <v>4</v>
      </c>
      <c r="G294" s="154" t="s">
        <v>526</v>
      </c>
      <c r="H294" s="154" t="s">
        <v>525</v>
      </c>
      <c r="I294" s="154" t="s">
        <v>577</v>
      </c>
      <c r="J294" s="154" t="s">
        <v>701</v>
      </c>
      <c r="K294" s="154" t="s">
        <v>512</v>
      </c>
      <c r="L294" s="154">
        <f>IF(Tabelle1[[#This Row],[Minutes]]&gt;1,Tabelle1[[#This Row],[Minutes]],"")</f>
        <v>65</v>
      </c>
      <c r="M294" s="154">
        <v>65</v>
      </c>
      <c r="N294"/>
    </row>
    <row r="295" spans="1:14" x14ac:dyDescent="0.25">
      <c r="A295" s="149" t="s">
        <v>518</v>
      </c>
      <c r="B295" s="151" t="str">
        <f>IF(OR(ISNUMBER(FIND("W/O",Tabelle1[[#This Row],[Score]])),ISNUMBER(FIND("RET",Tabelle1[[#This Row],[Score]]))),"NO","YES")</f>
        <v>YES</v>
      </c>
      <c r="C295" s="151" t="str">
        <f>IF(Tabelle1[[#This Row],[Tournament]]="Wimbledon","YES","NO")</f>
        <v>NO</v>
      </c>
      <c r="D295" s="150">
        <v>43521</v>
      </c>
      <c r="E295" s="151" t="s">
        <v>1275</v>
      </c>
      <c r="F295" s="151">
        <v>4</v>
      </c>
      <c r="G295" s="151" t="s">
        <v>770</v>
      </c>
      <c r="H295" s="151" t="s">
        <v>816</v>
      </c>
      <c r="I295" s="151" t="s">
        <v>612</v>
      </c>
      <c r="J295" s="151" t="s">
        <v>611</v>
      </c>
      <c r="K295" s="151" t="s">
        <v>1278</v>
      </c>
      <c r="L295" s="151">
        <f>IF(Tabelle1[[#This Row],[Minutes]]&gt;1,Tabelle1[[#This Row],[Minutes]],"")</f>
        <v>62</v>
      </c>
      <c r="M295" s="151">
        <v>62</v>
      </c>
      <c r="N295"/>
    </row>
    <row r="296" spans="1:14" x14ac:dyDescent="0.25">
      <c r="A296" s="152" t="s">
        <v>518</v>
      </c>
      <c r="B296" s="154" t="str">
        <f>IF(OR(ISNUMBER(FIND("W/O",Tabelle1[[#This Row],[Score]])),ISNUMBER(FIND("RET",Tabelle1[[#This Row],[Score]]))),"NO","YES")</f>
        <v>YES</v>
      </c>
      <c r="C296" s="154" t="str">
        <f>IF(Tabelle1[[#This Row],[Tournament]]="Wimbledon","YES","NO")</f>
        <v>NO</v>
      </c>
      <c r="D296" s="153">
        <v>43521</v>
      </c>
      <c r="E296" s="154" t="s">
        <v>1275</v>
      </c>
      <c r="F296" s="154">
        <v>4</v>
      </c>
      <c r="G296" s="154" t="s">
        <v>858</v>
      </c>
      <c r="H296" s="154" t="s">
        <v>579</v>
      </c>
      <c r="I296" s="154" t="s">
        <v>555</v>
      </c>
      <c r="J296" s="154" t="s">
        <v>570</v>
      </c>
      <c r="K296" s="154" t="s">
        <v>854</v>
      </c>
      <c r="L296" s="154">
        <f>IF(Tabelle1[[#This Row],[Minutes]]&gt;1,Tabelle1[[#This Row],[Minutes]],"")</f>
        <v>72</v>
      </c>
      <c r="M296" s="154">
        <v>72</v>
      </c>
      <c r="N296"/>
    </row>
    <row r="297" spans="1:14" x14ac:dyDescent="0.25">
      <c r="A297" s="149" t="s">
        <v>518</v>
      </c>
      <c r="B297" s="151" t="str">
        <f>IF(OR(ISNUMBER(FIND("W/O",Tabelle1[[#This Row],[Score]])),ISNUMBER(FIND("RET",Tabelle1[[#This Row],[Score]]))),"NO","YES")</f>
        <v>YES</v>
      </c>
      <c r="C297" s="151" t="str">
        <f>IF(Tabelle1[[#This Row],[Tournament]]="Wimbledon","YES","NO")</f>
        <v>NO</v>
      </c>
      <c r="D297" s="150">
        <v>43521</v>
      </c>
      <c r="E297" s="151" t="s">
        <v>1275</v>
      </c>
      <c r="F297" s="151">
        <v>4</v>
      </c>
      <c r="G297" s="151" t="s">
        <v>738</v>
      </c>
      <c r="H297" s="151" t="s">
        <v>917</v>
      </c>
      <c r="I297" s="151" t="s">
        <v>514</v>
      </c>
      <c r="J297" s="151" t="s">
        <v>513</v>
      </c>
      <c r="K297" s="151" t="s">
        <v>780</v>
      </c>
      <c r="L297" s="151">
        <f>IF(Tabelle1[[#This Row],[Minutes]]&gt;1,Tabelle1[[#This Row],[Minutes]],"")</f>
        <v>86</v>
      </c>
      <c r="M297" s="151">
        <v>86</v>
      </c>
      <c r="N297"/>
    </row>
    <row r="298" spans="1:14" x14ac:dyDescent="0.25">
      <c r="A298" s="152" t="s">
        <v>518</v>
      </c>
      <c r="B298" s="154" t="str">
        <f>IF(OR(ISNUMBER(FIND("W/O",Tabelle1[[#This Row],[Score]])),ISNUMBER(FIND("RET",Tabelle1[[#This Row],[Score]]))),"NO","YES")</f>
        <v>YES</v>
      </c>
      <c r="C298" s="154" t="str">
        <f>IF(Tabelle1[[#This Row],[Tournament]]="Wimbledon","YES","NO")</f>
        <v>NO</v>
      </c>
      <c r="D298" s="153">
        <v>43521</v>
      </c>
      <c r="E298" s="154" t="s">
        <v>1275</v>
      </c>
      <c r="F298" s="154">
        <v>4</v>
      </c>
      <c r="G298" s="154" t="s">
        <v>625</v>
      </c>
      <c r="H298" s="154" t="s">
        <v>615</v>
      </c>
      <c r="I298" s="154" t="s">
        <v>535</v>
      </c>
      <c r="J298" s="154" t="s">
        <v>1004</v>
      </c>
      <c r="K298" s="154" t="s">
        <v>539</v>
      </c>
      <c r="L298" s="154">
        <f>IF(Tabelle1[[#This Row],[Minutes]]&gt;1,Tabelle1[[#This Row],[Minutes]],"")</f>
        <v>77</v>
      </c>
      <c r="M298" s="154">
        <v>77</v>
      </c>
      <c r="N298"/>
    </row>
    <row r="299" spans="1:14" x14ac:dyDescent="0.25">
      <c r="A299" s="149" t="s">
        <v>518</v>
      </c>
      <c r="B299" s="151" t="str">
        <f>IF(OR(ISNUMBER(FIND("W/O",Tabelle1[[#This Row],[Score]])),ISNUMBER(FIND("RET",Tabelle1[[#This Row],[Score]]))),"NO","YES")</f>
        <v>YES</v>
      </c>
      <c r="C299" s="151" t="str">
        <f>IF(Tabelle1[[#This Row],[Tournament]]="Wimbledon","YES","NO")</f>
        <v>NO</v>
      </c>
      <c r="D299" s="150">
        <v>43521</v>
      </c>
      <c r="E299" s="151" t="s">
        <v>1275</v>
      </c>
      <c r="F299" s="151">
        <v>4</v>
      </c>
      <c r="G299" s="151" t="s">
        <v>1224</v>
      </c>
      <c r="H299" s="151" t="s">
        <v>578</v>
      </c>
      <c r="I299" s="151" t="s">
        <v>581</v>
      </c>
      <c r="J299" s="151" t="s">
        <v>673</v>
      </c>
      <c r="K299" s="151" t="s">
        <v>1277</v>
      </c>
      <c r="L299" s="151">
        <f>IF(Tabelle1[[#This Row],[Minutes]]&gt;1,Tabelle1[[#This Row],[Minutes]],"")</f>
        <v>77</v>
      </c>
      <c r="M299" s="151">
        <v>77</v>
      </c>
      <c r="N299"/>
    </row>
    <row r="300" spans="1:14" x14ac:dyDescent="0.25">
      <c r="A300" s="152" t="s">
        <v>518</v>
      </c>
      <c r="B300" s="154" t="str">
        <f>IF(OR(ISNUMBER(FIND("W/O",Tabelle1[[#This Row],[Score]])),ISNUMBER(FIND("RET",Tabelle1[[#This Row],[Score]]))),"NO","YES")</f>
        <v>YES</v>
      </c>
      <c r="C300" s="154" t="str">
        <f>IF(Tabelle1[[#This Row],[Tournament]]="Wimbledon","YES","NO")</f>
        <v>NO</v>
      </c>
      <c r="D300" s="153">
        <v>43521</v>
      </c>
      <c r="E300" s="154" t="s">
        <v>1275</v>
      </c>
      <c r="F300" s="154">
        <v>4</v>
      </c>
      <c r="G300" s="154" t="s">
        <v>532</v>
      </c>
      <c r="H300" s="154" t="s">
        <v>531</v>
      </c>
      <c r="I300" s="154" t="s">
        <v>544</v>
      </c>
      <c r="J300" s="154" t="s">
        <v>888</v>
      </c>
      <c r="K300" s="154" t="s">
        <v>771</v>
      </c>
      <c r="L300" s="154">
        <f>IF(Tabelle1[[#This Row],[Minutes]]&gt;1,Tabelle1[[#This Row],[Minutes]],"")</f>
        <v>46</v>
      </c>
      <c r="M300" s="154">
        <v>46</v>
      </c>
      <c r="N300"/>
    </row>
    <row r="301" spans="1:14" x14ac:dyDescent="0.25">
      <c r="A301" s="149" t="s">
        <v>518</v>
      </c>
      <c r="B301" s="151" t="str">
        <f>IF(OR(ISNUMBER(FIND("W/O",Tabelle1[[#This Row],[Score]])),ISNUMBER(FIND("RET",Tabelle1[[#This Row],[Score]]))),"NO","YES")</f>
        <v>YES</v>
      </c>
      <c r="C301" s="151" t="str">
        <f>IF(Tabelle1[[#This Row],[Tournament]]="Wimbledon","YES","NO")</f>
        <v>NO</v>
      </c>
      <c r="D301" s="150">
        <v>43521</v>
      </c>
      <c r="E301" s="151" t="s">
        <v>1275</v>
      </c>
      <c r="F301" s="151">
        <v>5</v>
      </c>
      <c r="G301" s="151" t="s">
        <v>619</v>
      </c>
      <c r="H301" s="151" t="s">
        <v>561</v>
      </c>
      <c r="I301" s="151" t="s">
        <v>625</v>
      </c>
      <c r="J301" s="151" t="s">
        <v>615</v>
      </c>
      <c r="K301" s="151" t="s">
        <v>753</v>
      </c>
      <c r="L301" s="151">
        <f>IF(Tabelle1[[#This Row],[Minutes]]&gt;1,Tabelle1[[#This Row],[Minutes]],"")</f>
        <v>81</v>
      </c>
      <c r="M301" s="151">
        <v>81</v>
      </c>
      <c r="N301"/>
    </row>
    <row r="302" spans="1:14" x14ac:dyDescent="0.25">
      <c r="A302" s="152" t="s">
        <v>518</v>
      </c>
      <c r="B302" s="154" t="str">
        <f>IF(OR(ISNUMBER(FIND("W/O",Tabelle1[[#This Row],[Score]])),ISNUMBER(FIND("RET",Tabelle1[[#This Row],[Score]]))),"NO","YES")</f>
        <v>YES</v>
      </c>
      <c r="C302" s="154" t="str">
        <f>IF(Tabelle1[[#This Row],[Tournament]]="Wimbledon","YES","NO")</f>
        <v>NO</v>
      </c>
      <c r="D302" s="153">
        <v>43521</v>
      </c>
      <c r="E302" s="154" t="s">
        <v>1275</v>
      </c>
      <c r="F302" s="154">
        <v>5</v>
      </c>
      <c r="G302" s="154" t="s">
        <v>526</v>
      </c>
      <c r="H302" s="154" t="s">
        <v>525</v>
      </c>
      <c r="I302" s="154" t="s">
        <v>738</v>
      </c>
      <c r="J302" s="154" t="s">
        <v>917</v>
      </c>
      <c r="K302" s="154" t="s">
        <v>1276</v>
      </c>
      <c r="L302" s="154">
        <f>IF(Tabelle1[[#This Row],[Minutes]]&gt;1,Tabelle1[[#This Row],[Minutes]],"")</f>
        <v>97</v>
      </c>
      <c r="M302" s="154">
        <v>97</v>
      </c>
      <c r="N302"/>
    </row>
    <row r="303" spans="1:14" x14ac:dyDescent="0.25">
      <c r="A303" s="149" t="s">
        <v>518</v>
      </c>
      <c r="B303" s="151" t="str">
        <f>IF(OR(ISNUMBER(FIND("W/O",Tabelle1[[#This Row],[Score]])),ISNUMBER(FIND("RET",Tabelle1[[#This Row],[Score]]))),"NO","YES")</f>
        <v>YES</v>
      </c>
      <c r="C303" s="151" t="str">
        <f>IF(Tabelle1[[#This Row],[Tournament]]="Wimbledon","YES","NO")</f>
        <v>NO</v>
      </c>
      <c r="D303" s="150">
        <v>43521</v>
      </c>
      <c r="E303" s="151" t="s">
        <v>1275</v>
      </c>
      <c r="F303" s="151">
        <v>5</v>
      </c>
      <c r="G303" s="151" t="s">
        <v>770</v>
      </c>
      <c r="H303" s="151" t="s">
        <v>816</v>
      </c>
      <c r="I303" s="151" t="s">
        <v>1224</v>
      </c>
      <c r="J303" s="151" t="s">
        <v>578</v>
      </c>
      <c r="K303" s="151" t="s">
        <v>889</v>
      </c>
      <c r="L303" s="151">
        <f>IF(Tabelle1[[#This Row],[Minutes]]&gt;1,Tabelle1[[#This Row],[Minutes]],"")</f>
        <v>110</v>
      </c>
      <c r="M303" s="151">
        <v>110</v>
      </c>
      <c r="N303"/>
    </row>
    <row r="304" spans="1:14" x14ac:dyDescent="0.25">
      <c r="A304" s="152" t="s">
        <v>518</v>
      </c>
      <c r="B304" s="154" t="str">
        <f>IF(OR(ISNUMBER(FIND("W/O",Tabelle1[[#This Row],[Score]])),ISNUMBER(FIND("RET",Tabelle1[[#This Row],[Score]]))),"NO","YES")</f>
        <v>YES</v>
      </c>
      <c r="C304" s="154" t="str">
        <f>IF(Tabelle1[[#This Row],[Tournament]]="Wimbledon","YES","NO")</f>
        <v>NO</v>
      </c>
      <c r="D304" s="153">
        <v>43521</v>
      </c>
      <c r="E304" s="154" t="s">
        <v>1275</v>
      </c>
      <c r="F304" s="154">
        <v>5</v>
      </c>
      <c r="G304" s="154" t="s">
        <v>532</v>
      </c>
      <c r="H304" s="154" t="s">
        <v>531</v>
      </c>
      <c r="I304" s="154" t="s">
        <v>858</v>
      </c>
      <c r="J304" s="154" t="s">
        <v>579</v>
      </c>
      <c r="K304" s="154" t="s">
        <v>557</v>
      </c>
      <c r="L304" s="154">
        <f>IF(Tabelle1[[#This Row],[Minutes]]&gt;1,Tabelle1[[#This Row],[Minutes]],"")</f>
        <v>45</v>
      </c>
      <c r="M304" s="154">
        <v>45</v>
      </c>
      <c r="N304"/>
    </row>
    <row r="305" spans="1:14" x14ac:dyDescent="0.25">
      <c r="A305" s="149" t="s">
        <v>518</v>
      </c>
      <c r="B305" s="151" t="str">
        <f>IF(OR(ISNUMBER(FIND("W/O",Tabelle1[[#This Row],[Score]])),ISNUMBER(FIND("RET",Tabelle1[[#This Row],[Score]]))),"NO","YES")</f>
        <v>YES</v>
      </c>
      <c r="C305" s="151" t="str">
        <f>IF(Tabelle1[[#This Row],[Tournament]]="Wimbledon","YES","NO")</f>
        <v>NO</v>
      </c>
      <c r="D305" s="150">
        <v>43521</v>
      </c>
      <c r="E305" s="151" t="s">
        <v>1275</v>
      </c>
      <c r="F305" s="151">
        <v>6</v>
      </c>
      <c r="G305" s="151" t="s">
        <v>619</v>
      </c>
      <c r="H305" s="151" t="s">
        <v>561</v>
      </c>
      <c r="I305" s="151" t="s">
        <v>770</v>
      </c>
      <c r="J305" s="151" t="s">
        <v>816</v>
      </c>
      <c r="K305" s="151" t="s">
        <v>1264</v>
      </c>
      <c r="L305" s="151">
        <f>IF(Tabelle1[[#This Row],[Minutes]]&gt;1,Tabelle1[[#This Row],[Minutes]],"")</f>
        <v>98</v>
      </c>
      <c r="M305" s="151">
        <v>98</v>
      </c>
      <c r="N305"/>
    </row>
    <row r="306" spans="1:14" x14ac:dyDescent="0.25">
      <c r="A306" s="152" t="s">
        <v>518</v>
      </c>
      <c r="B306" s="154" t="str">
        <f>IF(OR(ISNUMBER(FIND("W/O",Tabelle1[[#This Row],[Score]])),ISNUMBER(FIND("RET",Tabelle1[[#This Row],[Score]]))),"NO","YES")</f>
        <v>YES</v>
      </c>
      <c r="C306" s="154" t="str">
        <f>IF(Tabelle1[[#This Row],[Tournament]]="Wimbledon","YES","NO")</f>
        <v>NO</v>
      </c>
      <c r="D306" s="153">
        <v>43521</v>
      </c>
      <c r="E306" s="154" t="s">
        <v>1275</v>
      </c>
      <c r="F306" s="154">
        <v>6</v>
      </c>
      <c r="G306" s="154" t="s">
        <v>532</v>
      </c>
      <c r="H306" s="154" t="s">
        <v>531</v>
      </c>
      <c r="I306" s="154" t="s">
        <v>526</v>
      </c>
      <c r="J306" s="154" t="s">
        <v>525</v>
      </c>
      <c r="K306" s="154" t="s">
        <v>585</v>
      </c>
      <c r="L306" s="154">
        <f>IF(Tabelle1[[#This Row],[Minutes]]&gt;1,Tabelle1[[#This Row],[Minutes]],"")</f>
        <v>79</v>
      </c>
      <c r="M306" s="154">
        <v>79</v>
      </c>
      <c r="N306"/>
    </row>
    <row r="307" spans="1:14" x14ac:dyDescent="0.25">
      <c r="A307" s="149" t="s">
        <v>518</v>
      </c>
      <c r="B307" s="151" t="str">
        <f>IF(OR(ISNUMBER(FIND("W/O",Tabelle1[[#This Row],[Score]])),ISNUMBER(FIND("RET",Tabelle1[[#This Row],[Score]]))),"NO","YES")</f>
        <v>YES</v>
      </c>
      <c r="C307" s="151" t="str">
        <f>IF(Tabelle1[[#This Row],[Tournament]]="Wimbledon","YES","NO")</f>
        <v>NO</v>
      </c>
      <c r="D307" s="150">
        <v>43521</v>
      </c>
      <c r="E307" s="151" t="s">
        <v>1275</v>
      </c>
      <c r="F307" s="151">
        <v>7</v>
      </c>
      <c r="G307" s="151" t="s">
        <v>532</v>
      </c>
      <c r="H307" s="151" t="s">
        <v>531</v>
      </c>
      <c r="I307" s="151" t="s">
        <v>619</v>
      </c>
      <c r="J307" s="151" t="s">
        <v>561</v>
      </c>
      <c r="K307" s="151" t="s">
        <v>585</v>
      </c>
      <c r="L307" s="151">
        <f>IF(Tabelle1[[#This Row],[Minutes]]&gt;1,Tabelle1[[#This Row],[Minutes]],"")</f>
        <v>83</v>
      </c>
      <c r="M307" s="151">
        <v>83</v>
      </c>
      <c r="N307"/>
    </row>
    <row r="308" spans="1:14" x14ac:dyDescent="0.25">
      <c r="A308" s="152" t="s">
        <v>518</v>
      </c>
      <c r="B308" s="154" t="str">
        <f>IF(OR(ISNUMBER(FIND("W/O",Tabelle1[[#This Row],[Score]])),ISNUMBER(FIND("RET",Tabelle1[[#This Row],[Score]]))),"NO","YES")</f>
        <v>YES</v>
      </c>
      <c r="C308" s="154" t="str">
        <f>IF(Tabelle1[[#This Row],[Tournament]]="Wimbledon","YES","NO")</f>
        <v>NO</v>
      </c>
      <c r="D308" s="153">
        <v>43521</v>
      </c>
      <c r="E308" s="154" t="s">
        <v>1268</v>
      </c>
      <c r="F308" s="154">
        <v>4</v>
      </c>
      <c r="G308" s="154" t="s">
        <v>528</v>
      </c>
      <c r="H308" s="154" t="s">
        <v>1193</v>
      </c>
      <c r="I308" s="154" t="s">
        <v>1274</v>
      </c>
      <c r="J308" s="154" t="s">
        <v>1273</v>
      </c>
      <c r="K308" s="154" t="s">
        <v>1272</v>
      </c>
      <c r="L308" s="154">
        <f>IF(Tabelle1[[#This Row],[Minutes]]&gt;1,Tabelle1[[#This Row],[Minutes]],"")</f>
        <v>95</v>
      </c>
      <c r="M308" s="154">
        <v>95</v>
      </c>
      <c r="N308"/>
    </row>
    <row r="309" spans="1:14" x14ac:dyDescent="0.25">
      <c r="A309" s="149" t="s">
        <v>518</v>
      </c>
      <c r="B309" s="151" t="str">
        <f>IF(OR(ISNUMBER(FIND("W/O",Tabelle1[[#This Row],[Score]])),ISNUMBER(FIND("RET",Tabelle1[[#This Row],[Score]]))),"NO","YES")</f>
        <v>YES</v>
      </c>
      <c r="C309" s="151" t="str">
        <f>IF(Tabelle1[[#This Row],[Tournament]]="Wimbledon","YES","NO")</f>
        <v>NO</v>
      </c>
      <c r="D309" s="150">
        <v>43521</v>
      </c>
      <c r="E309" s="151" t="s">
        <v>1268</v>
      </c>
      <c r="F309" s="151">
        <v>4</v>
      </c>
      <c r="G309" s="151" t="s">
        <v>847</v>
      </c>
      <c r="H309" s="151" t="s">
        <v>559</v>
      </c>
      <c r="I309" s="151" t="s">
        <v>1183</v>
      </c>
      <c r="J309" s="151" t="s">
        <v>567</v>
      </c>
      <c r="K309" s="151" t="s">
        <v>550</v>
      </c>
      <c r="L309" s="151">
        <f>IF(Tabelle1[[#This Row],[Minutes]]&gt;1,Tabelle1[[#This Row],[Minutes]],"")</f>
        <v>68</v>
      </c>
      <c r="M309" s="151">
        <v>68</v>
      </c>
      <c r="N309"/>
    </row>
    <row r="310" spans="1:14" x14ac:dyDescent="0.25">
      <c r="A310" s="152" t="s">
        <v>518</v>
      </c>
      <c r="B310" s="154" t="str">
        <f>IF(OR(ISNUMBER(FIND("W/O",Tabelle1[[#This Row],[Score]])),ISNUMBER(FIND("RET",Tabelle1[[#This Row],[Score]]))),"NO","YES")</f>
        <v>YES</v>
      </c>
      <c r="C310" s="154" t="str">
        <f>IF(Tabelle1[[#This Row],[Tournament]]="Wimbledon","YES","NO")</f>
        <v>NO</v>
      </c>
      <c r="D310" s="153">
        <v>43521</v>
      </c>
      <c r="E310" s="154" t="s">
        <v>1268</v>
      </c>
      <c r="F310" s="154">
        <v>4</v>
      </c>
      <c r="G310" s="154" t="s">
        <v>620</v>
      </c>
      <c r="H310" s="154" t="s">
        <v>664</v>
      </c>
      <c r="I310" s="154" t="s">
        <v>944</v>
      </c>
      <c r="J310" s="154" t="s">
        <v>632</v>
      </c>
      <c r="K310" s="154" t="s">
        <v>566</v>
      </c>
      <c r="L310" s="154">
        <f>IF(Tabelle1[[#This Row],[Minutes]]&gt;1,Tabelle1[[#This Row],[Minutes]],"")</f>
        <v>75</v>
      </c>
      <c r="M310" s="154">
        <v>75</v>
      </c>
      <c r="N310"/>
    </row>
    <row r="311" spans="1:14" x14ac:dyDescent="0.25">
      <c r="A311" s="149" t="s">
        <v>518</v>
      </c>
      <c r="B311" s="151" t="str">
        <f>IF(OR(ISNUMBER(FIND("W/O",Tabelle1[[#This Row],[Score]])),ISNUMBER(FIND("RET",Tabelle1[[#This Row],[Score]]))),"NO","YES")</f>
        <v>YES</v>
      </c>
      <c r="C311" s="151" t="str">
        <f>IF(Tabelle1[[#This Row],[Tournament]]="Wimbledon","YES","NO")</f>
        <v>NO</v>
      </c>
      <c r="D311" s="150">
        <v>43521</v>
      </c>
      <c r="E311" s="151" t="s">
        <v>1268</v>
      </c>
      <c r="F311" s="151">
        <v>4</v>
      </c>
      <c r="G311" s="151" t="s">
        <v>832</v>
      </c>
      <c r="H311" s="151" t="s">
        <v>968</v>
      </c>
      <c r="I311" s="151" t="s">
        <v>688</v>
      </c>
      <c r="J311" s="151" t="s">
        <v>687</v>
      </c>
      <c r="K311" s="151" t="s">
        <v>598</v>
      </c>
      <c r="L311" s="151">
        <f>IF(Tabelle1[[#This Row],[Minutes]]&gt;1,Tabelle1[[#This Row],[Minutes]],"")</f>
        <v>73</v>
      </c>
      <c r="M311" s="151">
        <v>73</v>
      </c>
      <c r="N311"/>
    </row>
    <row r="312" spans="1:14" x14ac:dyDescent="0.25">
      <c r="A312" s="152" t="s">
        <v>518</v>
      </c>
      <c r="B312" s="154" t="str">
        <f>IF(OR(ISNUMBER(FIND("W/O",Tabelle1[[#This Row],[Score]])),ISNUMBER(FIND("RET",Tabelle1[[#This Row],[Score]]))),"NO","YES")</f>
        <v>YES</v>
      </c>
      <c r="C312" s="154" t="str">
        <f>IF(Tabelle1[[#This Row],[Tournament]]="Wimbledon","YES","NO")</f>
        <v>NO</v>
      </c>
      <c r="D312" s="153">
        <v>43521</v>
      </c>
      <c r="E312" s="154" t="s">
        <v>1268</v>
      </c>
      <c r="F312" s="154">
        <v>4</v>
      </c>
      <c r="G312" s="154" t="s">
        <v>565</v>
      </c>
      <c r="H312" s="154" t="s">
        <v>573</v>
      </c>
      <c r="I312" s="154" t="s">
        <v>674</v>
      </c>
      <c r="J312" s="154" t="s">
        <v>634</v>
      </c>
      <c r="K312" s="154" t="s">
        <v>598</v>
      </c>
      <c r="L312" s="154">
        <f>IF(Tabelle1[[#This Row],[Minutes]]&gt;1,Tabelle1[[#This Row],[Minutes]],"")</f>
        <v>79</v>
      </c>
      <c r="M312" s="154">
        <v>79</v>
      </c>
      <c r="N312"/>
    </row>
    <row r="313" spans="1:14" x14ac:dyDescent="0.25">
      <c r="A313" s="149" t="s">
        <v>518</v>
      </c>
      <c r="B313" s="151" t="str">
        <f>IF(OR(ISNUMBER(FIND("W/O",Tabelle1[[#This Row],[Score]])),ISNUMBER(FIND("RET",Tabelle1[[#This Row],[Score]]))),"NO","YES")</f>
        <v>YES</v>
      </c>
      <c r="C313" s="151" t="str">
        <f>IF(Tabelle1[[#This Row],[Tournament]]="Wimbledon","YES","NO")</f>
        <v>NO</v>
      </c>
      <c r="D313" s="150">
        <v>43521</v>
      </c>
      <c r="E313" s="151" t="s">
        <v>1268</v>
      </c>
      <c r="F313" s="151">
        <v>4</v>
      </c>
      <c r="G313" s="151" t="s">
        <v>683</v>
      </c>
      <c r="H313" s="151" t="s">
        <v>623</v>
      </c>
      <c r="I313" s="151" t="s">
        <v>797</v>
      </c>
      <c r="J313" s="151" t="s">
        <v>844</v>
      </c>
      <c r="K313" s="151" t="s">
        <v>829</v>
      </c>
      <c r="L313" s="151">
        <f>IF(Tabelle1[[#This Row],[Minutes]]&gt;1,Tabelle1[[#This Row],[Minutes]],"")</f>
        <v>55</v>
      </c>
      <c r="M313" s="151">
        <v>55</v>
      </c>
      <c r="N313"/>
    </row>
    <row r="314" spans="1:14" x14ac:dyDescent="0.25">
      <c r="A314" s="152" t="s">
        <v>518</v>
      </c>
      <c r="B314" s="154" t="str">
        <f>IF(OR(ISNUMBER(FIND("W/O",Tabelle1[[#This Row],[Score]])),ISNUMBER(FIND("RET",Tabelle1[[#This Row],[Score]]))),"NO","YES")</f>
        <v>YES</v>
      </c>
      <c r="C314" s="154" t="str">
        <f>IF(Tabelle1[[#This Row],[Tournament]]="Wimbledon","YES","NO")</f>
        <v>NO</v>
      </c>
      <c r="D314" s="153">
        <v>43521</v>
      </c>
      <c r="E314" s="154" t="s">
        <v>1268</v>
      </c>
      <c r="F314" s="154">
        <v>4</v>
      </c>
      <c r="G314" s="154" t="s">
        <v>609</v>
      </c>
      <c r="H314" s="154" t="s">
        <v>608</v>
      </c>
      <c r="I314" s="154" t="s">
        <v>859</v>
      </c>
      <c r="J314" s="154" t="s">
        <v>694</v>
      </c>
      <c r="K314" s="154" t="s">
        <v>883</v>
      </c>
      <c r="L314" s="154">
        <f>IF(Tabelle1[[#This Row],[Minutes]]&gt;1,Tabelle1[[#This Row],[Minutes]],"")</f>
        <v>87</v>
      </c>
      <c r="M314" s="154">
        <v>87</v>
      </c>
      <c r="N314"/>
    </row>
    <row r="315" spans="1:14" x14ac:dyDescent="0.25">
      <c r="A315" s="149" t="s">
        <v>518</v>
      </c>
      <c r="B315" s="151" t="str">
        <f>IF(OR(ISNUMBER(FIND("W/O",Tabelle1[[#This Row],[Score]])),ISNUMBER(FIND("RET",Tabelle1[[#This Row],[Score]]))),"NO","YES")</f>
        <v>YES</v>
      </c>
      <c r="C315" s="151" t="str">
        <f>IF(Tabelle1[[#This Row],[Tournament]]="Wimbledon","YES","NO")</f>
        <v>NO</v>
      </c>
      <c r="D315" s="150">
        <v>43521</v>
      </c>
      <c r="E315" s="151" t="s">
        <v>1268</v>
      </c>
      <c r="F315" s="151">
        <v>4</v>
      </c>
      <c r="G315" s="151" t="s">
        <v>1270</v>
      </c>
      <c r="H315" s="151" t="s">
        <v>1269</v>
      </c>
      <c r="I315" s="151" t="s">
        <v>826</v>
      </c>
      <c r="J315" s="151" t="s">
        <v>741</v>
      </c>
      <c r="K315" s="151" t="s">
        <v>1271</v>
      </c>
      <c r="L315" s="151">
        <f>IF(Tabelle1[[#This Row],[Minutes]]&gt;1,Tabelle1[[#This Row],[Minutes]],"")</f>
        <v>104</v>
      </c>
      <c r="M315" s="151">
        <v>104</v>
      </c>
      <c r="N315"/>
    </row>
    <row r="316" spans="1:14" x14ac:dyDescent="0.25">
      <c r="A316" s="152" t="s">
        <v>518</v>
      </c>
      <c r="B316" s="154" t="str">
        <f>IF(OR(ISNUMBER(FIND("W/O",Tabelle1[[#This Row],[Score]])),ISNUMBER(FIND("RET",Tabelle1[[#This Row],[Score]]))),"NO","YES")</f>
        <v>YES</v>
      </c>
      <c r="C316" s="154" t="str">
        <f>IF(Tabelle1[[#This Row],[Tournament]]="Wimbledon","YES","NO")</f>
        <v>NO</v>
      </c>
      <c r="D316" s="153">
        <v>43521</v>
      </c>
      <c r="E316" s="154" t="s">
        <v>1268</v>
      </c>
      <c r="F316" s="154">
        <v>5</v>
      </c>
      <c r="G316" s="154" t="s">
        <v>847</v>
      </c>
      <c r="H316" s="154" t="s">
        <v>559</v>
      </c>
      <c r="I316" s="154" t="s">
        <v>565</v>
      </c>
      <c r="J316" s="154" t="s">
        <v>573</v>
      </c>
      <c r="K316" s="154" t="s">
        <v>610</v>
      </c>
      <c r="L316" s="154">
        <f>IF(Tabelle1[[#This Row],[Minutes]]&gt;1,Tabelle1[[#This Row],[Minutes]],"")</f>
        <v>81</v>
      </c>
      <c r="M316" s="154">
        <v>81</v>
      </c>
      <c r="N316"/>
    </row>
    <row r="317" spans="1:14" x14ac:dyDescent="0.25">
      <c r="A317" s="149" t="s">
        <v>518</v>
      </c>
      <c r="B317" s="151" t="str">
        <f>IF(OR(ISNUMBER(FIND("W/O",Tabelle1[[#This Row],[Score]])),ISNUMBER(FIND("RET",Tabelle1[[#This Row],[Score]]))),"NO","YES")</f>
        <v>YES</v>
      </c>
      <c r="C317" s="151" t="str">
        <f>IF(Tabelle1[[#This Row],[Tournament]]="Wimbledon","YES","NO")</f>
        <v>NO</v>
      </c>
      <c r="D317" s="150">
        <v>43521</v>
      </c>
      <c r="E317" s="151" t="s">
        <v>1268</v>
      </c>
      <c r="F317" s="151">
        <v>5</v>
      </c>
      <c r="G317" s="151" t="s">
        <v>620</v>
      </c>
      <c r="H317" s="151" t="s">
        <v>664</v>
      </c>
      <c r="I317" s="151" t="s">
        <v>609</v>
      </c>
      <c r="J317" s="151" t="s">
        <v>608</v>
      </c>
      <c r="K317" s="151" t="s">
        <v>550</v>
      </c>
      <c r="L317" s="151">
        <f>IF(Tabelle1[[#This Row],[Minutes]]&gt;1,Tabelle1[[#This Row],[Minutes]],"")</f>
        <v>63</v>
      </c>
      <c r="M317" s="151">
        <v>63</v>
      </c>
      <c r="N317"/>
    </row>
    <row r="318" spans="1:14" x14ac:dyDescent="0.25">
      <c r="A318" s="152" t="s">
        <v>518</v>
      </c>
      <c r="B318" s="154" t="str">
        <f>IF(OR(ISNUMBER(FIND("W/O",Tabelle1[[#This Row],[Score]])),ISNUMBER(FIND("RET",Tabelle1[[#This Row],[Score]]))),"NO","YES")</f>
        <v>YES</v>
      </c>
      <c r="C318" s="154" t="str">
        <f>IF(Tabelle1[[#This Row],[Tournament]]="Wimbledon","YES","NO")</f>
        <v>NO</v>
      </c>
      <c r="D318" s="153">
        <v>43521</v>
      </c>
      <c r="E318" s="154" t="s">
        <v>1268</v>
      </c>
      <c r="F318" s="154">
        <v>5</v>
      </c>
      <c r="G318" s="154" t="s">
        <v>683</v>
      </c>
      <c r="H318" s="154" t="s">
        <v>623</v>
      </c>
      <c r="I318" s="154" t="s">
        <v>528</v>
      </c>
      <c r="J318" s="154" t="s">
        <v>1193</v>
      </c>
      <c r="K318" s="154" t="s">
        <v>653</v>
      </c>
      <c r="L318" s="154">
        <f>IF(Tabelle1[[#This Row],[Minutes]]&gt;1,Tabelle1[[#This Row],[Minutes]],"")</f>
        <v>61</v>
      </c>
      <c r="M318" s="154">
        <v>61</v>
      </c>
      <c r="N318"/>
    </row>
    <row r="319" spans="1:14" x14ac:dyDescent="0.25">
      <c r="A319" s="149" t="s">
        <v>518</v>
      </c>
      <c r="B319" s="151" t="str">
        <f>IF(OR(ISNUMBER(FIND("W/O",Tabelle1[[#This Row],[Score]])),ISNUMBER(FIND("RET",Tabelle1[[#This Row],[Score]]))),"NO","YES")</f>
        <v>YES</v>
      </c>
      <c r="C319" s="151" t="str">
        <f>IF(Tabelle1[[#This Row],[Tournament]]="Wimbledon","YES","NO")</f>
        <v>NO</v>
      </c>
      <c r="D319" s="150">
        <v>43521</v>
      </c>
      <c r="E319" s="151" t="s">
        <v>1268</v>
      </c>
      <c r="F319" s="151">
        <v>5</v>
      </c>
      <c r="G319" s="151" t="s">
        <v>1270</v>
      </c>
      <c r="H319" s="151" t="s">
        <v>1269</v>
      </c>
      <c r="I319" s="151" t="s">
        <v>832</v>
      </c>
      <c r="J319" s="151" t="s">
        <v>968</v>
      </c>
      <c r="K319" s="151" t="s">
        <v>884</v>
      </c>
      <c r="L319" s="151">
        <f>IF(Tabelle1[[#This Row],[Minutes]]&gt;1,Tabelle1[[#This Row],[Minutes]],"")</f>
        <v>98</v>
      </c>
      <c r="M319" s="151">
        <v>98</v>
      </c>
      <c r="N319"/>
    </row>
    <row r="320" spans="1:14" x14ac:dyDescent="0.25">
      <c r="A320" s="152" t="s">
        <v>518</v>
      </c>
      <c r="B320" s="154" t="str">
        <f>IF(OR(ISNUMBER(FIND("W/O",Tabelle1[[#This Row],[Score]])),ISNUMBER(FIND("RET",Tabelle1[[#This Row],[Score]]))),"NO","YES")</f>
        <v>YES</v>
      </c>
      <c r="C320" s="154" t="str">
        <f>IF(Tabelle1[[#This Row],[Tournament]]="Wimbledon","YES","NO")</f>
        <v>NO</v>
      </c>
      <c r="D320" s="153">
        <v>43521</v>
      </c>
      <c r="E320" s="154" t="s">
        <v>1268</v>
      </c>
      <c r="F320" s="154">
        <v>6</v>
      </c>
      <c r="G320" s="154" t="s">
        <v>847</v>
      </c>
      <c r="H320" s="154" t="s">
        <v>559</v>
      </c>
      <c r="I320" s="154" t="s">
        <v>683</v>
      </c>
      <c r="J320" s="154" t="s">
        <v>623</v>
      </c>
      <c r="K320" s="154" t="s">
        <v>533</v>
      </c>
      <c r="L320" s="154">
        <f>IF(Tabelle1[[#This Row],[Minutes]]&gt;1,Tabelle1[[#This Row],[Minutes]],"")</f>
        <v>89</v>
      </c>
      <c r="M320" s="154">
        <v>89</v>
      </c>
      <c r="N320"/>
    </row>
    <row r="321" spans="1:14" x14ac:dyDescent="0.25">
      <c r="A321" s="149" t="s">
        <v>518</v>
      </c>
      <c r="B321" s="151" t="str">
        <f>IF(OR(ISNUMBER(FIND("W/O",Tabelle1[[#This Row],[Score]])),ISNUMBER(FIND("RET",Tabelle1[[#This Row],[Score]]))),"NO","YES")</f>
        <v>YES</v>
      </c>
      <c r="C321" s="151" t="str">
        <f>IF(Tabelle1[[#This Row],[Tournament]]="Wimbledon","YES","NO")</f>
        <v>NO</v>
      </c>
      <c r="D321" s="150">
        <v>43521</v>
      </c>
      <c r="E321" s="151" t="s">
        <v>1268</v>
      </c>
      <c r="F321" s="151">
        <v>6</v>
      </c>
      <c r="G321" s="151" t="s">
        <v>620</v>
      </c>
      <c r="H321" s="151" t="s">
        <v>664</v>
      </c>
      <c r="I321" s="151" t="s">
        <v>1270</v>
      </c>
      <c r="J321" s="151" t="s">
        <v>1269</v>
      </c>
      <c r="K321" s="151" t="s">
        <v>593</v>
      </c>
      <c r="L321" s="151">
        <f>IF(Tabelle1[[#This Row],[Minutes]]&gt;1,Tabelle1[[#This Row],[Minutes]],"")</f>
        <v>69</v>
      </c>
      <c r="M321" s="151">
        <v>69</v>
      </c>
      <c r="N321"/>
    </row>
    <row r="322" spans="1:14" x14ac:dyDescent="0.25">
      <c r="A322" s="152" t="s">
        <v>518</v>
      </c>
      <c r="B322" s="154" t="str">
        <f>IF(OR(ISNUMBER(FIND("W/O",Tabelle1[[#This Row],[Score]])),ISNUMBER(FIND("RET",Tabelle1[[#This Row],[Score]]))),"NO","YES")</f>
        <v>YES</v>
      </c>
      <c r="C322" s="154" t="str">
        <f>IF(Tabelle1[[#This Row],[Tournament]]="Wimbledon","YES","NO")</f>
        <v>NO</v>
      </c>
      <c r="D322" s="153">
        <v>43521</v>
      </c>
      <c r="E322" s="154" t="s">
        <v>1268</v>
      </c>
      <c r="F322" s="154">
        <v>7</v>
      </c>
      <c r="G322" s="154" t="s">
        <v>847</v>
      </c>
      <c r="H322" s="154" t="s">
        <v>559</v>
      </c>
      <c r="I322" s="154" t="s">
        <v>620</v>
      </c>
      <c r="J322" s="154" t="s">
        <v>664</v>
      </c>
      <c r="K322" s="154" t="s">
        <v>678</v>
      </c>
      <c r="L322" s="154">
        <f>IF(Tabelle1[[#This Row],[Minutes]]&gt;1,Tabelle1[[#This Row],[Minutes]],"")</f>
        <v>62</v>
      </c>
      <c r="M322" s="154">
        <v>62</v>
      </c>
      <c r="N322"/>
    </row>
    <row r="323" spans="1:14" x14ac:dyDescent="0.25">
      <c r="A323" s="149" t="s">
        <v>518</v>
      </c>
      <c r="B323" s="151" t="str">
        <f>IF(OR(ISNUMBER(FIND("W/O",Tabelle1[[#This Row],[Score]])),ISNUMBER(FIND("RET",Tabelle1[[#This Row],[Score]]))),"NO","YES")</f>
        <v>YES</v>
      </c>
      <c r="C323" s="151" t="str">
        <f>IF(Tabelle1[[#This Row],[Tournament]]="Wimbledon","YES","NO")</f>
        <v>NO</v>
      </c>
      <c r="D323" s="150">
        <v>43528</v>
      </c>
      <c r="E323" s="151" t="s">
        <v>1259</v>
      </c>
      <c r="F323" s="151">
        <v>3</v>
      </c>
      <c r="G323" s="151" t="s">
        <v>619</v>
      </c>
      <c r="H323" s="151" t="s">
        <v>561</v>
      </c>
      <c r="I323" s="151" t="s">
        <v>532</v>
      </c>
      <c r="J323" s="151" t="s">
        <v>531</v>
      </c>
      <c r="K323" s="151" t="s">
        <v>637</v>
      </c>
      <c r="L323" s="151">
        <f>IF(Tabelle1[[#This Row],[Minutes]]&gt;1,Tabelle1[[#This Row],[Minutes]],"")</f>
        <v>72</v>
      </c>
      <c r="M323" s="151">
        <v>72</v>
      </c>
      <c r="N323"/>
    </row>
    <row r="324" spans="1:14" x14ac:dyDescent="0.25">
      <c r="A324" s="152" t="s">
        <v>518</v>
      </c>
      <c r="B324" s="154" t="str">
        <f>IF(OR(ISNUMBER(FIND("W/O",Tabelle1[[#This Row],[Score]])),ISNUMBER(FIND("RET",Tabelle1[[#This Row],[Score]]))),"NO","YES")</f>
        <v>YES</v>
      </c>
      <c r="C324" s="154" t="str">
        <f>IF(Tabelle1[[#This Row],[Tournament]]="Wimbledon","YES","NO")</f>
        <v>NO</v>
      </c>
      <c r="D324" s="153">
        <v>43528</v>
      </c>
      <c r="E324" s="154" t="s">
        <v>1259</v>
      </c>
      <c r="F324" s="154">
        <v>3</v>
      </c>
      <c r="G324" s="154" t="s">
        <v>834</v>
      </c>
      <c r="H324" s="154" t="s">
        <v>833</v>
      </c>
      <c r="I324" s="154" t="s">
        <v>544</v>
      </c>
      <c r="J324" s="154" t="s">
        <v>888</v>
      </c>
      <c r="K324" s="154" t="s">
        <v>621</v>
      </c>
      <c r="L324" s="154">
        <f>IF(Tabelle1[[#This Row],[Minutes]]&gt;1,Tabelle1[[#This Row],[Minutes]],"")</f>
        <v>52</v>
      </c>
      <c r="M324" s="154">
        <v>52</v>
      </c>
      <c r="N324"/>
    </row>
    <row r="325" spans="1:14" x14ac:dyDescent="0.25">
      <c r="A325" s="149" t="s">
        <v>518</v>
      </c>
      <c r="B325" s="151" t="str">
        <f>IF(OR(ISNUMBER(FIND("W/O",Tabelle1[[#This Row],[Score]])),ISNUMBER(FIND("RET",Tabelle1[[#This Row],[Score]]))),"NO","YES")</f>
        <v>YES</v>
      </c>
      <c r="C325" s="151" t="str">
        <f>IF(Tabelle1[[#This Row],[Tournament]]="Wimbledon","YES","NO")</f>
        <v>NO</v>
      </c>
      <c r="D325" s="150">
        <v>43528</v>
      </c>
      <c r="E325" s="151" t="s">
        <v>1259</v>
      </c>
      <c r="F325" s="151">
        <v>3</v>
      </c>
      <c r="G325" s="151" t="s">
        <v>636</v>
      </c>
      <c r="H325" s="151" t="s">
        <v>599</v>
      </c>
      <c r="I325" s="151" t="s">
        <v>591</v>
      </c>
      <c r="J325" s="151" t="s">
        <v>622</v>
      </c>
      <c r="K325" s="151" t="s">
        <v>1267</v>
      </c>
      <c r="L325" s="151">
        <f>IF(Tabelle1[[#This Row],[Minutes]]&gt;1,Tabelle1[[#This Row],[Minutes]],"")</f>
        <v>88</v>
      </c>
      <c r="M325" s="151">
        <v>88</v>
      </c>
      <c r="N325"/>
    </row>
    <row r="326" spans="1:14" x14ac:dyDescent="0.25">
      <c r="A326" s="152" t="s">
        <v>518</v>
      </c>
      <c r="B326" s="154" t="str">
        <f>IF(OR(ISNUMBER(FIND("W/O",Tabelle1[[#This Row],[Score]])),ISNUMBER(FIND("RET",Tabelle1[[#This Row],[Score]]))),"NO","YES")</f>
        <v>YES</v>
      </c>
      <c r="C326" s="154" t="str">
        <f>IF(Tabelle1[[#This Row],[Tournament]]="Wimbledon","YES","NO")</f>
        <v>NO</v>
      </c>
      <c r="D326" s="153">
        <v>43528</v>
      </c>
      <c r="E326" s="154" t="s">
        <v>1259</v>
      </c>
      <c r="F326" s="154">
        <v>3</v>
      </c>
      <c r="G326" s="154" t="s">
        <v>612</v>
      </c>
      <c r="H326" s="154" t="s">
        <v>611</v>
      </c>
      <c r="I326" s="154" t="s">
        <v>738</v>
      </c>
      <c r="J326" s="154" t="s">
        <v>571</v>
      </c>
      <c r="K326" s="154" t="s">
        <v>626</v>
      </c>
      <c r="L326" s="154">
        <f>IF(Tabelle1[[#This Row],[Minutes]]&gt;1,Tabelle1[[#This Row],[Minutes]],"")</f>
        <v>51</v>
      </c>
      <c r="M326" s="154">
        <v>51</v>
      </c>
      <c r="N326"/>
    </row>
    <row r="327" spans="1:14" x14ac:dyDescent="0.25">
      <c r="A327" s="149" t="s">
        <v>518</v>
      </c>
      <c r="B327" s="151" t="str">
        <f>IF(OR(ISNUMBER(FIND("W/O",Tabelle1[[#This Row],[Score]])),ISNUMBER(FIND("RET",Tabelle1[[#This Row],[Score]]))),"NO","YES")</f>
        <v>YES</v>
      </c>
      <c r="C327" s="151" t="str">
        <f>IF(Tabelle1[[#This Row],[Tournament]]="Wimbledon","YES","NO")</f>
        <v>NO</v>
      </c>
      <c r="D327" s="150">
        <v>43528</v>
      </c>
      <c r="E327" s="151" t="s">
        <v>1259</v>
      </c>
      <c r="F327" s="151">
        <v>3</v>
      </c>
      <c r="G327" s="151" t="s">
        <v>526</v>
      </c>
      <c r="H327" s="151" t="s">
        <v>525</v>
      </c>
      <c r="I327" s="151" t="s">
        <v>784</v>
      </c>
      <c r="J327" s="151" t="s">
        <v>632</v>
      </c>
      <c r="K327" s="151" t="s">
        <v>671</v>
      </c>
      <c r="L327" s="151">
        <f>IF(Tabelle1[[#This Row],[Minutes]]&gt;1,Tabelle1[[#This Row],[Minutes]],"")</f>
        <v>50</v>
      </c>
      <c r="M327" s="151">
        <v>50</v>
      </c>
      <c r="N327"/>
    </row>
    <row r="328" spans="1:14" x14ac:dyDescent="0.25">
      <c r="A328" s="152" t="s">
        <v>518</v>
      </c>
      <c r="B328" s="154" t="str">
        <f>IF(OR(ISNUMBER(FIND("W/O",Tabelle1[[#This Row],[Score]])),ISNUMBER(FIND("RET",Tabelle1[[#This Row],[Score]]))),"NO","YES")</f>
        <v>YES</v>
      </c>
      <c r="C328" s="154" t="str">
        <f>IF(Tabelle1[[#This Row],[Tournament]]="Wimbledon","YES","NO")</f>
        <v>NO</v>
      </c>
      <c r="D328" s="153">
        <v>43528</v>
      </c>
      <c r="E328" s="154" t="s">
        <v>1259</v>
      </c>
      <c r="F328" s="154">
        <v>3</v>
      </c>
      <c r="G328" s="154" t="s">
        <v>521</v>
      </c>
      <c r="H328" s="154" t="s">
        <v>520</v>
      </c>
      <c r="I328" s="154" t="s">
        <v>810</v>
      </c>
      <c r="J328" s="154" t="s">
        <v>755</v>
      </c>
      <c r="K328" s="154" t="s">
        <v>1092</v>
      </c>
      <c r="L328" s="154">
        <f>IF(Tabelle1[[#This Row],[Minutes]]&gt;1,Tabelle1[[#This Row],[Minutes]],"")</f>
        <v>94</v>
      </c>
      <c r="M328" s="154">
        <v>94</v>
      </c>
      <c r="N328"/>
    </row>
    <row r="329" spans="1:14" x14ac:dyDescent="0.25">
      <c r="A329" s="149" t="s">
        <v>518</v>
      </c>
      <c r="B329" s="151" t="str">
        <f>IF(OR(ISNUMBER(FIND("W/O",Tabelle1[[#This Row],[Score]])),ISNUMBER(FIND("RET",Tabelle1[[#This Row],[Score]]))),"NO","YES")</f>
        <v>YES</v>
      </c>
      <c r="C329" s="151" t="str">
        <f>IF(Tabelle1[[#This Row],[Tournament]]="Wimbledon","YES","NO")</f>
        <v>NO</v>
      </c>
      <c r="D329" s="150">
        <v>43528</v>
      </c>
      <c r="E329" s="151" t="s">
        <v>1259</v>
      </c>
      <c r="F329" s="151">
        <v>3</v>
      </c>
      <c r="G329" s="151" t="s">
        <v>745</v>
      </c>
      <c r="H329" s="151" t="s">
        <v>903</v>
      </c>
      <c r="I329" s="151" t="s">
        <v>535</v>
      </c>
      <c r="J329" s="151" t="s">
        <v>576</v>
      </c>
      <c r="K329" s="151" t="s">
        <v>607</v>
      </c>
      <c r="L329" s="151">
        <f>IF(Tabelle1[[#This Row],[Minutes]]&gt;1,Tabelle1[[#This Row],[Minutes]],"")</f>
        <v>91</v>
      </c>
      <c r="M329" s="151">
        <v>91</v>
      </c>
      <c r="N329"/>
    </row>
    <row r="330" spans="1:14" x14ac:dyDescent="0.25">
      <c r="A330" s="152" t="s">
        <v>518</v>
      </c>
      <c r="B330" s="154" t="str">
        <f>IF(OR(ISNUMBER(FIND("W/O",Tabelle1[[#This Row],[Score]])),ISNUMBER(FIND("RET",Tabelle1[[#This Row],[Score]]))),"NO","YES")</f>
        <v>YES</v>
      </c>
      <c r="C330" s="154" t="str">
        <f>IF(Tabelle1[[#This Row],[Tournament]]="Wimbledon","YES","NO")</f>
        <v>NO</v>
      </c>
      <c r="D330" s="153">
        <v>43528</v>
      </c>
      <c r="E330" s="154" t="s">
        <v>1259</v>
      </c>
      <c r="F330" s="154">
        <v>3</v>
      </c>
      <c r="G330" s="154" t="s">
        <v>524</v>
      </c>
      <c r="H330" s="154" t="s">
        <v>523</v>
      </c>
      <c r="I330" s="154" t="s">
        <v>580</v>
      </c>
      <c r="J330" s="154" t="s">
        <v>594</v>
      </c>
      <c r="K330" s="154" t="s">
        <v>1266</v>
      </c>
      <c r="L330" s="154">
        <f>IF(Tabelle1[[#This Row],[Minutes]]&gt;1,Tabelle1[[#This Row],[Minutes]],"")</f>
        <v>132</v>
      </c>
      <c r="M330" s="154">
        <v>132</v>
      </c>
      <c r="N330"/>
    </row>
    <row r="331" spans="1:14" x14ac:dyDescent="0.25">
      <c r="A331" s="149" t="s">
        <v>518</v>
      </c>
      <c r="B331" s="151" t="str">
        <f>IF(OR(ISNUMBER(FIND("W/O",Tabelle1[[#This Row],[Score]])),ISNUMBER(FIND("RET",Tabelle1[[#This Row],[Score]]))),"NO","YES")</f>
        <v>YES</v>
      </c>
      <c r="C331" s="151" t="str">
        <f>IF(Tabelle1[[#This Row],[Tournament]]="Wimbledon","YES","NO")</f>
        <v>NO</v>
      </c>
      <c r="D331" s="150">
        <v>43528</v>
      </c>
      <c r="E331" s="151" t="s">
        <v>1259</v>
      </c>
      <c r="F331" s="151">
        <v>3</v>
      </c>
      <c r="G331" s="151" t="s">
        <v>1132</v>
      </c>
      <c r="H331" s="151" t="s">
        <v>638</v>
      </c>
      <c r="I331" s="151" t="s">
        <v>737</v>
      </c>
      <c r="J331" s="151" t="s">
        <v>584</v>
      </c>
      <c r="K331" s="151" t="s">
        <v>585</v>
      </c>
      <c r="L331" s="151">
        <f>IF(Tabelle1[[#This Row],[Minutes]]&gt;1,Tabelle1[[#This Row],[Minutes]],"")</f>
        <v>75</v>
      </c>
      <c r="M331" s="151">
        <v>75</v>
      </c>
      <c r="N331"/>
    </row>
    <row r="332" spans="1:14" x14ac:dyDescent="0.25">
      <c r="A332" s="152" t="s">
        <v>518</v>
      </c>
      <c r="B332" s="154" t="str">
        <f>IF(OR(ISNUMBER(FIND("W/O",Tabelle1[[#This Row],[Score]])),ISNUMBER(FIND("RET",Tabelle1[[#This Row],[Score]]))),"NO","YES")</f>
        <v>YES</v>
      </c>
      <c r="C332" s="154" t="str">
        <f>IF(Tabelle1[[#This Row],[Tournament]]="Wimbledon","YES","NO")</f>
        <v>NO</v>
      </c>
      <c r="D332" s="153">
        <v>43528</v>
      </c>
      <c r="E332" s="154" t="s">
        <v>1259</v>
      </c>
      <c r="F332" s="154">
        <v>3</v>
      </c>
      <c r="G332" s="154" t="s">
        <v>600</v>
      </c>
      <c r="H332" s="154" t="s">
        <v>573</v>
      </c>
      <c r="I332" s="154" t="s">
        <v>758</v>
      </c>
      <c r="J332" s="154" t="s">
        <v>551</v>
      </c>
      <c r="K332" s="154" t="s">
        <v>585</v>
      </c>
      <c r="L332" s="154">
        <f>IF(Tabelle1[[#This Row],[Minutes]]&gt;1,Tabelle1[[#This Row],[Minutes]],"")</f>
        <v>73</v>
      </c>
      <c r="M332" s="154">
        <v>73</v>
      </c>
      <c r="N332"/>
    </row>
    <row r="333" spans="1:14" x14ac:dyDescent="0.25">
      <c r="A333" s="149" t="s">
        <v>518</v>
      </c>
      <c r="B333" s="151" t="str">
        <f>IF(OR(ISNUMBER(FIND("W/O",Tabelle1[[#This Row],[Score]])),ISNUMBER(FIND("RET",Tabelle1[[#This Row],[Score]]))),"NO","YES")</f>
        <v>YES</v>
      </c>
      <c r="C333" s="151" t="str">
        <f>IF(Tabelle1[[#This Row],[Tournament]]="Wimbledon","YES","NO")</f>
        <v>NO</v>
      </c>
      <c r="D333" s="150">
        <v>43528</v>
      </c>
      <c r="E333" s="151" t="s">
        <v>1259</v>
      </c>
      <c r="F333" s="151">
        <v>3</v>
      </c>
      <c r="G333" s="151" t="s">
        <v>732</v>
      </c>
      <c r="H333" s="151" t="s">
        <v>592</v>
      </c>
      <c r="I333" s="151" t="s">
        <v>549</v>
      </c>
      <c r="J333" s="151" t="s">
        <v>1099</v>
      </c>
      <c r="K333" s="151" t="s">
        <v>563</v>
      </c>
      <c r="L333" s="151">
        <f>IF(Tabelle1[[#This Row],[Minutes]]&gt;1,Tabelle1[[#This Row],[Minutes]],"")</f>
        <v>74</v>
      </c>
      <c r="M333" s="151">
        <v>74</v>
      </c>
      <c r="N333"/>
    </row>
    <row r="334" spans="1:14" x14ac:dyDescent="0.25">
      <c r="A334" s="152" t="s">
        <v>518</v>
      </c>
      <c r="B334" s="154" t="str">
        <f>IF(OR(ISNUMBER(FIND("W/O",Tabelle1[[#This Row],[Score]])),ISNUMBER(FIND("RET",Tabelle1[[#This Row],[Score]]))),"NO","YES")</f>
        <v>YES</v>
      </c>
      <c r="C334" s="154" t="str">
        <f>IF(Tabelle1[[#This Row],[Tournament]]="Wimbledon","YES","NO")</f>
        <v>NO</v>
      </c>
      <c r="D334" s="153">
        <v>43528</v>
      </c>
      <c r="E334" s="154" t="s">
        <v>1259</v>
      </c>
      <c r="F334" s="154">
        <v>3</v>
      </c>
      <c r="G334" s="154" t="s">
        <v>625</v>
      </c>
      <c r="H334" s="154" t="s">
        <v>615</v>
      </c>
      <c r="I334" s="154" t="s">
        <v>779</v>
      </c>
      <c r="J334" s="154" t="s">
        <v>676</v>
      </c>
      <c r="K334" s="154" t="s">
        <v>1265</v>
      </c>
      <c r="L334" s="154">
        <f>IF(Tabelle1[[#This Row],[Minutes]]&gt;1,Tabelle1[[#This Row],[Minutes]],"")</f>
        <v>52</v>
      </c>
      <c r="M334" s="154">
        <v>52</v>
      </c>
      <c r="N334"/>
    </row>
    <row r="335" spans="1:14" x14ac:dyDescent="0.25">
      <c r="A335" s="149" t="s">
        <v>518</v>
      </c>
      <c r="B335" s="151" t="str">
        <f>IF(OR(ISNUMBER(FIND("W/O",Tabelle1[[#This Row],[Score]])),ISNUMBER(FIND("RET",Tabelle1[[#This Row],[Score]]))),"NO","YES")</f>
        <v>YES</v>
      </c>
      <c r="C335" s="151" t="str">
        <f>IF(Tabelle1[[#This Row],[Tournament]]="Wimbledon","YES","NO")</f>
        <v>NO</v>
      </c>
      <c r="D335" s="150">
        <v>43528</v>
      </c>
      <c r="E335" s="151" t="s">
        <v>1259</v>
      </c>
      <c r="F335" s="151">
        <v>3</v>
      </c>
      <c r="G335" s="151" t="s">
        <v>516</v>
      </c>
      <c r="H335" s="151" t="s">
        <v>515</v>
      </c>
      <c r="I335" s="151" t="s">
        <v>730</v>
      </c>
      <c r="J335" s="151" t="s">
        <v>665</v>
      </c>
      <c r="K335" s="151" t="s">
        <v>1264</v>
      </c>
      <c r="L335" s="151">
        <f>IF(Tabelle1[[#This Row],[Minutes]]&gt;1,Tabelle1[[#This Row],[Minutes]],"")</f>
        <v>93</v>
      </c>
      <c r="M335" s="151">
        <v>93</v>
      </c>
      <c r="N335"/>
    </row>
    <row r="336" spans="1:14" x14ac:dyDescent="0.25">
      <c r="A336" s="152" t="s">
        <v>518</v>
      </c>
      <c r="B336" s="154" t="str">
        <f>IF(OR(ISNUMBER(FIND("W/O",Tabelle1[[#This Row],[Score]])),ISNUMBER(FIND("RET",Tabelle1[[#This Row],[Score]]))),"NO","YES")</f>
        <v>YES</v>
      </c>
      <c r="C336" s="154" t="str">
        <f>IF(Tabelle1[[#This Row],[Tournament]]="Wimbledon","YES","NO")</f>
        <v>NO</v>
      </c>
      <c r="D336" s="153">
        <v>43528</v>
      </c>
      <c r="E336" s="154" t="s">
        <v>1259</v>
      </c>
      <c r="F336" s="154">
        <v>3</v>
      </c>
      <c r="G336" s="154" t="s">
        <v>514</v>
      </c>
      <c r="H336" s="154" t="s">
        <v>513</v>
      </c>
      <c r="I336" s="154" t="s">
        <v>559</v>
      </c>
      <c r="J336" s="154" t="s">
        <v>1173</v>
      </c>
      <c r="K336" s="154" t="s">
        <v>539</v>
      </c>
      <c r="L336" s="154">
        <f>IF(Tabelle1[[#This Row],[Minutes]]&gt;1,Tabelle1[[#This Row],[Minutes]],"")</f>
        <v>74</v>
      </c>
      <c r="M336" s="154">
        <v>74</v>
      </c>
      <c r="N336"/>
    </row>
    <row r="337" spans="1:14" x14ac:dyDescent="0.25">
      <c r="A337" s="149" t="s">
        <v>518</v>
      </c>
      <c r="B337" s="151" t="str">
        <f>IF(OR(ISNUMBER(FIND("W/O",Tabelle1[[#This Row],[Score]])),ISNUMBER(FIND("RET",Tabelle1[[#This Row],[Score]]))),"NO","YES")</f>
        <v>YES</v>
      </c>
      <c r="C337" s="151" t="str">
        <f>IF(Tabelle1[[#This Row],[Tournament]]="Wimbledon","YES","NO")</f>
        <v>NO</v>
      </c>
      <c r="D337" s="150">
        <v>43528</v>
      </c>
      <c r="E337" s="151" t="s">
        <v>1259</v>
      </c>
      <c r="F337" s="151">
        <v>3</v>
      </c>
      <c r="G337" s="151" t="s">
        <v>555</v>
      </c>
      <c r="H337" s="151" t="s">
        <v>554</v>
      </c>
      <c r="I337" s="151" t="s">
        <v>552</v>
      </c>
      <c r="J337" s="151" t="s">
        <v>614</v>
      </c>
      <c r="K337" s="151" t="s">
        <v>550</v>
      </c>
      <c r="L337" s="151">
        <f>IF(Tabelle1[[#This Row],[Minutes]]&gt;1,Tabelle1[[#This Row],[Minutes]],"")</f>
        <v>71</v>
      </c>
      <c r="M337" s="151">
        <v>71</v>
      </c>
      <c r="N337"/>
    </row>
    <row r="338" spans="1:14" x14ac:dyDescent="0.25">
      <c r="A338" s="152" t="s">
        <v>518</v>
      </c>
      <c r="B338" s="154" t="str">
        <f>IF(OR(ISNUMBER(FIND("W/O",Tabelle1[[#This Row],[Score]])),ISNUMBER(FIND("RET",Tabelle1[[#This Row],[Score]]))),"NO","YES")</f>
        <v>YES</v>
      </c>
      <c r="C338" s="154" t="str">
        <f>IF(Tabelle1[[#This Row],[Tournament]]="Wimbledon","YES","NO")</f>
        <v>NO</v>
      </c>
      <c r="D338" s="153">
        <v>43528</v>
      </c>
      <c r="E338" s="154" t="s">
        <v>1259</v>
      </c>
      <c r="F338" s="154">
        <v>3</v>
      </c>
      <c r="G338" s="154" t="s">
        <v>586</v>
      </c>
      <c r="H338" s="154" t="s">
        <v>777</v>
      </c>
      <c r="I338" s="154" t="s">
        <v>867</v>
      </c>
      <c r="J338" s="154" t="s">
        <v>756</v>
      </c>
      <c r="K338" s="154" t="s">
        <v>690</v>
      </c>
      <c r="L338" s="154">
        <f>IF(Tabelle1[[#This Row],[Minutes]]&gt;1,Tabelle1[[#This Row],[Minutes]],"")</f>
        <v>67</v>
      </c>
      <c r="M338" s="154">
        <v>67</v>
      </c>
      <c r="N338"/>
    </row>
    <row r="339" spans="1:14" x14ac:dyDescent="0.25">
      <c r="A339" s="149" t="s">
        <v>518</v>
      </c>
      <c r="B339" s="151" t="str">
        <f>IF(OR(ISNUMBER(FIND("W/O",Tabelle1[[#This Row],[Score]])),ISNUMBER(FIND("RET",Tabelle1[[#This Row],[Score]]))),"NO","YES")</f>
        <v>YES</v>
      </c>
      <c r="C339" s="151" t="str">
        <f>IF(Tabelle1[[#This Row],[Tournament]]="Wimbledon","YES","NO")</f>
        <v>NO</v>
      </c>
      <c r="D339" s="150">
        <v>43528</v>
      </c>
      <c r="E339" s="151" t="s">
        <v>1259</v>
      </c>
      <c r="F339" s="151">
        <v>4</v>
      </c>
      <c r="G339" s="151" t="s">
        <v>636</v>
      </c>
      <c r="H339" s="151" t="s">
        <v>599</v>
      </c>
      <c r="I339" s="151" t="s">
        <v>834</v>
      </c>
      <c r="J339" s="151" t="s">
        <v>833</v>
      </c>
      <c r="K339" s="151" t="s">
        <v>898</v>
      </c>
      <c r="L339" s="151">
        <f>IF(Tabelle1[[#This Row],[Minutes]]&gt;1,Tabelle1[[#This Row],[Minutes]],"")</f>
        <v>31</v>
      </c>
      <c r="M339" s="151">
        <v>31</v>
      </c>
      <c r="N339"/>
    </row>
    <row r="340" spans="1:14" x14ac:dyDescent="0.25">
      <c r="A340" s="152" t="s">
        <v>518</v>
      </c>
      <c r="B340" s="154" t="str">
        <f>IF(OR(ISNUMBER(FIND("W/O",Tabelle1[[#This Row],[Score]])),ISNUMBER(FIND("RET",Tabelle1[[#This Row],[Score]]))),"NO","YES")</f>
        <v>YES</v>
      </c>
      <c r="C340" s="154" t="str">
        <f>IF(Tabelle1[[#This Row],[Tournament]]="Wimbledon","YES","NO")</f>
        <v>NO</v>
      </c>
      <c r="D340" s="153">
        <v>43528</v>
      </c>
      <c r="E340" s="154" t="s">
        <v>1259</v>
      </c>
      <c r="F340" s="154">
        <v>4</v>
      </c>
      <c r="G340" s="154" t="s">
        <v>526</v>
      </c>
      <c r="H340" s="154" t="s">
        <v>525</v>
      </c>
      <c r="I340" s="154" t="s">
        <v>612</v>
      </c>
      <c r="J340" s="154" t="s">
        <v>611</v>
      </c>
      <c r="K340" s="154" t="s">
        <v>522</v>
      </c>
      <c r="L340" s="154">
        <f>IF(Tabelle1[[#This Row],[Minutes]]&gt;1,Tabelle1[[#This Row],[Minutes]],"")</f>
        <v>87</v>
      </c>
      <c r="M340" s="154">
        <v>87</v>
      </c>
      <c r="N340"/>
    </row>
    <row r="341" spans="1:14" x14ac:dyDescent="0.25">
      <c r="A341" s="149" t="s">
        <v>518</v>
      </c>
      <c r="B341" s="151" t="str">
        <f>IF(OR(ISNUMBER(FIND("W/O",Tabelle1[[#This Row],[Score]])),ISNUMBER(FIND("RET",Tabelle1[[#This Row],[Score]]))),"NO","YES")</f>
        <v>YES</v>
      </c>
      <c r="C341" s="151" t="str">
        <f>IF(Tabelle1[[#This Row],[Tournament]]="Wimbledon","YES","NO")</f>
        <v>NO</v>
      </c>
      <c r="D341" s="150">
        <v>43528</v>
      </c>
      <c r="E341" s="151" t="s">
        <v>1259</v>
      </c>
      <c r="F341" s="151">
        <v>4</v>
      </c>
      <c r="G341" s="151" t="s">
        <v>521</v>
      </c>
      <c r="H341" s="151" t="s">
        <v>520</v>
      </c>
      <c r="I341" s="151" t="s">
        <v>745</v>
      </c>
      <c r="J341" s="151" t="s">
        <v>903</v>
      </c>
      <c r="K341" s="151" t="s">
        <v>667</v>
      </c>
      <c r="L341" s="151">
        <f>IF(Tabelle1[[#This Row],[Minutes]]&gt;1,Tabelle1[[#This Row],[Minutes]],"")</f>
        <v>50</v>
      </c>
      <c r="M341" s="151">
        <v>50</v>
      </c>
      <c r="N341"/>
    </row>
    <row r="342" spans="1:14" x14ac:dyDescent="0.25">
      <c r="A342" s="152" t="s">
        <v>518</v>
      </c>
      <c r="B342" s="154" t="str">
        <f>IF(OR(ISNUMBER(FIND("W/O",Tabelle1[[#This Row],[Score]])),ISNUMBER(FIND("RET",Tabelle1[[#This Row],[Score]]))),"NO","YES")</f>
        <v>YES</v>
      </c>
      <c r="C342" s="154" t="str">
        <f>IF(Tabelle1[[#This Row],[Tournament]]="Wimbledon","YES","NO")</f>
        <v>NO</v>
      </c>
      <c r="D342" s="153">
        <v>43528</v>
      </c>
      <c r="E342" s="154" t="s">
        <v>1259</v>
      </c>
      <c r="F342" s="154">
        <v>4</v>
      </c>
      <c r="G342" s="154" t="s">
        <v>524</v>
      </c>
      <c r="H342" s="154" t="s">
        <v>523</v>
      </c>
      <c r="I342" s="154" t="s">
        <v>586</v>
      </c>
      <c r="J342" s="154" t="s">
        <v>777</v>
      </c>
      <c r="K342" s="154" t="s">
        <v>1262</v>
      </c>
      <c r="L342" s="154">
        <f>IF(Tabelle1[[#This Row],[Minutes]]&gt;1,Tabelle1[[#This Row],[Minutes]],"")</f>
        <v>73</v>
      </c>
      <c r="M342" s="154">
        <v>73</v>
      </c>
      <c r="N342"/>
    </row>
    <row r="343" spans="1:14" x14ac:dyDescent="0.25">
      <c r="A343" s="149" t="s">
        <v>518</v>
      </c>
      <c r="B343" s="151" t="str">
        <f>IF(OR(ISNUMBER(FIND("W/O",Tabelle1[[#This Row],[Score]])),ISNUMBER(FIND("RET",Tabelle1[[#This Row],[Score]]))),"NO","YES")</f>
        <v>YES</v>
      </c>
      <c r="C343" s="151" t="str">
        <f>IF(Tabelle1[[#This Row],[Tournament]]="Wimbledon","YES","NO")</f>
        <v>NO</v>
      </c>
      <c r="D343" s="150">
        <v>43528</v>
      </c>
      <c r="E343" s="151" t="s">
        <v>1259</v>
      </c>
      <c r="F343" s="151">
        <v>4</v>
      </c>
      <c r="G343" s="151" t="s">
        <v>600</v>
      </c>
      <c r="H343" s="151" t="s">
        <v>573</v>
      </c>
      <c r="I343" s="151" t="s">
        <v>516</v>
      </c>
      <c r="J343" s="151" t="s">
        <v>515</v>
      </c>
      <c r="K343" s="151" t="s">
        <v>1263</v>
      </c>
      <c r="L343" s="151">
        <f>IF(Tabelle1[[#This Row],[Minutes]]&gt;1,Tabelle1[[#This Row],[Minutes]],"")</f>
        <v>102</v>
      </c>
      <c r="M343" s="151">
        <v>102</v>
      </c>
      <c r="N343"/>
    </row>
    <row r="344" spans="1:14" x14ac:dyDescent="0.25">
      <c r="A344" s="152" t="s">
        <v>518</v>
      </c>
      <c r="B344" s="154" t="str">
        <f>IF(OR(ISNUMBER(FIND("W/O",Tabelle1[[#This Row],[Score]])),ISNUMBER(FIND("RET",Tabelle1[[#This Row],[Score]]))),"NO","YES")</f>
        <v>YES</v>
      </c>
      <c r="C344" s="154" t="str">
        <f>IF(Tabelle1[[#This Row],[Tournament]]="Wimbledon","YES","NO")</f>
        <v>NO</v>
      </c>
      <c r="D344" s="153">
        <v>43528</v>
      </c>
      <c r="E344" s="154" t="s">
        <v>1259</v>
      </c>
      <c r="F344" s="154">
        <v>4</v>
      </c>
      <c r="G344" s="154" t="s">
        <v>732</v>
      </c>
      <c r="H344" s="154" t="s">
        <v>592</v>
      </c>
      <c r="I344" s="154" t="s">
        <v>555</v>
      </c>
      <c r="J344" s="154" t="s">
        <v>554</v>
      </c>
      <c r="K344" s="154" t="s">
        <v>1262</v>
      </c>
      <c r="L344" s="154">
        <f>IF(Tabelle1[[#This Row],[Minutes]]&gt;1,Tabelle1[[#This Row],[Minutes]],"")</f>
        <v>61</v>
      </c>
      <c r="M344" s="154">
        <v>61</v>
      </c>
      <c r="N344"/>
    </row>
    <row r="345" spans="1:14" x14ac:dyDescent="0.25">
      <c r="A345" s="149" t="s">
        <v>518</v>
      </c>
      <c r="B345" s="151" t="str">
        <f>IF(OR(ISNUMBER(FIND("W/O",Tabelle1[[#This Row],[Score]])),ISNUMBER(FIND("RET",Tabelle1[[#This Row],[Score]]))),"NO","YES")</f>
        <v>YES</v>
      </c>
      <c r="C345" s="151" t="str">
        <f>IF(Tabelle1[[#This Row],[Tournament]]="Wimbledon","YES","NO")</f>
        <v>NO</v>
      </c>
      <c r="D345" s="150">
        <v>43528</v>
      </c>
      <c r="E345" s="151" t="s">
        <v>1259</v>
      </c>
      <c r="F345" s="151">
        <v>4</v>
      </c>
      <c r="G345" s="151" t="s">
        <v>625</v>
      </c>
      <c r="H345" s="151" t="s">
        <v>615</v>
      </c>
      <c r="I345" s="151" t="s">
        <v>1132</v>
      </c>
      <c r="J345" s="151" t="s">
        <v>638</v>
      </c>
      <c r="K345" s="151" t="s">
        <v>585</v>
      </c>
      <c r="L345" s="151">
        <f>IF(Tabelle1[[#This Row],[Minutes]]&gt;1,Tabelle1[[#This Row],[Minutes]],"")</f>
        <v>76</v>
      </c>
      <c r="M345" s="151">
        <v>76</v>
      </c>
      <c r="N345"/>
    </row>
    <row r="346" spans="1:14" x14ac:dyDescent="0.25">
      <c r="A346" s="152" t="s">
        <v>518</v>
      </c>
      <c r="B346" s="154" t="str">
        <f>IF(OR(ISNUMBER(FIND("W/O",Tabelle1[[#This Row],[Score]])),ISNUMBER(FIND("RET",Tabelle1[[#This Row],[Score]]))),"NO","YES")</f>
        <v>YES</v>
      </c>
      <c r="C346" s="154" t="str">
        <f>IF(Tabelle1[[#This Row],[Tournament]]="Wimbledon","YES","NO")</f>
        <v>NO</v>
      </c>
      <c r="D346" s="153">
        <v>43528</v>
      </c>
      <c r="E346" s="154" t="s">
        <v>1259</v>
      </c>
      <c r="F346" s="154">
        <v>4</v>
      </c>
      <c r="G346" s="154" t="s">
        <v>514</v>
      </c>
      <c r="H346" s="154" t="s">
        <v>513</v>
      </c>
      <c r="I346" s="154" t="s">
        <v>619</v>
      </c>
      <c r="J346" s="154" t="s">
        <v>561</v>
      </c>
      <c r="K346" s="154" t="s">
        <v>610</v>
      </c>
      <c r="L346" s="154">
        <f>IF(Tabelle1[[#This Row],[Minutes]]&gt;1,Tabelle1[[#This Row],[Minutes]],"")</f>
        <v>89</v>
      </c>
      <c r="M346" s="154">
        <v>89</v>
      </c>
      <c r="N346"/>
    </row>
    <row r="347" spans="1:14" x14ac:dyDescent="0.25">
      <c r="A347" s="149" t="s">
        <v>518</v>
      </c>
      <c r="B347" s="151" t="str">
        <f>IF(OR(ISNUMBER(FIND("W/O",Tabelle1[[#This Row],[Score]])),ISNUMBER(FIND("RET",Tabelle1[[#This Row],[Score]]))),"NO","YES")</f>
        <v>YES</v>
      </c>
      <c r="C347" s="151" t="str">
        <f>IF(Tabelle1[[#This Row],[Tournament]]="Wimbledon","YES","NO")</f>
        <v>NO</v>
      </c>
      <c r="D347" s="150">
        <v>43528</v>
      </c>
      <c r="E347" s="151" t="s">
        <v>1259</v>
      </c>
      <c r="F347" s="151">
        <v>5</v>
      </c>
      <c r="G347" s="151" t="s">
        <v>524</v>
      </c>
      <c r="H347" s="151" t="s">
        <v>523</v>
      </c>
      <c r="I347" s="151" t="s">
        <v>636</v>
      </c>
      <c r="J347" s="151" t="s">
        <v>599</v>
      </c>
      <c r="K347" s="151" t="s">
        <v>966</v>
      </c>
      <c r="L347" s="151">
        <f>IF(Tabelle1[[#This Row],[Minutes]]&gt;1,Tabelle1[[#This Row],[Minutes]],"")</f>
        <v>83</v>
      </c>
      <c r="M347" s="151">
        <v>83</v>
      </c>
      <c r="N347"/>
    </row>
    <row r="348" spans="1:14" x14ac:dyDescent="0.25">
      <c r="A348" s="152" t="s">
        <v>518</v>
      </c>
      <c r="B348" s="154" t="str">
        <f>IF(OR(ISNUMBER(FIND("W/O",Tabelle1[[#This Row],[Score]])),ISNUMBER(FIND("RET",Tabelle1[[#This Row],[Score]]))),"NO","YES")</f>
        <v>YES</v>
      </c>
      <c r="C348" s="154" t="str">
        <f>IF(Tabelle1[[#This Row],[Tournament]]="Wimbledon","YES","NO")</f>
        <v>NO</v>
      </c>
      <c r="D348" s="153">
        <v>43528</v>
      </c>
      <c r="E348" s="154" t="s">
        <v>1259</v>
      </c>
      <c r="F348" s="154">
        <v>5</v>
      </c>
      <c r="G348" s="154" t="s">
        <v>600</v>
      </c>
      <c r="H348" s="154" t="s">
        <v>573</v>
      </c>
      <c r="I348" s="154" t="s">
        <v>521</v>
      </c>
      <c r="J348" s="154" t="s">
        <v>520</v>
      </c>
      <c r="K348" s="154" t="s">
        <v>1261</v>
      </c>
      <c r="L348" s="154">
        <f>IF(Tabelle1[[#This Row],[Minutes]]&gt;1,Tabelle1[[#This Row],[Minutes]],"")</f>
        <v>98</v>
      </c>
      <c r="M348" s="154">
        <v>98</v>
      </c>
      <c r="N348"/>
    </row>
    <row r="349" spans="1:14" x14ac:dyDescent="0.25">
      <c r="A349" s="149" t="s">
        <v>518</v>
      </c>
      <c r="B349" s="151" t="str">
        <f>IF(OR(ISNUMBER(FIND("W/O",Tabelle1[[#This Row],[Score]])),ISNUMBER(FIND("RET",Tabelle1[[#This Row],[Score]]))),"NO","YES")</f>
        <v>YES</v>
      </c>
      <c r="C349" s="151" t="str">
        <f>IF(Tabelle1[[#This Row],[Tournament]]="Wimbledon","YES","NO")</f>
        <v>NO</v>
      </c>
      <c r="D349" s="150">
        <v>43528</v>
      </c>
      <c r="E349" s="151" t="s">
        <v>1259</v>
      </c>
      <c r="F349" s="151">
        <v>5</v>
      </c>
      <c r="G349" s="151" t="s">
        <v>732</v>
      </c>
      <c r="H349" s="151" t="s">
        <v>592</v>
      </c>
      <c r="I349" s="151" t="s">
        <v>526</v>
      </c>
      <c r="J349" s="151" t="s">
        <v>525</v>
      </c>
      <c r="K349" s="151" t="s">
        <v>1260</v>
      </c>
      <c r="L349" s="151">
        <f>IF(Tabelle1[[#This Row],[Minutes]]&gt;1,Tabelle1[[#This Row],[Minutes]],"")</f>
        <v>96</v>
      </c>
      <c r="M349" s="151">
        <v>96</v>
      </c>
      <c r="N349"/>
    </row>
    <row r="350" spans="1:14" x14ac:dyDescent="0.25">
      <c r="A350" s="152" t="s">
        <v>518</v>
      </c>
      <c r="B350" s="154" t="str">
        <f>IF(OR(ISNUMBER(FIND("W/O",Tabelle1[[#This Row],[Score]])),ISNUMBER(FIND("RET",Tabelle1[[#This Row],[Score]]))),"NO","YES")</f>
        <v>YES</v>
      </c>
      <c r="C350" s="154" t="str">
        <f>IF(Tabelle1[[#This Row],[Tournament]]="Wimbledon","YES","NO")</f>
        <v>NO</v>
      </c>
      <c r="D350" s="153">
        <v>43528</v>
      </c>
      <c r="E350" s="154" t="s">
        <v>1259</v>
      </c>
      <c r="F350" s="154">
        <v>5</v>
      </c>
      <c r="G350" s="154" t="s">
        <v>625</v>
      </c>
      <c r="H350" s="154" t="s">
        <v>615</v>
      </c>
      <c r="I350" s="154" t="s">
        <v>514</v>
      </c>
      <c r="J350" s="154" t="s">
        <v>513</v>
      </c>
      <c r="K350" s="154" t="s">
        <v>616</v>
      </c>
      <c r="L350" s="154">
        <f>IF(Tabelle1[[#This Row],[Minutes]]&gt;1,Tabelle1[[#This Row],[Minutes]],"")</f>
        <v>99</v>
      </c>
      <c r="M350" s="154">
        <v>99</v>
      </c>
      <c r="N350"/>
    </row>
    <row r="351" spans="1:14" x14ac:dyDescent="0.25">
      <c r="A351" s="149" t="s">
        <v>518</v>
      </c>
      <c r="B351" s="151" t="str">
        <f>IF(OR(ISNUMBER(FIND("W/O",Tabelle1[[#This Row],[Score]])),ISNUMBER(FIND("RET",Tabelle1[[#This Row],[Score]]))),"NO","YES")</f>
        <v>YES</v>
      </c>
      <c r="C351" s="151" t="str">
        <f>IF(Tabelle1[[#This Row],[Tournament]]="Wimbledon","YES","NO")</f>
        <v>NO</v>
      </c>
      <c r="D351" s="150">
        <v>43528</v>
      </c>
      <c r="E351" s="151" t="s">
        <v>1259</v>
      </c>
      <c r="F351" s="151">
        <v>6</v>
      </c>
      <c r="G351" s="151" t="s">
        <v>524</v>
      </c>
      <c r="H351" s="151" t="s">
        <v>523</v>
      </c>
      <c r="I351" s="151" t="s">
        <v>732</v>
      </c>
      <c r="J351" s="151" t="s">
        <v>592</v>
      </c>
      <c r="K351" s="151" t="s">
        <v>1260</v>
      </c>
      <c r="L351" s="151">
        <f>IF(Tabelle1[[#This Row],[Minutes]]&gt;1,Tabelle1[[#This Row],[Minutes]],"")</f>
        <v>101</v>
      </c>
      <c r="M351" s="151">
        <v>101</v>
      </c>
      <c r="N351"/>
    </row>
    <row r="352" spans="1:14" x14ac:dyDescent="0.25">
      <c r="A352" s="152" t="s">
        <v>518</v>
      </c>
      <c r="B352" s="154" t="str">
        <f>IF(OR(ISNUMBER(FIND("W/O",Tabelle1[[#This Row],[Score]])),ISNUMBER(FIND("RET",Tabelle1[[#This Row],[Score]]))),"NO","YES")</f>
        <v>YES</v>
      </c>
      <c r="C352" s="154" t="str">
        <f>IF(Tabelle1[[#This Row],[Tournament]]="Wimbledon","YES","NO")</f>
        <v>NO</v>
      </c>
      <c r="D352" s="153">
        <v>43528</v>
      </c>
      <c r="E352" s="154" t="s">
        <v>1259</v>
      </c>
      <c r="F352" s="154">
        <v>6</v>
      </c>
      <c r="G352" s="154" t="s">
        <v>600</v>
      </c>
      <c r="H352" s="154" t="s">
        <v>573</v>
      </c>
      <c r="I352" s="154" t="s">
        <v>625</v>
      </c>
      <c r="J352" s="154" t="s">
        <v>615</v>
      </c>
      <c r="K352" s="154" t="s">
        <v>607</v>
      </c>
      <c r="L352" s="154">
        <f>IF(Tabelle1[[#This Row],[Minutes]]&gt;1,Tabelle1[[#This Row],[Minutes]],"")</f>
        <v>89</v>
      </c>
      <c r="M352" s="154">
        <v>89</v>
      </c>
      <c r="N352"/>
    </row>
    <row r="353" spans="1:14" x14ac:dyDescent="0.25">
      <c r="A353" s="149" t="s">
        <v>518</v>
      </c>
      <c r="B353" s="151" t="str">
        <f>IF(OR(ISNUMBER(FIND("W/O",Tabelle1[[#This Row],[Score]])),ISNUMBER(FIND("RET",Tabelle1[[#This Row],[Score]]))),"NO","YES")</f>
        <v>YES</v>
      </c>
      <c r="C353" s="151" t="str">
        <f>IF(Tabelle1[[#This Row],[Tournament]]="Wimbledon","YES","NO")</f>
        <v>NO</v>
      </c>
      <c r="D353" s="150">
        <v>43528</v>
      </c>
      <c r="E353" s="151" t="s">
        <v>1259</v>
      </c>
      <c r="F353" s="151">
        <v>7</v>
      </c>
      <c r="G353" s="151" t="s">
        <v>600</v>
      </c>
      <c r="H353" s="151" t="s">
        <v>573</v>
      </c>
      <c r="I353" s="151" t="s">
        <v>524</v>
      </c>
      <c r="J353" s="151" t="s">
        <v>523</v>
      </c>
      <c r="K353" s="151" t="s">
        <v>1258</v>
      </c>
      <c r="L353" s="151">
        <f>IF(Tabelle1[[#This Row],[Minutes]]&gt;1,Tabelle1[[#This Row],[Minutes]],"")</f>
        <v>88</v>
      </c>
      <c r="M353" s="151">
        <v>88</v>
      </c>
      <c r="N353"/>
    </row>
    <row r="354" spans="1:14" x14ac:dyDescent="0.25">
      <c r="A354" s="152" t="s">
        <v>518</v>
      </c>
      <c r="B354" s="154" t="str">
        <f>IF(OR(ISNUMBER(FIND("W/O",Tabelle1[[#This Row],[Score]])),ISNUMBER(FIND("RET",Tabelle1[[#This Row],[Score]]))),"NO","YES")</f>
        <v>YES</v>
      </c>
      <c r="C354" s="154" t="str">
        <f>IF(Tabelle1[[#This Row],[Tournament]]="Wimbledon","YES","NO")</f>
        <v>NO</v>
      </c>
      <c r="D354" s="153">
        <v>43542</v>
      </c>
      <c r="E354" s="154" t="s">
        <v>1248</v>
      </c>
      <c r="F354" s="154">
        <v>3</v>
      </c>
      <c r="G354" s="154" t="s">
        <v>834</v>
      </c>
      <c r="H354" s="154" t="s">
        <v>833</v>
      </c>
      <c r="I354" s="154" t="s">
        <v>784</v>
      </c>
      <c r="J354" s="154" t="s">
        <v>683</v>
      </c>
      <c r="K354" s="154" t="s">
        <v>626</v>
      </c>
      <c r="L354" s="154">
        <f>IF(Tabelle1[[#This Row],[Minutes]]&gt;1,Tabelle1[[#This Row],[Minutes]],"")</f>
        <v>58</v>
      </c>
      <c r="M354" s="154">
        <v>58</v>
      </c>
      <c r="N354"/>
    </row>
    <row r="355" spans="1:14" x14ac:dyDescent="0.25">
      <c r="A355" s="149" t="s">
        <v>518</v>
      </c>
      <c r="B355" s="151" t="str">
        <f>IF(OR(ISNUMBER(FIND("W/O",Tabelle1[[#This Row],[Score]])),ISNUMBER(FIND("RET",Tabelle1[[#This Row],[Score]]))),"NO","YES")</f>
        <v>YES</v>
      </c>
      <c r="C355" s="151" t="str">
        <f>IF(Tabelle1[[#This Row],[Tournament]]="Wimbledon","YES","NO")</f>
        <v>NO</v>
      </c>
      <c r="D355" s="150">
        <v>43542</v>
      </c>
      <c r="E355" s="151" t="s">
        <v>1248</v>
      </c>
      <c r="F355" s="151">
        <v>3</v>
      </c>
      <c r="G355" s="151" t="s">
        <v>632</v>
      </c>
      <c r="H355" s="151" t="s">
        <v>741</v>
      </c>
      <c r="I355" s="151" t="s">
        <v>586</v>
      </c>
      <c r="J355" s="151" t="s">
        <v>777</v>
      </c>
      <c r="K355" s="151" t="s">
        <v>889</v>
      </c>
      <c r="L355" s="151">
        <f>IF(Tabelle1[[#This Row],[Minutes]]&gt;1,Tabelle1[[#This Row],[Minutes]],"")</f>
        <v>117</v>
      </c>
      <c r="M355" s="151">
        <v>117</v>
      </c>
      <c r="N355"/>
    </row>
    <row r="356" spans="1:14" x14ac:dyDescent="0.25">
      <c r="A356" s="152" t="s">
        <v>518</v>
      </c>
      <c r="B356" s="154" t="str">
        <f>IF(OR(ISNUMBER(FIND("W/O",Tabelle1[[#This Row],[Score]])),ISNUMBER(FIND("RET",Tabelle1[[#This Row],[Score]]))),"NO","YES")</f>
        <v>YES</v>
      </c>
      <c r="C356" s="154" t="str">
        <f>IF(Tabelle1[[#This Row],[Tournament]]="Wimbledon","YES","NO")</f>
        <v>NO</v>
      </c>
      <c r="D356" s="153">
        <v>43542</v>
      </c>
      <c r="E356" s="154" t="s">
        <v>1248</v>
      </c>
      <c r="F356" s="154">
        <v>3</v>
      </c>
      <c r="G356" s="154" t="s">
        <v>535</v>
      </c>
      <c r="H356" s="154" t="s">
        <v>576</v>
      </c>
      <c r="I356" s="154" t="s">
        <v>591</v>
      </c>
      <c r="J356" s="154" t="s">
        <v>1141</v>
      </c>
      <c r="K356" s="154" t="s">
        <v>546</v>
      </c>
      <c r="L356" s="154">
        <f>IF(Tabelle1[[#This Row],[Minutes]]&gt;1,Tabelle1[[#This Row],[Minutes]],"")</f>
        <v>74</v>
      </c>
      <c r="M356" s="154">
        <v>74</v>
      </c>
      <c r="N356"/>
    </row>
    <row r="357" spans="1:14" x14ac:dyDescent="0.25">
      <c r="A357" s="149" t="s">
        <v>518</v>
      </c>
      <c r="B357" s="151" t="str">
        <f>IF(OR(ISNUMBER(FIND("W/O",Tabelle1[[#This Row],[Score]])),ISNUMBER(FIND("RET",Tabelle1[[#This Row],[Score]]))),"NO","YES")</f>
        <v>YES</v>
      </c>
      <c r="C357" s="151" t="str">
        <f>IF(Tabelle1[[#This Row],[Tournament]]="Wimbledon","YES","NO")</f>
        <v>NO</v>
      </c>
      <c r="D357" s="150">
        <v>43542</v>
      </c>
      <c r="E357" s="151" t="s">
        <v>1248</v>
      </c>
      <c r="F357" s="151">
        <v>3</v>
      </c>
      <c r="G357" s="151" t="s">
        <v>552</v>
      </c>
      <c r="H357" s="151" t="s">
        <v>614</v>
      </c>
      <c r="I357" s="151" t="s">
        <v>1132</v>
      </c>
      <c r="J357" s="151" t="s">
        <v>638</v>
      </c>
      <c r="K357" s="151" t="s">
        <v>536</v>
      </c>
      <c r="L357" s="151">
        <f>IF(Tabelle1[[#This Row],[Minutes]]&gt;1,Tabelle1[[#This Row],[Minutes]],"")</f>
        <v>90</v>
      </c>
      <c r="M357" s="151">
        <v>90</v>
      </c>
      <c r="N357"/>
    </row>
    <row r="358" spans="1:14" x14ac:dyDescent="0.25">
      <c r="A358" s="152" t="s">
        <v>518</v>
      </c>
      <c r="B358" s="154" t="str">
        <f>IF(OR(ISNUMBER(FIND("W/O",Tabelle1[[#This Row],[Score]])),ISNUMBER(FIND("RET",Tabelle1[[#This Row],[Score]]))),"NO","YES")</f>
        <v>YES</v>
      </c>
      <c r="C358" s="154" t="str">
        <f>IF(Tabelle1[[#This Row],[Tournament]]="Wimbledon","YES","NO")</f>
        <v>NO</v>
      </c>
      <c r="D358" s="153">
        <v>43542</v>
      </c>
      <c r="E358" s="154" t="s">
        <v>1248</v>
      </c>
      <c r="F358" s="154">
        <v>3</v>
      </c>
      <c r="G358" s="154" t="s">
        <v>730</v>
      </c>
      <c r="H358" s="154" t="s">
        <v>665</v>
      </c>
      <c r="I358" s="154" t="s">
        <v>674</v>
      </c>
      <c r="J358" s="154" t="s">
        <v>702</v>
      </c>
      <c r="K358" s="154" t="s">
        <v>512</v>
      </c>
      <c r="L358" s="154">
        <f>IF(Tabelle1[[#This Row],[Minutes]]&gt;1,Tabelle1[[#This Row],[Minutes]],"")</f>
        <v>61</v>
      </c>
      <c r="M358" s="154">
        <v>61</v>
      </c>
      <c r="N358"/>
    </row>
    <row r="359" spans="1:14" x14ac:dyDescent="0.25">
      <c r="A359" s="149" t="s">
        <v>518</v>
      </c>
      <c r="B359" s="151" t="str">
        <f>IF(OR(ISNUMBER(FIND("W/O",Tabelle1[[#This Row],[Score]])),ISNUMBER(FIND("RET",Tabelle1[[#This Row],[Score]]))),"NO","YES")</f>
        <v>YES</v>
      </c>
      <c r="C359" s="151" t="str">
        <f>IF(Tabelle1[[#This Row],[Tournament]]="Wimbledon","YES","NO")</f>
        <v>NO</v>
      </c>
      <c r="D359" s="150">
        <v>43542</v>
      </c>
      <c r="E359" s="151" t="s">
        <v>1248</v>
      </c>
      <c r="F359" s="151">
        <v>3</v>
      </c>
      <c r="G359" s="151" t="s">
        <v>521</v>
      </c>
      <c r="H359" s="151" t="s">
        <v>520</v>
      </c>
      <c r="I359" s="151" t="s">
        <v>581</v>
      </c>
      <c r="J359" s="151" t="s">
        <v>636</v>
      </c>
      <c r="K359" s="151" t="s">
        <v>1257</v>
      </c>
      <c r="L359" s="151">
        <f>IF(Tabelle1[[#This Row],[Minutes]]&gt;1,Tabelle1[[#This Row],[Minutes]],"")</f>
        <v>71</v>
      </c>
      <c r="M359" s="151">
        <v>71</v>
      </c>
      <c r="N359"/>
    </row>
    <row r="360" spans="1:14" x14ac:dyDescent="0.25">
      <c r="A360" s="152" t="s">
        <v>518</v>
      </c>
      <c r="B360" s="154" t="str">
        <f>IF(OR(ISNUMBER(FIND("W/O",Tabelle1[[#This Row],[Score]])),ISNUMBER(FIND("RET",Tabelle1[[#This Row],[Score]]))),"NO","YES")</f>
        <v>YES</v>
      </c>
      <c r="C360" s="154" t="str">
        <f>IF(Tabelle1[[#This Row],[Tournament]]="Wimbledon","YES","NO")</f>
        <v>NO</v>
      </c>
      <c r="D360" s="153">
        <v>43542</v>
      </c>
      <c r="E360" s="154" t="s">
        <v>1248</v>
      </c>
      <c r="F360" s="154">
        <v>3</v>
      </c>
      <c r="G360" s="154" t="s">
        <v>524</v>
      </c>
      <c r="H360" s="154" t="s">
        <v>523</v>
      </c>
      <c r="I360" s="154" t="s">
        <v>779</v>
      </c>
      <c r="J360" s="154" t="s">
        <v>623</v>
      </c>
      <c r="K360" s="154" t="s">
        <v>667</v>
      </c>
      <c r="L360" s="154">
        <f>IF(Tabelle1[[#This Row],[Minutes]]&gt;1,Tabelle1[[#This Row],[Minutes]],"")</f>
        <v>56</v>
      </c>
      <c r="M360" s="154">
        <v>56</v>
      </c>
      <c r="N360"/>
    </row>
    <row r="361" spans="1:14" x14ac:dyDescent="0.25">
      <c r="A361" s="149" t="s">
        <v>518</v>
      </c>
      <c r="B361" s="151" t="str">
        <f>IF(OR(ISNUMBER(FIND("W/O",Tabelle1[[#This Row],[Score]])),ISNUMBER(FIND("RET",Tabelle1[[#This Row],[Score]]))),"NO","YES")</f>
        <v>YES</v>
      </c>
      <c r="C361" s="151" t="str">
        <f>IF(Tabelle1[[#This Row],[Tournament]]="Wimbledon","YES","NO")</f>
        <v>NO</v>
      </c>
      <c r="D361" s="150">
        <v>43542</v>
      </c>
      <c r="E361" s="151" t="s">
        <v>1248</v>
      </c>
      <c r="F361" s="151">
        <v>3</v>
      </c>
      <c r="G361" s="151" t="s">
        <v>574</v>
      </c>
      <c r="H361" s="151" t="s">
        <v>600</v>
      </c>
      <c r="I361" s="151" t="s">
        <v>867</v>
      </c>
      <c r="J361" s="151" t="s">
        <v>756</v>
      </c>
      <c r="K361" s="151" t="s">
        <v>643</v>
      </c>
      <c r="L361" s="151">
        <f>IF(Tabelle1[[#This Row],[Minutes]]&gt;1,Tabelle1[[#This Row],[Minutes]],"")</f>
        <v>85</v>
      </c>
      <c r="M361" s="151">
        <v>85</v>
      </c>
      <c r="N361"/>
    </row>
    <row r="362" spans="1:14" x14ac:dyDescent="0.25">
      <c r="A362" s="152" t="s">
        <v>518</v>
      </c>
      <c r="B362" s="154" t="str">
        <f>IF(OR(ISNUMBER(FIND("W/O",Tabelle1[[#This Row],[Score]])),ISNUMBER(FIND("RET",Tabelle1[[#This Row],[Score]]))),"NO","YES")</f>
        <v>YES</v>
      </c>
      <c r="C362" s="154" t="str">
        <f>IF(Tabelle1[[#This Row],[Tournament]]="Wimbledon","YES","NO")</f>
        <v>NO</v>
      </c>
      <c r="D362" s="153">
        <v>43542</v>
      </c>
      <c r="E362" s="154" t="s">
        <v>1248</v>
      </c>
      <c r="F362" s="154">
        <v>3</v>
      </c>
      <c r="G362" s="154" t="s">
        <v>673</v>
      </c>
      <c r="H362" s="154" t="s">
        <v>622</v>
      </c>
      <c r="I362" s="154" t="s">
        <v>514</v>
      </c>
      <c r="J362" s="154" t="s">
        <v>513</v>
      </c>
      <c r="K362" s="154" t="s">
        <v>678</v>
      </c>
      <c r="L362" s="154">
        <f>IF(Tabelle1[[#This Row],[Minutes]]&gt;1,Tabelle1[[#This Row],[Minutes]],"")</f>
        <v>65</v>
      </c>
      <c r="M362" s="154">
        <v>65</v>
      </c>
      <c r="N362"/>
    </row>
    <row r="363" spans="1:14" x14ac:dyDescent="0.25">
      <c r="A363" s="149" t="s">
        <v>518</v>
      </c>
      <c r="B363" s="151" t="str">
        <f>IF(OR(ISNUMBER(FIND("W/O",Tabelle1[[#This Row],[Score]])),ISNUMBER(FIND("RET",Tabelle1[[#This Row],[Score]]))),"NO","YES")</f>
        <v>YES</v>
      </c>
      <c r="C363" s="151" t="str">
        <f>IF(Tabelle1[[#This Row],[Tournament]]="Wimbledon","YES","NO")</f>
        <v>NO</v>
      </c>
      <c r="D363" s="150">
        <v>43542</v>
      </c>
      <c r="E363" s="151" t="s">
        <v>1248</v>
      </c>
      <c r="F363" s="151">
        <v>3</v>
      </c>
      <c r="G363" s="151" t="s">
        <v>559</v>
      </c>
      <c r="H363" s="151" t="s">
        <v>573</v>
      </c>
      <c r="I363" s="151" t="s">
        <v>810</v>
      </c>
      <c r="J363" s="151" t="s">
        <v>755</v>
      </c>
      <c r="K363" s="151" t="s">
        <v>653</v>
      </c>
      <c r="L363" s="151">
        <f>IF(Tabelle1[[#This Row],[Minutes]]&gt;1,Tabelle1[[#This Row],[Minutes]],"")</f>
        <v>66</v>
      </c>
      <c r="M363" s="151">
        <v>66</v>
      </c>
      <c r="N363"/>
    </row>
    <row r="364" spans="1:14" x14ac:dyDescent="0.25">
      <c r="A364" s="152" t="s">
        <v>518</v>
      </c>
      <c r="B364" s="154" t="str">
        <f>IF(OR(ISNUMBER(FIND("W/O",Tabelle1[[#This Row],[Score]])),ISNUMBER(FIND("RET",Tabelle1[[#This Row],[Score]]))),"NO","YES")</f>
        <v>YES</v>
      </c>
      <c r="C364" s="154" t="str">
        <f>IF(Tabelle1[[#This Row],[Tournament]]="Wimbledon","YES","NO")</f>
        <v>NO</v>
      </c>
      <c r="D364" s="153">
        <v>43542</v>
      </c>
      <c r="E364" s="154" t="s">
        <v>1248</v>
      </c>
      <c r="F364" s="154">
        <v>3</v>
      </c>
      <c r="G364" s="154" t="s">
        <v>679</v>
      </c>
      <c r="H364" s="154" t="s">
        <v>599</v>
      </c>
      <c r="I364" s="154" t="s">
        <v>549</v>
      </c>
      <c r="J364" s="154" t="s">
        <v>583</v>
      </c>
      <c r="K364" s="154" t="s">
        <v>1256</v>
      </c>
      <c r="L364" s="154">
        <f>IF(Tabelle1[[#This Row],[Minutes]]&gt;1,Tabelle1[[#This Row],[Minutes]],"")</f>
        <v>73</v>
      </c>
      <c r="M364" s="154">
        <v>73</v>
      </c>
      <c r="N364"/>
    </row>
    <row r="365" spans="1:14" x14ac:dyDescent="0.25">
      <c r="A365" s="149" t="s">
        <v>518</v>
      </c>
      <c r="B365" s="151" t="str">
        <f>IF(OR(ISNUMBER(FIND("W/O",Tabelle1[[#This Row],[Score]])),ISNUMBER(FIND("RET",Tabelle1[[#This Row],[Score]]))),"NO","YES")</f>
        <v>YES</v>
      </c>
      <c r="C365" s="151" t="str">
        <f>IF(Tabelle1[[#This Row],[Tournament]]="Wimbledon","YES","NO")</f>
        <v>NO</v>
      </c>
      <c r="D365" s="150">
        <v>43542</v>
      </c>
      <c r="E365" s="151" t="s">
        <v>1248</v>
      </c>
      <c r="F365" s="151">
        <v>3</v>
      </c>
      <c r="G365" s="151" t="s">
        <v>625</v>
      </c>
      <c r="H365" s="151" t="s">
        <v>615</v>
      </c>
      <c r="I365" s="151" t="s">
        <v>526</v>
      </c>
      <c r="J365" s="151" t="s">
        <v>525</v>
      </c>
      <c r="K365" s="151" t="s">
        <v>1255</v>
      </c>
      <c r="L365" s="151">
        <f>IF(Tabelle1[[#This Row],[Minutes]]&gt;1,Tabelle1[[#This Row],[Minutes]],"")</f>
        <v>99</v>
      </c>
      <c r="M365" s="151">
        <v>99</v>
      </c>
      <c r="N365"/>
    </row>
    <row r="366" spans="1:14" x14ac:dyDescent="0.25">
      <c r="A366" s="152" t="s">
        <v>518</v>
      </c>
      <c r="B366" s="154" t="str">
        <f>IF(OR(ISNUMBER(FIND("W/O",Tabelle1[[#This Row],[Score]])),ISNUMBER(FIND("RET",Tabelle1[[#This Row],[Score]]))),"NO","YES")</f>
        <v>YES</v>
      </c>
      <c r="C366" s="154" t="str">
        <f>IF(Tabelle1[[#This Row],[Tournament]]="Wimbledon","YES","NO")</f>
        <v>NO</v>
      </c>
      <c r="D366" s="153">
        <v>43542</v>
      </c>
      <c r="E366" s="154" t="s">
        <v>1248</v>
      </c>
      <c r="F366" s="154">
        <v>3</v>
      </c>
      <c r="G366" s="154" t="s">
        <v>658</v>
      </c>
      <c r="H366" s="154" t="s">
        <v>738</v>
      </c>
      <c r="I366" s="154" t="s">
        <v>619</v>
      </c>
      <c r="J366" s="154" t="s">
        <v>551</v>
      </c>
      <c r="K366" s="154" t="s">
        <v>629</v>
      </c>
      <c r="L366" s="154">
        <f>IF(Tabelle1[[#This Row],[Minutes]]&gt;1,Tabelle1[[#This Row],[Minutes]],"")</f>
        <v>58</v>
      </c>
      <c r="M366" s="154">
        <v>58</v>
      </c>
      <c r="N366"/>
    </row>
    <row r="367" spans="1:14" x14ac:dyDescent="0.25">
      <c r="A367" s="149" t="s">
        <v>518</v>
      </c>
      <c r="B367" s="151" t="str">
        <f>IF(OR(ISNUMBER(FIND("W/O",Tabelle1[[#This Row],[Score]])),ISNUMBER(FIND("RET",Tabelle1[[#This Row],[Score]]))),"NO","YES")</f>
        <v>YES</v>
      </c>
      <c r="C367" s="151" t="str">
        <f>IF(Tabelle1[[#This Row],[Tournament]]="Wimbledon","YES","NO")</f>
        <v>NO</v>
      </c>
      <c r="D367" s="150">
        <v>43542</v>
      </c>
      <c r="E367" s="151" t="s">
        <v>1248</v>
      </c>
      <c r="F367" s="151">
        <v>3</v>
      </c>
      <c r="G367" s="151" t="s">
        <v>532</v>
      </c>
      <c r="H367" s="151" t="s">
        <v>531</v>
      </c>
      <c r="I367" s="151" t="s">
        <v>612</v>
      </c>
      <c r="J367" s="151" t="s">
        <v>611</v>
      </c>
      <c r="K367" s="151" t="s">
        <v>1254</v>
      </c>
      <c r="L367" s="151">
        <f>IF(Tabelle1[[#This Row],[Minutes]]&gt;1,Tabelle1[[#This Row],[Minutes]],"")</f>
        <v>102</v>
      </c>
      <c r="M367" s="151">
        <v>102</v>
      </c>
      <c r="N367"/>
    </row>
    <row r="368" spans="1:14" x14ac:dyDescent="0.25">
      <c r="A368" s="152" t="s">
        <v>518</v>
      </c>
      <c r="B368" s="154" t="str">
        <f>IF(OR(ISNUMBER(FIND("W/O",Tabelle1[[#This Row],[Score]])),ISNUMBER(FIND("RET",Tabelle1[[#This Row],[Score]]))),"NO","YES")</f>
        <v>YES</v>
      </c>
      <c r="C368" s="154" t="str">
        <f>IF(Tabelle1[[#This Row],[Tournament]]="Wimbledon","YES","NO")</f>
        <v>NO</v>
      </c>
      <c r="D368" s="153">
        <v>43542</v>
      </c>
      <c r="E368" s="154" t="s">
        <v>1248</v>
      </c>
      <c r="F368" s="154">
        <v>3</v>
      </c>
      <c r="G368" s="154" t="s">
        <v>555</v>
      </c>
      <c r="H368" s="154" t="s">
        <v>554</v>
      </c>
      <c r="I368" s="154" t="s">
        <v>558</v>
      </c>
      <c r="J368" s="154" t="s">
        <v>571</v>
      </c>
      <c r="K368" s="154" t="s">
        <v>1253</v>
      </c>
      <c r="L368" s="154">
        <f>IF(Tabelle1[[#This Row],[Minutes]]&gt;1,Tabelle1[[#This Row],[Minutes]],"")</f>
        <v>89</v>
      </c>
      <c r="M368" s="154">
        <v>89</v>
      </c>
      <c r="N368"/>
    </row>
    <row r="369" spans="1:14" x14ac:dyDescent="0.25">
      <c r="A369" s="149" t="s">
        <v>518</v>
      </c>
      <c r="B369" s="151" t="str">
        <f>IF(OR(ISNUMBER(FIND("W/O",Tabelle1[[#This Row],[Score]])),ISNUMBER(FIND("RET",Tabelle1[[#This Row],[Score]]))),"NO","YES")</f>
        <v>YES</v>
      </c>
      <c r="C369" s="151" t="str">
        <f>IF(Tabelle1[[#This Row],[Tournament]]="Wimbledon","YES","NO")</f>
        <v>NO</v>
      </c>
      <c r="D369" s="150">
        <v>43542</v>
      </c>
      <c r="E369" s="151" t="s">
        <v>1248</v>
      </c>
      <c r="F369" s="151">
        <v>3</v>
      </c>
      <c r="G369" s="151" t="s">
        <v>580</v>
      </c>
      <c r="H369" s="151" t="s">
        <v>594</v>
      </c>
      <c r="I369" s="151" t="s">
        <v>544</v>
      </c>
      <c r="J369" s="151" t="s">
        <v>888</v>
      </c>
      <c r="K369" s="151" t="s">
        <v>626</v>
      </c>
      <c r="L369" s="151">
        <f>IF(Tabelle1[[#This Row],[Minutes]]&gt;1,Tabelle1[[#This Row],[Minutes]],"")</f>
        <v>56</v>
      </c>
      <c r="M369" s="151">
        <v>56</v>
      </c>
      <c r="N369"/>
    </row>
    <row r="370" spans="1:14" x14ac:dyDescent="0.25">
      <c r="A370" s="152" t="s">
        <v>518</v>
      </c>
      <c r="B370" s="154" t="str">
        <f>IF(OR(ISNUMBER(FIND("W/O",Tabelle1[[#This Row],[Score]])),ISNUMBER(FIND("RET",Tabelle1[[#This Row],[Score]]))),"NO","YES")</f>
        <v>YES</v>
      </c>
      <c r="C370" s="154" t="str">
        <f>IF(Tabelle1[[#This Row],[Tournament]]="Wimbledon","YES","NO")</f>
        <v>NO</v>
      </c>
      <c r="D370" s="153">
        <v>43542</v>
      </c>
      <c r="E370" s="154" t="s">
        <v>1248</v>
      </c>
      <c r="F370" s="154">
        <v>4</v>
      </c>
      <c r="G370" s="154" t="s">
        <v>834</v>
      </c>
      <c r="H370" s="154" t="s">
        <v>833</v>
      </c>
      <c r="I370" s="154" t="s">
        <v>679</v>
      </c>
      <c r="J370" s="154" t="s">
        <v>599</v>
      </c>
      <c r="K370" s="154" t="s">
        <v>1252</v>
      </c>
      <c r="L370" s="154">
        <f>IF(Tabelle1[[#This Row],[Minutes]]&gt;1,Tabelle1[[#This Row],[Minutes]],"")</f>
        <v>93</v>
      </c>
      <c r="M370" s="154">
        <v>93</v>
      </c>
      <c r="N370"/>
    </row>
    <row r="371" spans="1:14" x14ac:dyDescent="0.25">
      <c r="A371" s="149" t="s">
        <v>518</v>
      </c>
      <c r="B371" s="151" t="str">
        <f>IF(OR(ISNUMBER(FIND("W/O",Tabelle1[[#This Row],[Score]])),ISNUMBER(FIND("RET",Tabelle1[[#This Row],[Score]]))),"NO","YES")</f>
        <v>YES</v>
      </c>
      <c r="C371" s="151" t="str">
        <f>IF(Tabelle1[[#This Row],[Tournament]]="Wimbledon","YES","NO")</f>
        <v>NO</v>
      </c>
      <c r="D371" s="150">
        <v>43542</v>
      </c>
      <c r="E371" s="151" t="s">
        <v>1248</v>
      </c>
      <c r="F371" s="151">
        <v>4</v>
      </c>
      <c r="G371" s="151" t="s">
        <v>535</v>
      </c>
      <c r="H371" s="151" t="s">
        <v>576</v>
      </c>
      <c r="I371" s="151" t="s">
        <v>673</v>
      </c>
      <c r="J371" s="151" t="s">
        <v>622</v>
      </c>
      <c r="K371" s="151" t="s">
        <v>678</v>
      </c>
      <c r="L371" s="151">
        <f>IF(Tabelle1[[#This Row],[Minutes]]&gt;1,Tabelle1[[#This Row],[Minutes]],"")</f>
        <v>72</v>
      </c>
      <c r="M371" s="151">
        <v>72</v>
      </c>
      <c r="N371"/>
    </row>
    <row r="372" spans="1:14" x14ac:dyDescent="0.25">
      <c r="A372" s="152" t="s">
        <v>518</v>
      </c>
      <c r="B372" s="154" t="str">
        <f>IF(OR(ISNUMBER(FIND("W/O",Tabelle1[[#This Row],[Score]])),ISNUMBER(FIND("RET",Tabelle1[[#This Row],[Score]]))),"NO","YES")</f>
        <v>YES</v>
      </c>
      <c r="C372" s="154" t="str">
        <f>IF(Tabelle1[[#This Row],[Tournament]]="Wimbledon","YES","NO")</f>
        <v>NO</v>
      </c>
      <c r="D372" s="153">
        <v>43542</v>
      </c>
      <c r="E372" s="154" t="s">
        <v>1248</v>
      </c>
      <c r="F372" s="154">
        <v>4</v>
      </c>
      <c r="G372" s="154" t="s">
        <v>730</v>
      </c>
      <c r="H372" s="154" t="s">
        <v>665</v>
      </c>
      <c r="I372" s="154" t="s">
        <v>532</v>
      </c>
      <c r="J372" s="154" t="s">
        <v>531</v>
      </c>
      <c r="K372" s="154" t="s">
        <v>1251</v>
      </c>
      <c r="L372" s="154">
        <f>IF(Tabelle1[[#This Row],[Minutes]]&gt;1,Tabelle1[[#This Row],[Minutes]],"")</f>
        <v>96</v>
      </c>
      <c r="M372" s="154">
        <v>96</v>
      </c>
      <c r="N372"/>
    </row>
    <row r="373" spans="1:14" x14ac:dyDescent="0.25">
      <c r="A373" s="149" t="s">
        <v>518</v>
      </c>
      <c r="B373" s="151" t="str">
        <f>IF(OR(ISNUMBER(FIND("W/O",Tabelle1[[#This Row],[Score]])),ISNUMBER(FIND("RET",Tabelle1[[#This Row],[Score]]))),"NO","YES")</f>
        <v>YES</v>
      </c>
      <c r="C373" s="151" t="str">
        <f>IF(Tabelle1[[#This Row],[Tournament]]="Wimbledon","YES","NO")</f>
        <v>NO</v>
      </c>
      <c r="D373" s="150">
        <v>43542</v>
      </c>
      <c r="E373" s="151" t="s">
        <v>1248</v>
      </c>
      <c r="F373" s="151">
        <v>4</v>
      </c>
      <c r="G373" s="151" t="s">
        <v>524</v>
      </c>
      <c r="H373" s="151" t="s">
        <v>523</v>
      </c>
      <c r="I373" s="151" t="s">
        <v>632</v>
      </c>
      <c r="J373" s="151" t="s">
        <v>741</v>
      </c>
      <c r="K373" s="151" t="s">
        <v>637</v>
      </c>
      <c r="L373" s="151">
        <f>IF(Tabelle1[[#This Row],[Minutes]]&gt;1,Tabelle1[[#This Row],[Minutes]],"")</f>
        <v>78</v>
      </c>
      <c r="M373" s="151">
        <v>78</v>
      </c>
      <c r="N373"/>
    </row>
    <row r="374" spans="1:14" x14ac:dyDescent="0.25">
      <c r="A374" s="152" t="s">
        <v>518</v>
      </c>
      <c r="B374" s="154" t="str">
        <f>IF(OR(ISNUMBER(FIND("W/O",Tabelle1[[#This Row],[Score]])),ISNUMBER(FIND("RET",Tabelle1[[#This Row],[Score]]))),"NO","YES")</f>
        <v>YES</v>
      </c>
      <c r="C374" s="154" t="str">
        <f>IF(Tabelle1[[#This Row],[Tournament]]="Wimbledon","YES","NO")</f>
        <v>NO</v>
      </c>
      <c r="D374" s="153">
        <v>43542</v>
      </c>
      <c r="E374" s="154" t="s">
        <v>1248</v>
      </c>
      <c r="F374" s="154">
        <v>4</v>
      </c>
      <c r="G374" s="154" t="s">
        <v>559</v>
      </c>
      <c r="H374" s="154" t="s">
        <v>573</v>
      </c>
      <c r="I374" s="154" t="s">
        <v>521</v>
      </c>
      <c r="J374" s="154" t="s">
        <v>520</v>
      </c>
      <c r="K374" s="154" t="s">
        <v>604</v>
      </c>
      <c r="L374" s="154">
        <f>IF(Tabelle1[[#This Row],[Minutes]]&gt;1,Tabelle1[[#This Row],[Minutes]],"")</f>
        <v>93</v>
      </c>
      <c r="M374" s="154">
        <v>93</v>
      </c>
      <c r="N374"/>
    </row>
    <row r="375" spans="1:14" x14ac:dyDescent="0.25">
      <c r="A375" s="149" t="s">
        <v>518</v>
      </c>
      <c r="B375" s="151" t="str">
        <f>IF(OR(ISNUMBER(FIND("W/O",Tabelle1[[#This Row],[Score]])),ISNUMBER(FIND("RET",Tabelle1[[#This Row],[Score]]))),"NO","YES")</f>
        <v>YES</v>
      </c>
      <c r="C375" s="151" t="str">
        <f>IF(Tabelle1[[#This Row],[Tournament]]="Wimbledon","YES","NO")</f>
        <v>NO</v>
      </c>
      <c r="D375" s="150">
        <v>43542</v>
      </c>
      <c r="E375" s="151" t="s">
        <v>1248</v>
      </c>
      <c r="F375" s="151">
        <v>4</v>
      </c>
      <c r="G375" s="151" t="s">
        <v>625</v>
      </c>
      <c r="H375" s="151" t="s">
        <v>615</v>
      </c>
      <c r="I375" s="151" t="s">
        <v>658</v>
      </c>
      <c r="J375" s="151" t="s">
        <v>738</v>
      </c>
      <c r="K375" s="151" t="s">
        <v>785</v>
      </c>
      <c r="L375" s="151">
        <f>IF(Tabelle1[[#This Row],[Minutes]]&gt;1,Tabelle1[[#This Row],[Minutes]],"")</f>
        <v>49</v>
      </c>
      <c r="M375" s="151">
        <v>49</v>
      </c>
      <c r="N375"/>
    </row>
    <row r="376" spans="1:14" x14ac:dyDescent="0.25">
      <c r="A376" s="152" t="s">
        <v>518</v>
      </c>
      <c r="B376" s="154" t="str">
        <f>IF(OR(ISNUMBER(FIND("W/O",Tabelle1[[#This Row],[Score]])),ISNUMBER(FIND("RET",Tabelle1[[#This Row],[Score]]))),"NO","YES")</f>
        <v>YES</v>
      </c>
      <c r="C376" s="154" t="str">
        <f>IF(Tabelle1[[#This Row],[Tournament]]="Wimbledon","YES","NO")</f>
        <v>NO</v>
      </c>
      <c r="D376" s="153">
        <v>43542</v>
      </c>
      <c r="E376" s="154" t="s">
        <v>1248</v>
      </c>
      <c r="F376" s="154">
        <v>4</v>
      </c>
      <c r="G376" s="154" t="s">
        <v>555</v>
      </c>
      <c r="H376" s="154" t="s">
        <v>554</v>
      </c>
      <c r="I376" s="154" t="s">
        <v>574</v>
      </c>
      <c r="J376" s="154" t="s">
        <v>600</v>
      </c>
      <c r="K376" s="154" t="s">
        <v>671</v>
      </c>
      <c r="L376" s="154">
        <f>IF(Tabelle1[[#This Row],[Minutes]]&gt;1,Tabelle1[[#This Row],[Minutes]],"")</f>
        <v>52</v>
      </c>
      <c r="M376" s="154">
        <v>52</v>
      </c>
      <c r="N376"/>
    </row>
    <row r="377" spans="1:14" x14ac:dyDescent="0.25">
      <c r="A377" s="149" t="s">
        <v>518</v>
      </c>
      <c r="B377" s="151" t="str">
        <f>IF(OR(ISNUMBER(FIND("W/O",Tabelle1[[#This Row],[Score]])),ISNUMBER(FIND("RET",Tabelle1[[#This Row],[Score]]))),"NO","YES")</f>
        <v>YES</v>
      </c>
      <c r="C377" s="151" t="str">
        <f>IF(Tabelle1[[#This Row],[Tournament]]="Wimbledon","YES","NO")</f>
        <v>NO</v>
      </c>
      <c r="D377" s="150">
        <v>43542</v>
      </c>
      <c r="E377" s="151" t="s">
        <v>1248</v>
      </c>
      <c r="F377" s="151">
        <v>4</v>
      </c>
      <c r="G377" s="151" t="s">
        <v>580</v>
      </c>
      <c r="H377" s="151" t="s">
        <v>594</v>
      </c>
      <c r="I377" s="151" t="s">
        <v>552</v>
      </c>
      <c r="J377" s="151" t="s">
        <v>614</v>
      </c>
      <c r="K377" s="151" t="s">
        <v>712</v>
      </c>
      <c r="L377" s="151">
        <f>IF(Tabelle1[[#This Row],[Minutes]]&gt;1,Tabelle1[[#This Row],[Minutes]],"")</f>
        <v>78</v>
      </c>
      <c r="M377" s="151">
        <v>78</v>
      </c>
      <c r="N377"/>
    </row>
    <row r="378" spans="1:14" x14ac:dyDescent="0.25">
      <c r="A378" s="152" t="s">
        <v>518</v>
      </c>
      <c r="B378" s="154" t="str">
        <f>IF(OR(ISNUMBER(FIND("W/O",Tabelle1[[#This Row],[Score]])),ISNUMBER(FIND("RET",Tabelle1[[#This Row],[Score]]))),"NO","YES")</f>
        <v>YES</v>
      </c>
      <c r="C378" s="154" t="str">
        <f>IF(Tabelle1[[#This Row],[Tournament]]="Wimbledon","YES","NO")</f>
        <v>NO</v>
      </c>
      <c r="D378" s="153">
        <v>43542</v>
      </c>
      <c r="E378" s="154" t="s">
        <v>1248</v>
      </c>
      <c r="F378" s="154">
        <v>5</v>
      </c>
      <c r="G378" s="154" t="s">
        <v>834</v>
      </c>
      <c r="H378" s="154" t="s">
        <v>833</v>
      </c>
      <c r="I378" s="154" t="s">
        <v>555</v>
      </c>
      <c r="J378" s="154" t="s">
        <v>554</v>
      </c>
      <c r="K378" s="154" t="s">
        <v>512</v>
      </c>
      <c r="L378" s="154">
        <f>IF(Tabelle1[[#This Row],[Minutes]]&gt;1,Tabelle1[[#This Row],[Minutes]],"")</f>
        <v>66</v>
      </c>
      <c r="M378" s="154">
        <v>66</v>
      </c>
      <c r="N378"/>
    </row>
    <row r="379" spans="1:14" x14ac:dyDescent="0.25">
      <c r="A379" s="149" t="s">
        <v>518</v>
      </c>
      <c r="B379" s="151" t="str">
        <f>IF(OR(ISNUMBER(FIND("W/O",Tabelle1[[#This Row],[Score]])),ISNUMBER(FIND("RET",Tabelle1[[#This Row],[Score]]))),"NO","YES")</f>
        <v>YES</v>
      </c>
      <c r="C379" s="151" t="str">
        <f>IF(Tabelle1[[#This Row],[Tournament]]="Wimbledon","YES","NO")</f>
        <v>NO</v>
      </c>
      <c r="D379" s="150">
        <v>43542</v>
      </c>
      <c r="E379" s="151" t="s">
        <v>1248</v>
      </c>
      <c r="F379" s="151">
        <v>5</v>
      </c>
      <c r="G379" s="151" t="s">
        <v>535</v>
      </c>
      <c r="H379" s="151" t="s">
        <v>576</v>
      </c>
      <c r="I379" s="151" t="s">
        <v>559</v>
      </c>
      <c r="J379" s="151" t="s">
        <v>573</v>
      </c>
      <c r="K379" s="151" t="s">
        <v>522</v>
      </c>
      <c r="L379" s="151">
        <f>IF(Tabelle1[[#This Row],[Minutes]]&gt;1,Tabelle1[[#This Row],[Minutes]],"")</f>
        <v>102</v>
      </c>
      <c r="M379" s="151">
        <v>102</v>
      </c>
      <c r="N379"/>
    </row>
    <row r="380" spans="1:14" x14ac:dyDescent="0.25">
      <c r="A380" s="152" t="s">
        <v>518</v>
      </c>
      <c r="B380" s="154" t="str">
        <f>IF(OR(ISNUMBER(FIND("W/O",Tabelle1[[#This Row],[Score]])),ISNUMBER(FIND("RET",Tabelle1[[#This Row],[Score]]))),"NO","YES")</f>
        <v>YES</v>
      </c>
      <c r="C380" s="154" t="str">
        <f>IF(Tabelle1[[#This Row],[Tournament]]="Wimbledon","YES","NO")</f>
        <v>NO</v>
      </c>
      <c r="D380" s="153">
        <v>43542</v>
      </c>
      <c r="E380" s="154" t="s">
        <v>1248</v>
      </c>
      <c r="F380" s="154">
        <v>5</v>
      </c>
      <c r="G380" s="154" t="s">
        <v>524</v>
      </c>
      <c r="H380" s="154" t="s">
        <v>523</v>
      </c>
      <c r="I380" s="154" t="s">
        <v>625</v>
      </c>
      <c r="J380" s="154" t="s">
        <v>615</v>
      </c>
      <c r="K380" s="154" t="s">
        <v>643</v>
      </c>
      <c r="L380" s="154">
        <f>IF(Tabelle1[[#This Row],[Minutes]]&gt;1,Tabelle1[[#This Row],[Minutes]],"")</f>
        <v>111</v>
      </c>
      <c r="M380" s="154">
        <v>111</v>
      </c>
      <c r="N380"/>
    </row>
    <row r="381" spans="1:14" x14ac:dyDescent="0.25">
      <c r="A381" s="149" t="s">
        <v>518</v>
      </c>
      <c r="B381" s="151" t="str">
        <f>IF(OR(ISNUMBER(FIND("W/O",Tabelle1[[#This Row],[Score]])),ISNUMBER(FIND("RET",Tabelle1[[#This Row],[Score]]))),"NO","YES")</f>
        <v>YES</v>
      </c>
      <c r="C381" s="151" t="str">
        <f>IF(Tabelle1[[#This Row],[Tournament]]="Wimbledon","YES","NO")</f>
        <v>NO</v>
      </c>
      <c r="D381" s="150">
        <v>43542</v>
      </c>
      <c r="E381" s="151" t="s">
        <v>1248</v>
      </c>
      <c r="F381" s="151">
        <v>5</v>
      </c>
      <c r="G381" s="151" t="s">
        <v>580</v>
      </c>
      <c r="H381" s="151" t="s">
        <v>594</v>
      </c>
      <c r="I381" s="151" t="s">
        <v>730</v>
      </c>
      <c r="J381" s="151" t="s">
        <v>665</v>
      </c>
      <c r="K381" s="151" t="s">
        <v>1250</v>
      </c>
      <c r="L381" s="151">
        <f>IF(Tabelle1[[#This Row],[Minutes]]&gt;1,Tabelle1[[#This Row],[Minutes]],"")</f>
        <v>83</v>
      </c>
      <c r="M381" s="151">
        <v>83</v>
      </c>
      <c r="N381"/>
    </row>
    <row r="382" spans="1:14" x14ac:dyDescent="0.25">
      <c r="A382" s="152" t="s">
        <v>518</v>
      </c>
      <c r="B382" s="154" t="str">
        <f>IF(OR(ISNUMBER(FIND("W/O",Tabelle1[[#This Row],[Score]])),ISNUMBER(FIND("RET",Tabelle1[[#This Row],[Score]]))),"NO","YES")</f>
        <v>YES</v>
      </c>
      <c r="C382" s="154" t="str">
        <f>IF(Tabelle1[[#This Row],[Tournament]]="Wimbledon","YES","NO")</f>
        <v>NO</v>
      </c>
      <c r="D382" s="153">
        <v>43542</v>
      </c>
      <c r="E382" s="154" t="s">
        <v>1248</v>
      </c>
      <c r="F382" s="154">
        <v>6</v>
      </c>
      <c r="G382" s="154" t="s">
        <v>834</v>
      </c>
      <c r="H382" s="154" t="s">
        <v>833</v>
      </c>
      <c r="I382" s="154" t="s">
        <v>524</v>
      </c>
      <c r="J382" s="154" t="s">
        <v>523</v>
      </c>
      <c r="K382" s="154" t="s">
        <v>1249</v>
      </c>
      <c r="L382" s="154">
        <f>IF(Tabelle1[[#This Row],[Minutes]]&gt;1,Tabelle1[[#This Row],[Minutes]],"")</f>
        <v>148</v>
      </c>
      <c r="M382" s="154">
        <v>148</v>
      </c>
      <c r="N382"/>
    </row>
    <row r="383" spans="1:14" x14ac:dyDescent="0.25">
      <c r="A383" s="149" t="s">
        <v>518</v>
      </c>
      <c r="B383" s="151" t="str">
        <f>IF(OR(ISNUMBER(FIND("W/O",Tabelle1[[#This Row],[Score]])),ISNUMBER(FIND("RET",Tabelle1[[#This Row],[Score]]))),"NO","YES")</f>
        <v>YES</v>
      </c>
      <c r="C383" s="151" t="str">
        <f>IF(Tabelle1[[#This Row],[Tournament]]="Wimbledon","YES","NO")</f>
        <v>NO</v>
      </c>
      <c r="D383" s="150">
        <v>43542</v>
      </c>
      <c r="E383" s="151" t="s">
        <v>1248</v>
      </c>
      <c r="F383" s="151">
        <v>6</v>
      </c>
      <c r="G383" s="151" t="s">
        <v>580</v>
      </c>
      <c r="H383" s="151" t="s">
        <v>594</v>
      </c>
      <c r="I383" s="151" t="s">
        <v>535</v>
      </c>
      <c r="J383" s="151" t="s">
        <v>576</v>
      </c>
      <c r="K383" s="151" t="s">
        <v>1245</v>
      </c>
      <c r="L383" s="151">
        <f>IF(Tabelle1[[#This Row],[Minutes]]&gt;1,Tabelle1[[#This Row],[Minutes]],"")</f>
        <v>107</v>
      </c>
      <c r="M383" s="151">
        <v>107</v>
      </c>
      <c r="N383"/>
    </row>
    <row r="384" spans="1:14" x14ac:dyDescent="0.25">
      <c r="A384" s="152" t="s">
        <v>518</v>
      </c>
      <c r="B384" s="154" t="str">
        <f>IF(OR(ISNUMBER(FIND("W/O",Tabelle1[[#This Row],[Score]])),ISNUMBER(FIND("RET",Tabelle1[[#This Row],[Score]]))),"NO","YES")</f>
        <v>YES</v>
      </c>
      <c r="C384" s="154" t="str">
        <f>IF(Tabelle1[[#This Row],[Tournament]]="Wimbledon","YES","NO")</f>
        <v>NO</v>
      </c>
      <c r="D384" s="153">
        <v>43542</v>
      </c>
      <c r="E384" s="154" t="s">
        <v>1248</v>
      </c>
      <c r="F384" s="154">
        <v>7</v>
      </c>
      <c r="G384" s="154" t="s">
        <v>834</v>
      </c>
      <c r="H384" s="154" t="s">
        <v>833</v>
      </c>
      <c r="I384" s="154" t="s">
        <v>580</v>
      </c>
      <c r="J384" s="154" t="s">
        <v>594</v>
      </c>
      <c r="K384" s="154" t="s">
        <v>536</v>
      </c>
      <c r="L384" s="154">
        <f>IF(Tabelle1[[#This Row],[Minutes]]&gt;1,Tabelle1[[#This Row],[Minutes]],"")</f>
        <v>97</v>
      </c>
      <c r="M384" s="154">
        <v>97</v>
      </c>
      <c r="N384"/>
    </row>
    <row r="385" spans="1:14" x14ac:dyDescent="0.25">
      <c r="A385" s="149" t="s">
        <v>518</v>
      </c>
      <c r="B385" s="151" t="str">
        <f>IF(OR(ISNUMBER(FIND("W/O",Tabelle1[[#This Row],[Score]])),ISNUMBER(FIND("RET",Tabelle1[[#This Row],[Score]]))),"NO","YES")</f>
        <v>YES</v>
      </c>
      <c r="C385" s="151" t="str">
        <f>IF(Tabelle1[[#This Row],[Tournament]]="Wimbledon","YES","NO")</f>
        <v>NO</v>
      </c>
      <c r="D385" s="150">
        <v>43563</v>
      </c>
      <c r="E385" s="151" t="s">
        <v>1241</v>
      </c>
      <c r="F385" s="151">
        <v>4</v>
      </c>
      <c r="G385" s="151" t="s">
        <v>558</v>
      </c>
      <c r="H385" s="151" t="s">
        <v>571</v>
      </c>
      <c r="I385" s="151" t="s">
        <v>1026</v>
      </c>
      <c r="J385" s="151" t="s">
        <v>783</v>
      </c>
      <c r="K385" s="151" t="s">
        <v>1247</v>
      </c>
      <c r="L385" s="151">
        <f>IF(Tabelle1[[#This Row],[Minutes]]&gt;1,Tabelle1[[#This Row],[Minutes]],"")</f>
        <v>78</v>
      </c>
      <c r="M385" s="151">
        <v>78</v>
      </c>
      <c r="N385"/>
    </row>
    <row r="386" spans="1:14" x14ac:dyDescent="0.25">
      <c r="A386" s="152" t="s">
        <v>518</v>
      </c>
      <c r="B386" s="154" t="str">
        <f>IF(OR(ISNUMBER(FIND("W/O",Tabelle1[[#This Row],[Score]])),ISNUMBER(FIND("RET",Tabelle1[[#This Row],[Score]]))),"NO","YES")</f>
        <v>YES</v>
      </c>
      <c r="C386" s="154" t="str">
        <f>IF(Tabelle1[[#This Row],[Tournament]]="Wimbledon","YES","NO")</f>
        <v>NO</v>
      </c>
      <c r="D386" s="153">
        <v>43563</v>
      </c>
      <c r="E386" s="154" t="s">
        <v>1241</v>
      </c>
      <c r="F386" s="154">
        <v>4</v>
      </c>
      <c r="G386" s="154" t="s">
        <v>834</v>
      </c>
      <c r="H386" s="154" t="s">
        <v>833</v>
      </c>
      <c r="I386" s="154" t="s">
        <v>869</v>
      </c>
      <c r="J386" s="154" t="s">
        <v>659</v>
      </c>
      <c r="K386" s="154" t="s">
        <v>1246</v>
      </c>
      <c r="L386" s="154">
        <f>IF(Tabelle1[[#This Row],[Minutes]]&gt;1,Tabelle1[[#This Row],[Minutes]],"")</f>
        <v>81</v>
      </c>
      <c r="M386" s="154">
        <v>81</v>
      </c>
      <c r="N386"/>
    </row>
    <row r="387" spans="1:14" x14ac:dyDescent="0.25">
      <c r="A387" s="149" t="s">
        <v>518</v>
      </c>
      <c r="B387" s="151" t="str">
        <f>IF(OR(ISNUMBER(FIND("W/O",Tabelle1[[#This Row],[Score]])),ISNUMBER(FIND("RET",Tabelle1[[#This Row],[Score]]))),"NO","YES")</f>
        <v>YES</v>
      </c>
      <c r="C387" s="151" t="str">
        <f>IF(Tabelle1[[#This Row],[Tournament]]="Wimbledon","YES","NO")</f>
        <v>NO</v>
      </c>
      <c r="D387" s="150">
        <v>43563</v>
      </c>
      <c r="E387" s="151" t="s">
        <v>1241</v>
      </c>
      <c r="F387" s="151">
        <v>4</v>
      </c>
      <c r="G387" s="151" t="s">
        <v>770</v>
      </c>
      <c r="H387" s="151" t="s">
        <v>816</v>
      </c>
      <c r="I387" s="151" t="s">
        <v>666</v>
      </c>
      <c r="J387" s="151" t="s">
        <v>817</v>
      </c>
      <c r="K387" s="151" t="s">
        <v>1245</v>
      </c>
      <c r="L387" s="151">
        <f>IF(Tabelle1[[#This Row],[Minutes]]&gt;1,Tabelle1[[#This Row],[Minutes]],"")</f>
        <v>96</v>
      </c>
      <c r="M387" s="151">
        <v>96</v>
      </c>
      <c r="N387"/>
    </row>
    <row r="388" spans="1:14" x14ac:dyDescent="0.25">
      <c r="A388" s="152" t="s">
        <v>518</v>
      </c>
      <c r="B388" s="154" t="str">
        <f>IF(OR(ISNUMBER(FIND("W/O",Tabelle1[[#This Row],[Score]])),ISNUMBER(FIND("RET",Tabelle1[[#This Row],[Score]]))),"NO","YES")</f>
        <v>YES</v>
      </c>
      <c r="C388" s="154" t="str">
        <f>IF(Tabelle1[[#This Row],[Tournament]]="Wimbledon","YES","NO")</f>
        <v>NO</v>
      </c>
      <c r="D388" s="153">
        <v>43563</v>
      </c>
      <c r="E388" s="154" t="s">
        <v>1241</v>
      </c>
      <c r="F388" s="154">
        <v>4</v>
      </c>
      <c r="G388" s="154" t="s">
        <v>549</v>
      </c>
      <c r="H388" s="154" t="s">
        <v>548</v>
      </c>
      <c r="I388" s="154" t="s">
        <v>565</v>
      </c>
      <c r="J388" s="154" t="s">
        <v>944</v>
      </c>
      <c r="K388" s="154" t="s">
        <v>637</v>
      </c>
      <c r="L388" s="154">
        <f>IF(Tabelle1[[#This Row],[Minutes]]&gt;1,Tabelle1[[#This Row],[Minutes]],"")</f>
        <v>73</v>
      </c>
      <c r="M388" s="154">
        <v>73</v>
      </c>
      <c r="N388"/>
    </row>
    <row r="389" spans="1:14" x14ac:dyDescent="0.25">
      <c r="A389" s="149" t="s">
        <v>518</v>
      </c>
      <c r="B389" s="151" t="str">
        <f>IF(OR(ISNUMBER(FIND("W/O",Tabelle1[[#This Row],[Score]])),ISNUMBER(FIND("RET",Tabelle1[[#This Row],[Score]]))),"NO","YES")</f>
        <v>YES</v>
      </c>
      <c r="C389" s="151" t="str">
        <f>IF(Tabelle1[[#This Row],[Tournament]]="Wimbledon","YES","NO")</f>
        <v>NO</v>
      </c>
      <c r="D389" s="150">
        <v>43563</v>
      </c>
      <c r="E389" s="151" t="s">
        <v>1241</v>
      </c>
      <c r="F389" s="151">
        <v>4</v>
      </c>
      <c r="G389" s="151" t="s">
        <v>663</v>
      </c>
      <c r="H389" s="151" t="s">
        <v>551</v>
      </c>
      <c r="I389" s="151" t="s">
        <v>995</v>
      </c>
      <c r="J389" s="151" t="s">
        <v>665</v>
      </c>
      <c r="K389" s="151" t="s">
        <v>1244</v>
      </c>
      <c r="L389" s="151">
        <f>IF(Tabelle1[[#This Row],[Minutes]]&gt;1,Tabelle1[[#This Row],[Minutes]],"")</f>
        <v>62</v>
      </c>
      <c r="M389" s="151">
        <v>62</v>
      </c>
      <c r="N389"/>
    </row>
    <row r="390" spans="1:14" x14ac:dyDescent="0.25">
      <c r="A390" s="152" t="s">
        <v>518</v>
      </c>
      <c r="B390" s="154" t="str">
        <f>IF(OR(ISNUMBER(FIND("W/O",Tabelle1[[#This Row],[Score]])),ISNUMBER(FIND("RET",Tabelle1[[#This Row],[Score]]))),"NO","YES")</f>
        <v>YES</v>
      </c>
      <c r="C390" s="154" t="str">
        <f>IF(Tabelle1[[#This Row],[Tournament]]="Wimbledon","YES","NO")</f>
        <v>NO</v>
      </c>
      <c r="D390" s="153">
        <v>43563</v>
      </c>
      <c r="E390" s="154" t="s">
        <v>1241</v>
      </c>
      <c r="F390" s="154">
        <v>4</v>
      </c>
      <c r="G390" s="154" t="s">
        <v>851</v>
      </c>
      <c r="H390" s="154" t="s">
        <v>1132</v>
      </c>
      <c r="I390" s="154" t="s">
        <v>832</v>
      </c>
      <c r="J390" s="154" t="s">
        <v>968</v>
      </c>
      <c r="K390" s="154" t="s">
        <v>1243</v>
      </c>
      <c r="L390" s="154">
        <f>IF(Tabelle1[[#This Row],[Minutes]]&gt;1,Tabelle1[[#This Row],[Minutes]],"")</f>
        <v>83</v>
      </c>
      <c r="M390" s="154">
        <v>83</v>
      </c>
      <c r="N390"/>
    </row>
    <row r="391" spans="1:14" x14ac:dyDescent="0.25">
      <c r="A391" s="149" t="s">
        <v>518</v>
      </c>
      <c r="B391" s="151" t="str">
        <f>IF(OR(ISNUMBER(FIND("W/O",Tabelle1[[#This Row],[Score]])),ISNUMBER(FIND("RET",Tabelle1[[#This Row],[Score]]))),"NO","YES")</f>
        <v>YES</v>
      </c>
      <c r="C391" s="151" t="str">
        <f>IF(Tabelle1[[#This Row],[Tournament]]="Wimbledon","YES","NO")</f>
        <v>NO</v>
      </c>
      <c r="D391" s="150">
        <v>43563</v>
      </c>
      <c r="E391" s="151" t="s">
        <v>1241</v>
      </c>
      <c r="F391" s="151">
        <v>4</v>
      </c>
      <c r="G391" s="151" t="s">
        <v>640</v>
      </c>
      <c r="H391" s="151" t="s">
        <v>595</v>
      </c>
      <c r="I391" s="151" t="s">
        <v>574</v>
      </c>
      <c r="J391" s="151" t="s">
        <v>776</v>
      </c>
      <c r="K391" s="151" t="s">
        <v>705</v>
      </c>
      <c r="L391" s="151">
        <f>IF(Tabelle1[[#This Row],[Minutes]]&gt;1,Tabelle1[[#This Row],[Minutes]],"")</f>
        <v>63</v>
      </c>
      <c r="M391" s="151">
        <v>63</v>
      </c>
      <c r="N391"/>
    </row>
    <row r="392" spans="1:14" x14ac:dyDescent="0.25">
      <c r="A392" s="152" t="s">
        <v>518</v>
      </c>
      <c r="B392" s="154" t="str">
        <f>IF(OR(ISNUMBER(FIND("W/O",Tabelle1[[#This Row],[Score]])),ISNUMBER(FIND("RET",Tabelle1[[#This Row],[Score]]))),"NO","YES")</f>
        <v>YES</v>
      </c>
      <c r="C392" s="154" t="str">
        <f>IF(Tabelle1[[#This Row],[Tournament]]="Wimbledon","YES","NO")</f>
        <v>NO</v>
      </c>
      <c r="D392" s="153">
        <v>43563</v>
      </c>
      <c r="E392" s="154" t="s">
        <v>1241</v>
      </c>
      <c r="F392" s="154">
        <v>4</v>
      </c>
      <c r="G392" s="154" t="s">
        <v>586</v>
      </c>
      <c r="H392" s="154" t="s">
        <v>638</v>
      </c>
      <c r="I392" s="154" t="s">
        <v>620</v>
      </c>
      <c r="J392" s="154" t="s">
        <v>664</v>
      </c>
      <c r="K392" s="154" t="s">
        <v>512</v>
      </c>
      <c r="L392" s="154">
        <f>IF(Tabelle1[[#This Row],[Minutes]]&gt;1,Tabelle1[[#This Row],[Minutes]],"")</f>
        <v>59</v>
      </c>
      <c r="M392" s="154">
        <v>59</v>
      </c>
      <c r="N392"/>
    </row>
    <row r="393" spans="1:14" x14ac:dyDescent="0.25">
      <c r="A393" s="149" t="s">
        <v>518</v>
      </c>
      <c r="B393" s="151" t="str">
        <f>IF(OR(ISNUMBER(FIND("W/O",Tabelle1[[#This Row],[Score]])),ISNUMBER(FIND("RET",Tabelle1[[#This Row],[Score]]))),"NO","YES")</f>
        <v>YES</v>
      </c>
      <c r="C393" s="151" t="str">
        <f>IF(Tabelle1[[#This Row],[Tournament]]="Wimbledon","YES","NO")</f>
        <v>NO</v>
      </c>
      <c r="D393" s="150">
        <v>43563</v>
      </c>
      <c r="E393" s="151" t="s">
        <v>1241</v>
      </c>
      <c r="F393" s="151">
        <v>5</v>
      </c>
      <c r="G393" s="151" t="s">
        <v>558</v>
      </c>
      <c r="H393" s="151" t="s">
        <v>571</v>
      </c>
      <c r="I393" s="151" t="s">
        <v>851</v>
      </c>
      <c r="J393" s="151" t="s">
        <v>1132</v>
      </c>
      <c r="K393" s="151" t="s">
        <v>969</v>
      </c>
      <c r="L393" s="151">
        <f>IF(Tabelle1[[#This Row],[Minutes]]&gt;1,Tabelle1[[#This Row],[Minutes]],"")</f>
        <v>60</v>
      </c>
      <c r="M393" s="151">
        <v>60</v>
      </c>
      <c r="N393"/>
    </row>
    <row r="394" spans="1:14" x14ac:dyDescent="0.25">
      <c r="A394" s="152" t="s">
        <v>518</v>
      </c>
      <c r="B394" s="154" t="str">
        <f>IF(OR(ISNUMBER(FIND("W/O",Tabelle1[[#This Row],[Score]])),ISNUMBER(FIND("RET",Tabelle1[[#This Row],[Score]]))),"NO","YES")</f>
        <v>YES</v>
      </c>
      <c r="C394" s="154" t="str">
        <f>IF(Tabelle1[[#This Row],[Tournament]]="Wimbledon","YES","NO")</f>
        <v>NO</v>
      </c>
      <c r="D394" s="153">
        <v>43563</v>
      </c>
      <c r="E394" s="154" t="s">
        <v>1241</v>
      </c>
      <c r="F394" s="154">
        <v>5</v>
      </c>
      <c r="G394" s="154" t="s">
        <v>834</v>
      </c>
      <c r="H394" s="154" t="s">
        <v>833</v>
      </c>
      <c r="I394" s="154" t="s">
        <v>770</v>
      </c>
      <c r="J394" s="154" t="s">
        <v>816</v>
      </c>
      <c r="K394" s="154" t="s">
        <v>585</v>
      </c>
      <c r="L394" s="154">
        <f>IF(Tabelle1[[#This Row],[Minutes]]&gt;1,Tabelle1[[#This Row],[Minutes]],"")</f>
        <v>84</v>
      </c>
      <c r="M394" s="154">
        <v>84</v>
      </c>
      <c r="N394"/>
    </row>
    <row r="395" spans="1:14" x14ac:dyDescent="0.25">
      <c r="A395" s="149" t="s">
        <v>518</v>
      </c>
      <c r="B395" s="151" t="str">
        <f>IF(OR(ISNUMBER(FIND("W/O",Tabelle1[[#This Row],[Score]])),ISNUMBER(FIND("RET",Tabelle1[[#This Row],[Score]]))),"NO","YES")</f>
        <v>YES</v>
      </c>
      <c r="C395" s="151" t="str">
        <f>IF(Tabelle1[[#This Row],[Tournament]]="Wimbledon","YES","NO")</f>
        <v>NO</v>
      </c>
      <c r="D395" s="150">
        <v>43563</v>
      </c>
      <c r="E395" s="151" t="s">
        <v>1241</v>
      </c>
      <c r="F395" s="151">
        <v>5</v>
      </c>
      <c r="G395" s="151" t="s">
        <v>663</v>
      </c>
      <c r="H395" s="151" t="s">
        <v>551</v>
      </c>
      <c r="I395" s="151" t="s">
        <v>549</v>
      </c>
      <c r="J395" s="151" t="s">
        <v>548</v>
      </c>
      <c r="K395" s="151" t="s">
        <v>1242</v>
      </c>
      <c r="L395" s="151">
        <f>IF(Tabelle1[[#This Row],[Minutes]]&gt;1,Tabelle1[[#This Row],[Minutes]],"")</f>
        <v>73</v>
      </c>
      <c r="M395" s="151">
        <v>73</v>
      </c>
      <c r="N395"/>
    </row>
    <row r="396" spans="1:14" x14ac:dyDescent="0.25">
      <c r="A396" s="152" t="s">
        <v>518</v>
      </c>
      <c r="B396" s="154" t="str">
        <f>IF(OR(ISNUMBER(FIND("W/O",Tabelle1[[#This Row],[Score]])),ISNUMBER(FIND("RET",Tabelle1[[#This Row],[Score]]))),"NO","YES")</f>
        <v>NO</v>
      </c>
      <c r="C396" s="154" t="str">
        <f>IF(Tabelle1[[#This Row],[Tournament]]="Wimbledon","YES","NO")</f>
        <v>NO</v>
      </c>
      <c r="D396" s="153">
        <v>43563</v>
      </c>
      <c r="E396" s="154" t="s">
        <v>1241</v>
      </c>
      <c r="F396" s="154">
        <v>5</v>
      </c>
      <c r="G396" s="154" t="s">
        <v>640</v>
      </c>
      <c r="H396" s="154" t="s">
        <v>595</v>
      </c>
      <c r="I396" s="154" t="s">
        <v>586</v>
      </c>
      <c r="J396" s="154" t="s">
        <v>638</v>
      </c>
      <c r="K396" s="154" t="s">
        <v>582</v>
      </c>
      <c r="L396" s="154" t="str">
        <f>IF(Tabelle1[[#This Row],[Minutes]]&gt;1,Tabelle1[[#This Row],[Minutes]],"")</f>
        <v/>
      </c>
      <c r="M396" s="154">
        <v>0</v>
      </c>
      <c r="N396"/>
    </row>
    <row r="397" spans="1:14" x14ac:dyDescent="0.25">
      <c r="A397" s="149" t="s">
        <v>518</v>
      </c>
      <c r="B397" s="151" t="str">
        <f>IF(OR(ISNUMBER(FIND("W/O",Tabelle1[[#This Row],[Score]])),ISNUMBER(FIND("RET",Tabelle1[[#This Row],[Score]]))),"NO","YES")</f>
        <v>YES</v>
      </c>
      <c r="C397" s="151" t="str">
        <f>IF(Tabelle1[[#This Row],[Tournament]]="Wimbledon","YES","NO")</f>
        <v>NO</v>
      </c>
      <c r="D397" s="150">
        <v>43563</v>
      </c>
      <c r="E397" s="151" t="s">
        <v>1241</v>
      </c>
      <c r="F397" s="151">
        <v>6</v>
      </c>
      <c r="G397" s="151" t="s">
        <v>663</v>
      </c>
      <c r="H397" s="151" t="s">
        <v>551</v>
      </c>
      <c r="I397" s="151" t="s">
        <v>558</v>
      </c>
      <c r="J397" s="151" t="s">
        <v>571</v>
      </c>
      <c r="K397" s="151" t="s">
        <v>626</v>
      </c>
      <c r="L397" s="151">
        <f>IF(Tabelle1[[#This Row],[Minutes]]&gt;1,Tabelle1[[#This Row],[Minutes]],"")</f>
        <v>56</v>
      </c>
      <c r="M397" s="151">
        <v>56</v>
      </c>
      <c r="N397"/>
    </row>
    <row r="398" spans="1:14" x14ac:dyDescent="0.25">
      <c r="A398" s="152" t="s">
        <v>518</v>
      </c>
      <c r="B398" s="154" t="str">
        <f>IF(OR(ISNUMBER(FIND("W/O",Tabelle1[[#This Row],[Score]])),ISNUMBER(FIND("RET",Tabelle1[[#This Row],[Score]]))),"NO","YES")</f>
        <v>YES</v>
      </c>
      <c r="C398" s="154" t="str">
        <f>IF(Tabelle1[[#This Row],[Tournament]]="Wimbledon","YES","NO")</f>
        <v>NO</v>
      </c>
      <c r="D398" s="153">
        <v>43563</v>
      </c>
      <c r="E398" s="154" t="s">
        <v>1241</v>
      </c>
      <c r="F398" s="154">
        <v>6</v>
      </c>
      <c r="G398" s="154" t="s">
        <v>640</v>
      </c>
      <c r="H398" s="154" t="s">
        <v>595</v>
      </c>
      <c r="I398" s="154" t="s">
        <v>834</v>
      </c>
      <c r="J398" s="154" t="s">
        <v>833</v>
      </c>
      <c r="K398" s="154" t="s">
        <v>653</v>
      </c>
      <c r="L398" s="154">
        <f>IF(Tabelle1[[#This Row],[Minutes]]&gt;1,Tabelle1[[#This Row],[Minutes]],"")</f>
        <v>66</v>
      </c>
      <c r="M398" s="154">
        <v>66</v>
      </c>
      <c r="N398"/>
    </row>
    <row r="399" spans="1:14" x14ac:dyDescent="0.25">
      <c r="A399" s="149" t="s">
        <v>518</v>
      </c>
      <c r="B399" s="151" t="str">
        <f>IF(OR(ISNUMBER(FIND("W/O",Tabelle1[[#This Row],[Score]])),ISNUMBER(FIND("RET",Tabelle1[[#This Row],[Score]]))),"NO","YES")</f>
        <v>YES</v>
      </c>
      <c r="C399" s="151" t="str">
        <f>IF(Tabelle1[[#This Row],[Tournament]]="Wimbledon","YES","NO")</f>
        <v>NO</v>
      </c>
      <c r="D399" s="150">
        <v>43563</v>
      </c>
      <c r="E399" s="151" t="s">
        <v>1241</v>
      </c>
      <c r="F399" s="151">
        <v>7</v>
      </c>
      <c r="G399" s="151" t="s">
        <v>640</v>
      </c>
      <c r="H399" s="151" t="s">
        <v>595</v>
      </c>
      <c r="I399" s="151" t="s">
        <v>663</v>
      </c>
      <c r="J399" s="151" t="s">
        <v>551</v>
      </c>
      <c r="K399" s="151" t="s">
        <v>696</v>
      </c>
      <c r="L399" s="151">
        <f>IF(Tabelle1[[#This Row],[Minutes]]&gt;1,Tabelle1[[#This Row],[Minutes]],"")</f>
        <v>84</v>
      </c>
      <c r="M399" s="151">
        <v>84</v>
      </c>
      <c r="N399"/>
    </row>
    <row r="400" spans="1:14" x14ac:dyDescent="0.25">
      <c r="A400" s="152" t="s">
        <v>518</v>
      </c>
      <c r="B400" s="154" t="str">
        <f>IF(OR(ISNUMBER(FIND("W/O",Tabelle1[[#This Row],[Score]])),ISNUMBER(FIND("RET",Tabelle1[[#This Row],[Score]]))),"NO","YES")</f>
        <v>YES</v>
      </c>
      <c r="C400" s="154" t="str">
        <f>IF(Tabelle1[[#This Row],[Tournament]]="Wimbledon","YES","NO")</f>
        <v>NO</v>
      </c>
      <c r="D400" s="153">
        <v>43563</v>
      </c>
      <c r="E400" s="154" t="s">
        <v>1228</v>
      </c>
      <c r="F400" s="154">
        <v>4</v>
      </c>
      <c r="G400" s="154" t="s">
        <v>577</v>
      </c>
      <c r="H400" s="154" t="s">
        <v>599</v>
      </c>
      <c r="I400" s="154" t="s">
        <v>1240</v>
      </c>
      <c r="J400" s="154" t="s">
        <v>1239</v>
      </c>
      <c r="K400" s="154" t="s">
        <v>771</v>
      </c>
      <c r="L400" s="154">
        <f>IF(Tabelle1[[#This Row],[Minutes]]&gt;1,Tabelle1[[#This Row],[Minutes]],"")</f>
        <v>47</v>
      </c>
      <c r="M400" s="154">
        <v>47</v>
      </c>
      <c r="N400"/>
    </row>
    <row r="401" spans="1:14" x14ac:dyDescent="0.25">
      <c r="A401" s="149" t="s">
        <v>518</v>
      </c>
      <c r="B401" s="151" t="str">
        <f>IF(OR(ISNUMBER(FIND("W/O",Tabelle1[[#This Row],[Score]])),ISNUMBER(FIND("RET",Tabelle1[[#This Row],[Score]]))),"NO","YES")</f>
        <v>YES</v>
      </c>
      <c r="C401" s="151" t="str">
        <f>IF(Tabelle1[[#This Row],[Tournament]]="Wimbledon","YES","NO")</f>
        <v>NO</v>
      </c>
      <c r="D401" s="150">
        <v>43563</v>
      </c>
      <c r="E401" s="151" t="s">
        <v>1228</v>
      </c>
      <c r="F401" s="151">
        <v>4</v>
      </c>
      <c r="G401" s="151" t="s">
        <v>529</v>
      </c>
      <c r="H401" s="151" t="s">
        <v>528</v>
      </c>
      <c r="I401" s="151" t="s">
        <v>970</v>
      </c>
      <c r="J401" s="151" t="s">
        <v>694</v>
      </c>
      <c r="K401" s="151" t="s">
        <v>895</v>
      </c>
      <c r="L401" s="151">
        <f>IF(Tabelle1[[#This Row],[Minutes]]&gt;1,Tabelle1[[#This Row],[Minutes]],"")</f>
        <v>70</v>
      </c>
      <c r="M401" s="151">
        <v>70</v>
      </c>
      <c r="N401"/>
    </row>
    <row r="402" spans="1:14" x14ac:dyDescent="0.25">
      <c r="A402" s="152" t="s">
        <v>518</v>
      </c>
      <c r="B402" s="154" t="str">
        <f>IF(OR(ISNUMBER(FIND("W/O",Tabelle1[[#This Row],[Score]])),ISNUMBER(FIND("RET",Tabelle1[[#This Row],[Score]]))),"NO","YES")</f>
        <v>YES</v>
      </c>
      <c r="C402" s="154" t="str">
        <f>IF(Tabelle1[[#This Row],[Tournament]]="Wimbledon","YES","NO")</f>
        <v>NO</v>
      </c>
      <c r="D402" s="153">
        <v>43563</v>
      </c>
      <c r="E402" s="154" t="s">
        <v>1228</v>
      </c>
      <c r="F402" s="154">
        <v>4</v>
      </c>
      <c r="G402" s="154" t="s">
        <v>858</v>
      </c>
      <c r="H402" s="154" t="s">
        <v>579</v>
      </c>
      <c r="I402" s="154" t="s">
        <v>674</v>
      </c>
      <c r="J402" s="154" t="s">
        <v>570</v>
      </c>
      <c r="K402" s="154" t="s">
        <v>585</v>
      </c>
      <c r="L402" s="154">
        <f>IF(Tabelle1[[#This Row],[Minutes]]&gt;1,Tabelle1[[#This Row],[Minutes]],"")</f>
        <v>80</v>
      </c>
      <c r="M402" s="154">
        <v>80</v>
      </c>
      <c r="N402"/>
    </row>
    <row r="403" spans="1:14" x14ac:dyDescent="0.25">
      <c r="A403" s="149" t="s">
        <v>518</v>
      </c>
      <c r="B403" s="151" t="str">
        <f>IF(OR(ISNUMBER(FIND("W/O",Tabelle1[[#This Row],[Score]])),ISNUMBER(FIND("RET",Tabelle1[[#This Row],[Score]]))),"NO","YES")</f>
        <v>YES</v>
      </c>
      <c r="C403" s="151" t="str">
        <f>IF(Tabelle1[[#This Row],[Tournament]]="Wimbledon","YES","NO")</f>
        <v>NO</v>
      </c>
      <c r="D403" s="150">
        <v>43563</v>
      </c>
      <c r="E403" s="151" t="s">
        <v>1228</v>
      </c>
      <c r="F403" s="151">
        <v>4</v>
      </c>
      <c r="G403" s="151" t="s">
        <v>673</v>
      </c>
      <c r="H403" s="151" t="s">
        <v>634</v>
      </c>
      <c r="I403" s="151" t="s">
        <v>552</v>
      </c>
      <c r="J403" s="151" t="s">
        <v>611</v>
      </c>
      <c r="K403" s="151" t="s">
        <v>913</v>
      </c>
      <c r="L403" s="151">
        <f>IF(Tabelle1[[#This Row],[Minutes]]&gt;1,Tabelle1[[#This Row],[Minutes]],"")</f>
        <v>106</v>
      </c>
      <c r="M403" s="151">
        <v>106</v>
      </c>
      <c r="N403"/>
    </row>
    <row r="404" spans="1:14" x14ac:dyDescent="0.25">
      <c r="A404" s="152" t="s">
        <v>518</v>
      </c>
      <c r="B404" s="154" t="str">
        <f>IF(OR(ISNUMBER(FIND("W/O",Tabelle1[[#This Row],[Score]])),ISNUMBER(FIND("RET",Tabelle1[[#This Row],[Score]]))),"NO","YES")</f>
        <v>YES</v>
      </c>
      <c r="C404" s="154" t="str">
        <f>IF(Tabelle1[[#This Row],[Tournament]]="Wimbledon","YES","NO")</f>
        <v>NO</v>
      </c>
      <c r="D404" s="153">
        <v>43563</v>
      </c>
      <c r="E404" s="154" t="s">
        <v>1228</v>
      </c>
      <c r="F404" s="154">
        <v>4</v>
      </c>
      <c r="G404" s="154" t="s">
        <v>625</v>
      </c>
      <c r="H404" s="154" t="s">
        <v>567</v>
      </c>
      <c r="I404" s="154" t="s">
        <v>876</v>
      </c>
      <c r="J404" s="154" t="s">
        <v>701</v>
      </c>
      <c r="K404" s="154" t="s">
        <v>1238</v>
      </c>
      <c r="L404" s="154">
        <f>IF(Tabelle1[[#This Row],[Minutes]]&gt;1,Tabelle1[[#This Row],[Minutes]],"")</f>
        <v>84</v>
      </c>
      <c r="M404" s="154">
        <v>84</v>
      </c>
      <c r="N404"/>
    </row>
    <row r="405" spans="1:14" x14ac:dyDescent="0.25">
      <c r="A405" s="149" t="s">
        <v>518</v>
      </c>
      <c r="B405" s="151" t="str">
        <f>IF(OR(ISNUMBER(FIND("W/O",Tabelle1[[#This Row],[Score]])),ISNUMBER(FIND("RET",Tabelle1[[#This Row],[Score]]))),"NO","YES")</f>
        <v>YES</v>
      </c>
      <c r="C405" s="151" t="str">
        <f>IF(Tabelle1[[#This Row],[Tournament]]="Wimbledon","YES","NO")</f>
        <v>NO</v>
      </c>
      <c r="D405" s="150">
        <v>43563</v>
      </c>
      <c r="E405" s="151" t="s">
        <v>1228</v>
      </c>
      <c r="F405" s="151">
        <v>4</v>
      </c>
      <c r="G405" s="151" t="s">
        <v>555</v>
      </c>
      <c r="H405" s="151" t="s">
        <v>636</v>
      </c>
      <c r="I405" s="151" t="s">
        <v>683</v>
      </c>
      <c r="J405" s="151" t="s">
        <v>623</v>
      </c>
      <c r="K405" s="151" t="s">
        <v>1237</v>
      </c>
      <c r="L405" s="151">
        <f>IF(Tabelle1[[#This Row],[Minutes]]&gt;1,Tabelle1[[#This Row],[Minutes]],"")</f>
        <v>65</v>
      </c>
      <c r="M405" s="151">
        <v>65</v>
      </c>
      <c r="N405"/>
    </row>
    <row r="406" spans="1:14" x14ac:dyDescent="0.25">
      <c r="A406" s="152" t="s">
        <v>518</v>
      </c>
      <c r="B406" s="154" t="str">
        <f>IF(OR(ISNUMBER(FIND("W/O",Tabelle1[[#This Row],[Score]])),ISNUMBER(FIND("RET",Tabelle1[[#This Row],[Score]]))),"NO","YES")</f>
        <v>YES</v>
      </c>
      <c r="C406" s="154" t="str">
        <f>IF(Tabelle1[[#This Row],[Tournament]]="Wimbledon","YES","NO")</f>
        <v>NO</v>
      </c>
      <c r="D406" s="153">
        <v>43563</v>
      </c>
      <c r="E406" s="154" t="s">
        <v>1228</v>
      </c>
      <c r="F406" s="154">
        <v>4</v>
      </c>
      <c r="G406" s="154" t="s">
        <v>609</v>
      </c>
      <c r="H406" s="154" t="s">
        <v>608</v>
      </c>
      <c r="I406" s="154" t="s">
        <v>1236</v>
      </c>
      <c r="J406" s="154" t="s">
        <v>1235</v>
      </c>
      <c r="K406" s="154" t="s">
        <v>1234</v>
      </c>
      <c r="L406" s="154">
        <f>IF(Tabelle1[[#This Row],[Minutes]]&gt;1,Tabelle1[[#This Row],[Minutes]],"")</f>
        <v>91</v>
      </c>
      <c r="M406" s="154">
        <v>91</v>
      </c>
      <c r="N406"/>
    </row>
    <row r="407" spans="1:14" x14ac:dyDescent="0.25">
      <c r="A407" s="149" t="s">
        <v>518</v>
      </c>
      <c r="B407" s="151" t="str">
        <f>IF(OR(ISNUMBER(FIND("W/O",Tabelle1[[#This Row],[Score]])),ISNUMBER(FIND("RET",Tabelle1[[#This Row],[Score]]))),"NO","YES")</f>
        <v>NO</v>
      </c>
      <c r="C407" s="151" t="str">
        <f>IF(Tabelle1[[#This Row],[Tournament]]="Wimbledon","YES","NO")</f>
        <v>NO</v>
      </c>
      <c r="D407" s="150">
        <v>43563</v>
      </c>
      <c r="E407" s="151" t="s">
        <v>1228</v>
      </c>
      <c r="F407" s="151">
        <v>4</v>
      </c>
      <c r="G407" s="151" t="s">
        <v>672</v>
      </c>
      <c r="H407" s="151" t="s">
        <v>844</v>
      </c>
      <c r="I407" s="151" t="s">
        <v>633</v>
      </c>
      <c r="J407" s="151" t="s">
        <v>513</v>
      </c>
      <c r="K407" s="151" t="s">
        <v>1233</v>
      </c>
      <c r="L407" s="151">
        <f>IF(Tabelle1[[#This Row],[Minutes]]&gt;1,Tabelle1[[#This Row],[Minutes]],"")</f>
        <v>61</v>
      </c>
      <c r="M407" s="151">
        <v>61</v>
      </c>
      <c r="N407"/>
    </row>
    <row r="408" spans="1:14" x14ac:dyDescent="0.25">
      <c r="A408" s="152" t="s">
        <v>518</v>
      </c>
      <c r="B408" s="154" t="str">
        <f>IF(OR(ISNUMBER(FIND("W/O",Tabelle1[[#This Row],[Score]])),ISNUMBER(FIND("RET",Tabelle1[[#This Row],[Score]]))),"NO","YES")</f>
        <v>YES</v>
      </c>
      <c r="C408" s="154" t="str">
        <f>IF(Tabelle1[[#This Row],[Tournament]]="Wimbledon","YES","NO")</f>
        <v>NO</v>
      </c>
      <c r="D408" s="153">
        <v>43563</v>
      </c>
      <c r="E408" s="154" t="s">
        <v>1228</v>
      </c>
      <c r="F408" s="154">
        <v>5</v>
      </c>
      <c r="G408" s="154" t="s">
        <v>577</v>
      </c>
      <c r="H408" s="154" t="s">
        <v>599</v>
      </c>
      <c r="I408" s="154" t="s">
        <v>555</v>
      </c>
      <c r="J408" s="154" t="s">
        <v>636</v>
      </c>
      <c r="K408" s="154" t="s">
        <v>556</v>
      </c>
      <c r="L408" s="154">
        <f>IF(Tabelle1[[#This Row],[Minutes]]&gt;1,Tabelle1[[#This Row],[Minutes]],"")</f>
        <v>92</v>
      </c>
      <c r="M408" s="154">
        <v>92</v>
      </c>
      <c r="N408"/>
    </row>
    <row r="409" spans="1:14" x14ac:dyDescent="0.25">
      <c r="A409" s="149" t="s">
        <v>518</v>
      </c>
      <c r="B409" s="151" t="str">
        <f>IF(OR(ISNUMBER(FIND("W/O",Tabelle1[[#This Row],[Score]])),ISNUMBER(FIND("RET",Tabelle1[[#This Row],[Score]]))),"NO","YES")</f>
        <v>YES</v>
      </c>
      <c r="C409" s="151" t="str">
        <f>IF(Tabelle1[[#This Row],[Tournament]]="Wimbledon","YES","NO")</f>
        <v>NO</v>
      </c>
      <c r="D409" s="150">
        <v>43563</v>
      </c>
      <c r="E409" s="151" t="s">
        <v>1228</v>
      </c>
      <c r="F409" s="151">
        <v>5</v>
      </c>
      <c r="G409" s="151" t="s">
        <v>858</v>
      </c>
      <c r="H409" s="151" t="s">
        <v>579</v>
      </c>
      <c r="I409" s="151" t="s">
        <v>625</v>
      </c>
      <c r="J409" s="151" t="s">
        <v>567</v>
      </c>
      <c r="K409" s="151" t="s">
        <v>1232</v>
      </c>
      <c r="L409" s="151">
        <f>IF(Tabelle1[[#This Row],[Minutes]]&gt;1,Tabelle1[[#This Row],[Minutes]],"")</f>
        <v>103</v>
      </c>
      <c r="M409" s="151">
        <v>103</v>
      </c>
      <c r="N409"/>
    </row>
    <row r="410" spans="1:14" x14ac:dyDescent="0.25">
      <c r="A410" s="152" t="s">
        <v>518</v>
      </c>
      <c r="B410" s="154" t="str">
        <f>IF(OR(ISNUMBER(FIND("W/O",Tabelle1[[#This Row],[Score]])),ISNUMBER(FIND("RET",Tabelle1[[#This Row],[Score]]))),"NO","YES")</f>
        <v>YES</v>
      </c>
      <c r="C410" s="154" t="str">
        <f>IF(Tabelle1[[#This Row],[Tournament]]="Wimbledon","YES","NO")</f>
        <v>NO</v>
      </c>
      <c r="D410" s="153">
        <v>43563</v>
      </c>
      <c r="E410" s="154" t="s">
        <v>1228</v>
      </c>
      <c r="F410" s="154">
        <v>5</v>
      </c>
      <c r="G410" s="154" t="s">
        <v>673</v>
      </c>
      <c r="H410" s="154" t="s">
        <v>634</v>
      </c>
      <c r="I410" s="154" t="s">
        <v>529</v>
      </c>
      <c r="J410" s="154" t="s">
        <v>528</v>
      </c>
      <c r="K410" s="154" t="s">
        <v>1231</v>
      </c>
      <c r="L410" s="154">
        <f>IF(Tabelle1[[#This Row],[Minutes]]&gt;1,Tabelle1[[#This Row],[Minutes]],"")</f>
        <v>68</v>
      </c>
      <c r="M410" s="154">
        <v>68</v>
      </c>
      <c r="N410"/>
    </row>
    <row r="411" spans="1:14" x14ac:dyDescent="0.25">
      <c r="A411" s="149" t="s">
        <v>518</v>
      </c>
      <c r="B411" s="151" t="str">
        <f>IF(OR(ISNUMBER(FIND("W/O",Tabelle1[[#This Row],[Score]])),ISNUMBER(FIND("RET",Tabelle1[[#This Row],[Score]]))),"NO","YES")</f>
        <v>NO</v>
      </c>
      <c r="C411" s="151" t="str">
        <f>IF(Tabelle1[[#This Row],[Tournament]]="Wimbledon","YES","NO")</f>
        <v>NO</v>
      </c>
      <c r="D411" s="150">
        <v>43563</v>
      </c>
      <c r="E411" s="151" t="s">
        <v>1228</v>
      </c>
      <c r="F411" s="151">
        <v>5</v>
      </c>
      <c r="G411" s="151" t="s">
        <v>672</v>
      </c>
      <c r="H411" s="151" t="s">
        <v>844</v>
      </c>
      <c r="I411" s="151" t="s">
        <v>609</v>
      </c>
      <c r="J411" s="151" t="s">
        <v>608</v>
      </c>
      <c r="K411" s="151" t="s">
        <v>1230</v>
      </c>
      <c r="L411" s="151">
        <f>IF(Tabelle1[[#This Row],[Minutes]]&gt;1,Tabelle1[[#This Row],[Minutes]],"")</f>
        <v>41</v>
      </c>
      <c r="M411" s="151">
        <v>41</v>
      </c>
      <c r="N411"/>
    </row>
    <row r="412" spans="1:14" x14ac:dyDescent="0.25">
      <c r="A412" s="152" t="s">
        <v>518</v>
      </c>
      <c r="B412" s="154" t="str">
        <f>IF(OR(ISNUMBER(FIND("W/O",Tabelle1[[#This Row],[Score]])),ISNUMBER(FIND("RET",Tabelle1[[#This Row],[Score]]))),"NO","YES")</f>
        <v>YES</v>
      </c>
      <c r="C412" s="154" t="str">
        <f>IF(Tabelle1[[#This Row],[Tournament]]="Wimbledon","YES","NO")</f>
        <v>NO</v>
      </c>
      <c r="D412" s="153">
        <v>43563</v>
      </c>
      <c r="E412" s="154" t="s">
        <v>1228</v>
      </c>
      <c r="F412" s="154">
        <v>6</v>
      </c>
      <c r="G412" s="154" t="s">
        <v>577</v>
      </c>
      <c r="H412" s="154" t="s">
        <v>599</v>
      </c>
      <c r="I412" s="154" t="s">
        <v>858</v>
      </c>
      <c r="J412" s="154" t="s">
        <v>579</v>
      </c>
      <c r="K412" s="154" t="s">
        <v>1229</v>
      </c>
      <c r="L412" s="154">
        <f>IF(Tabelle1[[#This Row],[Minutes]]&gt;1,Tabelle1[[#This Row],[Minutes]],"")</f>
        <v>71</v>
      </c>
      <c r="M412" s="154">
        <v>71</v>
      </c>
      <c r="N412"/>
    </row>
    <row r="413" spans="1:14" x14ac:dyDescent="0.25">
      <c r="A413" s="149" t="s">
        <v>518</v>
      </c>
      <c r="B413" s="151" t="str">
        <f>IF(OR(ISNUMBER(FIND("W/O",Tabelle1[[#This Row],[Score]])),ISNUMBER(FIND("RET",Tabelle1[[#This Row],[Score]]))),"NO","YES")</f>
        <v>YES</v>
      </c>
      <c r="C413" s="151" t="str">
        <f>IF(Tabelle1[[#This Row],[Tournament]]="Wimbledon","YES","NO")</f>
        <v>NO</v>
      </c>
      <c r="D413" s="150">
        <v>43563</v>
      </c>
      <c r="E413" s="151" t="s">
        <v>1228</v>
      </c>
      <c r="F413" s="151">
        <v>6</v>
      </c>
      <c r="G413" s="151" t="s">
        <v>673</v>
      </c>
      <c r="H413" s="151" t="s">
        <v>634</v>
      </c>
      <c r="I413" s="151" t="s">
        <v>672</v>
      </c>
      <c r="J413" s="151" t="s">
        <v>844</v>
      </c>
      <c r="K413" s="151" t="s">
        <v>621</v>
      </c>
      <c r="L413" s="151">
        <f>IF(Tabelle1[[#This Row],[Minutes]]&gt;1,Tabelle1[[#This Row],[Minutes]],"")</f>
        <v>50</v>
      </c>
      <c r="M413" s="151">
        <v>50</v>
      </c>
      <c r="N413"/>
    </row>
    <row r="414" spans="1:14" x14ac:dyDescent="0.25">
      <c r="A414" s="152" t="s">
        <v>518</v>
      </c>
      <c r="B414" s="154" t="str">
        <f>IF(OR(ISNUMBER(FIND("W/O",Tabelle1[[#This Row],[Score]])),ISNUMBER(FIND("RET",Tabelle1[[#This Row],[Score]]))),"NO","YES")</f>
        <v>YES</v>
      </c>
      <c r="C414" s="154" t="str">
        <f>IF(Tabelle1[[#This Row],[Tournament]]="Wimbledon","YES","NO")</f>
        <v>NO</v>
      </c>
      <c r="D414" s="153">
        <v>43563</v>
      </c>
      <c r="E414" s="154" t="s">
        <v>1228</v>
      </c>
      <c r="F414" s="154">
        <v>7</v>
      </c>
      <c r="G414" s="154" t="s">
        <v>577</v>
      </c>
      <c r="H414" s="154" t="s">
        <v>599</v>
      </c>
      <c r="I414" s="154" t="s">
        <v>673</v>
      </c>
      <c r="J414" s="154" t="s">
        <v>634</v>
      </c>
      <c r="K414" s="154" t="s">
        <v>610</v>
      </c>
      <c r="L414" s="154">
        <f>IF(Tabelle1[[#This Row],[Minutes]]&gt;1,Tabelle1[[#This Row],[Minutes]],"")</f>
        <v>85</v>
      </c>
      <c r="M414" s="154">
        <v>85</v>
      </c>
      <c r="N414"/>
    </row>
    <row r="415" spans="1:14" x14ac:dyDescent="0.25">
      <c r="A415" s="149" t="s">
        <v>518</v>
      </c>
      <c r="B415" s="151" t="str">
        <f>IF(OR(ISNUMBER(FIND("W/O",Tabelle1[[#This Row],[Score]])),ISNUMBER(FIND("RET",Tabelle1[[#This Row],[Score]]))),"NO","YES")</f>
        <v>YES</v>
      </c>
      <c r="C415" s="151" t="str">
        <f>IF(Tabelle1[[#This Row],[Tournament]]="Wimbledon","YES","NO")</f>
        <v>NO</v>
      </c>
      <c r="D415" s="150">
        <v>43570</v>
      </c>
      <c r="E415" s="151" t="s">
        <v>1221</v>
      </c>
      <c r="F415" s="151">
        <v>3</v>
      </c>
      <c r="G415" s="151" t="s">
        <v>612</v>
      </c>
      <c r="H415" s="151" t="s">
        <v>611</v>
      </c>
      <c r="I415" s="151" t="s">
        <v>627</v>
      </c>
      <c r="J415" s="151" t="s">
        <v>903</v>
      </c>
      <c r="K415" s="151" t="s">
        <v>585</v>
      </c>
      <c r="L415" s="151">
        <f>IF(Tabelle1[[#This Row],[Minutes]]&gt;1,Tabelle1[[#This Row],[Minutes]],"")</f>
        <v>77</v>
      </c>
      <c r="M415" s="151">
        <v>77</v>
      </c>
      <c r="N415"/>
    </row>
    <row r="416" spans="1:14" x14ac:dyDescent="0.25">
      <c r="A416" s="152" t="s">
        <v>518</v>
      </c>
      <c r="B416" s="154" t="str">
        <f>IF(OR(ISNUMBER(FIND("W/O",Tabelle1[[#This Row],[Score]])),ISNUMBER(FIND("RET",Tabelle1[[#This Row],[Score]]))),"NO","YES")</f>
        <v>YES</v>
      </c>
      <c r="C416" s="154" t="str">
        <f>IF(Tabelle1[[#This Row],[Tournament]]="Wimbledon","YES","NO")</f>
        <v>NO</v>
      </c>
      <c r="D416" s="153">
        <v>43570</v>
      </c>
      <c r="E416" s="154" t="s">
        <v>1221</v>
      </c>
      <c r="F416" s="154">
        <v>3</v>
      </c>
      <c r="G416" s="154" t="s">
        <v>535</v>
      </c>
      <c r="H416" s="154" t="s">
        <v>576</v>
      </c>
      <c r="I416" s="154" t="s">
        <v>876</v>
      </c>
      <c r="J416" s="154" t="s">
        <v>570</v>
      </c>
      <c r="K416" s="154" t="s">
        <v>771</v>
      </c>
      <c r="L416" s="154">
        <f>IF(Tabelle1[[#This Row],[Minutes]]&gt;1,Tabelle1[[#This Row],[Minutes]],"")</f>
        <v>58</v>
      </c>
      <c r="M416" s="154">
        <v>58</v>
      </c>
      <c r="N416"/>
    </row>
    <row r="417" spans="1:14" x14ac:dyDescent="0.25">
      <c r="A417" s="149" t="s">
        <v>518</v>
      </c>
      <c r="B417" s="151" t="str">
        <f>IF(OR(ISNUMBER(FIND("W/O",Tabelle1[[#This Row],[Score]])),ISNUMBER(FIND("RET",Tabelle1[[#This Row],[Score]]))),"NO","YES")</f>
        <v>YES</v>
      </c>
      <c r="C417" s="151" t="str">
        <f>IF(Tabelle1[[#This Row],[Tournament]]="Wimbledon","YES","NO")</f>
        <v>NO</v>
      </c>
      <c r="D417" s="150">
        <v>43570</v>
      </c>
      <c r="E417" s="151" t="s">
        <v>1221</v>
      </c>
      <c r="F417" s="151">
        <v>3</v>
      </c>
      <c r="G417" s="151" t="s">
        <v>552</v>
      </c>
      <c r="H417" s="151" t="s">
        <v>614</v>
      </c>
      <c r="I417" s="151" t="s">
        <v>555</v>
      </c>
      <c r="J417" s="151" t="s">
        <v>636</v>
      </c>
      <c r="K417" s="151" t="s">
        <v>1227</v>
      </c>
      <c r="L417" s="151">
        <f>IF(Tabelle1[[#This Row],[Minutes]]&gt;1,Tabelle1[[#This Row],[Minutes]],"")</f>
        <v>80</v>
      </c>
      <c r="M417" s="151">
        <v>80</v>
      </c>
      <c r="N417"/>
    </row>
    <row r="418" spans="1:14" x14ac:dyDescent="0.25">
      <c r="A418" s="152" t="s">
        <v>518</v>
      </c>
      <c r="B418" s="154" t="str">
        <f>IF(OR(ISNUMBER(FIND("W/O",Tabelle1[[#This Row],[Score]])),ISNUMBER(FIND("RET",Tabelle1[[#This Row],[Score]]))),"NO","YES")</f>
        <v>YES</v>
      </c>
      <c r="C418" s="154" t="str">
        <f>IF(Tabelle1[[#This Row],[Tournament]]="Wimbledon","YES","NO")</f>
        <v>NO</v>
      </c>
      <c r="D418" s="153">
        <v>43570</v>
      </c>
      <c r="E418" s="154" t="s">
        <v>1221</v>
      </c>
      <c r="F418" s="154">
        <v>3</v>
      </c>
      <c r="G418" s="154" t="s">
        <v>741</v>
      </c>
      <c r="H418" s="154" t="s">
        <v>622</v>
      </c>
      <c r="I418" s="154" t="s">
        <v>758</v>
      </c>
      <c r="J418" s="154" t="s">
        <v>551</v>
      </c>
      <c r="K418" s="154" t="s">
        <v>1226</v>
      </c>
      <c r="L418" s="154">
        <f>IF(Tabelle1[[#This Row],[Minutes]]&gt;1,Tabelle1[[#This Row],[Minutes]],"")</f>
        <v>94</v>
      </c>
      <c r="M418" s="154">
        <v>94</v>
      </c>
      <c r="N418"/>
    </row>
    <row r="419" spans="1:14" x14ac:dyDescent="0.25">
      <c r="A419" s="149" t="s">
        <v>518</v>
      </c>
      <c r="B419" s="151" t="str">
        <f>IF(OR(ISNUMBER(FIND("W/O",Tabelle1[[#This Row],[Score]])),ISNUMBER(FIND("RET",Tabelle1[[#This Row],[Score]]))),"NO","YES")</f>
        <v>YES</v>
      </c>
      <c r="C419" s="151" t="str">
        <f>IF(Tabelle1[[#This Row],[Tournament]]="Wimbledon","YES","NO")</f>
        <v>NO</v>
      </c>
      <c r="D419" s="150">
        <v>43570</v>
      </c>
      <c r="E419" s="151" t="s">
        <v>1221</v>
      </c>
      <c r="F419" s="151">
        <v>3</v>
      </c>
      <c r="G419" s="151" t="s">
        <v>521</v>
      </c>
      <c r="H419" s="151" t="s">
        <v>520</v>
      </c>
      <c r="I419" s="151" t="s">
        <v>732</v>
      </c>
      <c r="J419" s="151" t="s">
        <v>1225</v>
      </c>
      <c r="K419" s="151" t="s">
        <v>557</v>
      </c>
      <c r="L419" s="151">
        <f>IF(Tabelle1[[#This Row],[Minutes]]&gt;1,Tabelle1[[#This Row],[Minutes]],"")</f>
        <v>56</v>
      </c>
      <c r="M419" s="151">
        <v>56</v>
      </c>
      <c r="N419"/>
    </row>
    <row r="420" spans="1:14" x14ac:dyDescent="0.25">
      <c r="A420" s="152" t="s">
        <v>518</v>
      </c>
      <c r="B420" s="154" t="str">
        <f>IF(OR(ISNUMBER(FIND("W/O",Tabelle1[[#This Row],[Score]])),ISNUMBER(FIND("RET",Tabelle1[[#This Row],[Score]]))),"NO","YES")</f>
        <v>YES</v>
      </c>
      <c r="C420" s="154" t="str">
        <f>IF(Tabelle1[[#This Row],[Tournament]]="Wimbledon","YES","NO")</f>
        <v>NO</v>
      </c>
      <c r="D420" s="153">
        <v>43570</v>
      </c>
      <c r="E420" s="154" t="s">
        <v>1221</v>
      </c>
      <c r="F420" s="154">
        <v>3</v>
      </c>
      <c r="G420" s="154" t="s">
        <v>577</v>
      </c>
      <c r="H420" s="154" t="s">
        <v>756</v>
      </c>
      <c r="I420" s="154" t="s">
        <v>1224</v>
      </c>
      <c r="J420" s="154" t="s">
        <v>578</v>
      </c>
      <c r="K420" s="154" t="s">
        <v>566</v>
      </c>
      <c r="L420" s="154">
        <f>IF(Tabelle1[[#This Row],[Minutes]]&gt;1,Tabelle1[[#This Row],[Minutes]],"")</f>
        <v>77</v>
      </c>
      <c r="M420" s="154">
        <v>77</v>
      </c>
      <c r="N420"/>
    </row>
    <row r="421" spans="1:14" x14ac:dyDescent="0.25">
      <c r="A421" s="149" t="s">
        <v>518</v>
      </c>
      <c r="B421" s="151" t="str">
        <f>IF(OR(ISNUMBER(FIND("W/O",Tabelle1[[#This Row],[Score]])),ISNUMBER(FIND("RET",Tabelle1[[#This Row],[Score]]))),"NO","YES")</f>
        <v>YES</v>
      </c>
      <c r="C421" s="151" t="str">
        <f>IF(Tabelle1[[#This Row],[Tournament]]="Wimbledon","YES","NO")</f>
        <v>NO</v>
      </c>
      <c r="D421" s="150">
        <v>43570</v>
      </c>
      <c r="E421" s="151" t="s">
        <v>1221</v>
      </c>
      <c r="F421" s="151">
        <v>3</v>
      </c>
      <c r="G421" s="151" t="s">
        <v>544</v>
      </c>
      <c r="H421" s="151" t="s">
        <v>591</v>
      </c>
      <c r="I421" s="151" t="s">
        <v>526</v>
      </c>
      <c r="J421" s="151" t="s">
        <v>525</v>
      </c>
      <c r="K421" s="151" t="s">
        <v>678</v>
      </c>
      <c r="L421" s="151">
        <f>IF(Tabelle1[[#This Row],[Minutes]]&gt;1,Tabelle1[[#This Row],[Minutes]],"")</f>
        <v>68</v>
      </c>
      <c r="M421" s="151">
        <v>68</v>
      </c>
      <c r="N421"/>
    </row>
    <row r="422" spans="1:14" x14ac:dyDescent="0.25">
      <c r="A422" s="152" t="s">
        <v>518</v>
      </c>
      <c r="B422" s="154" t="str">
        <f>IF(OR(ISNUMBER(FIND("W/O",Tabelle1[[#This Row],[Score]])),ISNUMBER(FIND("RET",Tabelle1[[#This Row],[Score]]))),"NO","YES")</f>
        <v>YES</v>
      </c>
      <c r="C422" s="154" t="str">
        <f>IF(Tabelle1[[#This Row],[Tournament]]="Wimbledon","YES","NO")</f>
        <v>NO</v>
      </c>
      <c r="D422" s="153">
        <v>43570</v>
      </c>
      <c r="E422" s="154" t="s">
        <v>1221</v>
      </c>
      <c r="F422" s="154">
        <v>3</v>
      </c>
      <c r="G422" s="154" t="s">
        <v>524</v>
      </c>
      <c r="H422" s="154" t="s">
        <v>523</v>
      </c>
      <c r="I422" s="154" t="s">
        <v>574</v>
      </c>
      <c r="J422" s="154" t="s">
        <v>1141</v>
      </c>
      <c r="K422" s="154" t="s">
        <v>533</v>
      </c>
      <c r="L422" s="154">
        <f>IF(Tabelle1[[#This Row],[Minutes]]&gt;1,Tabelle1[[#This Row],[Minutes]],"")</f>
        <v>107</v>
      </c>
      <c r="M422" s="154">
        <v>107</v>
      </c>
      <c r="N422"/>
    </row>
    <row r="423" spans="1:14" x14ac:dyDescent="0.25">
      <c r="A423" s="149" t="s">
        <v>518</v>
      </c>
      <c r="B423" s="151" t="str">
        <f>IF(OR(ISNUMBER(FIND("W/O",Tabelle1[[#This Row],[Score]])),ISNUMBER(FIND("RET",Tabelle1[[#This Row],[Score]]))),"NO","YES")</f>
        <v>YES</v>
      </c>
      <c r="C423" s="151" t="str">
        <f>IF(Tabelle1[[#This Row],[Tournament]]="Wimbledon","YES","NO")</f>
        <v>NO</v>
      </c>
      <c r="D423" s="150">
        <v>43570</v>
      </c>
      <c r="E423" s="151" t="s">
        <v>1221</v>
      </c>
      <c r="F423" s="151">
        <v>3</v>
      </c>
      <c r="G423" s="151" t="s">
        <v>674</v>
      </c>
      <c r="H423" s="151" t="s">
        <v>888</v>
      </c>
      <c r="I423" s="151" t="s">
        <v>896</v>
      </c>
      <c r="J423" s="151" t="s">
        <v>745</v>
      </c>
      <c r="K423" s="151" t="s">
        <v>637</v>
      </c>
      <c r="L423" s="151">
        <f>IF(Tabelle1[[#This Row],[Minutes]]&gt;1,Tabelle1[[#This Row],[Minutes]],"")</f>
        <v>63</v>
      </c>
      <c r="M423" s="151">
        <v>63</v>
      </c>
      <c r="N423"/>
    </row>
    <row r="424" spans="1:14" x14ac:dyDescent="0.25">
      <c r="A424" s="152" t="s">
        <v>518</v>
      </c>
      <c r="B424" s="154" t="str">
        <f>IF(OR(ISNUMBER(FIND("W/O",Tabelle1[[#This Row],[Score]])),ISNUMBER(FIND("RET",Tabelle1[[#This Row],[Score]]))),"NO","YES")</f>
        <v>YES</v>
      </c>
      <c r="C424" s="154" t="str">
        <f>IF(Tabelle1[[#This Row],[Tournament]]="Wimbledon","YES","NO")</f>
        <v>NO</v>
      </c>
      <c r="D424" s="153">
        <v>43570</v>
      </c>
      <c r="E424" s="154" t="s">
        <v>1221</v>
      </c>
      <c r="F424" s="154">
        <v>3</v>
      </c>
      <c r="G424" s="154" t="s">
        <v>784</v>
      </c>
      <c r="H424" s="154" t="s">
        <v>632</v>
      </c>
      <c r="I424" s="154" t="s">
        <v>728</v>
      </c>
      <c r="J424" s="154" t="s">
        <v>592</v>
      </c>
      <c r="K424" s="154" t="s">
        <v>678</v>
      </c>
      <c r="L424" s="154">
        <f>IF(Tabelle1[[#This Row],[Minutes]]&gt;1,Tabelle1[[#This Row],[Minutes]],"")</f>
        <v>57</v>
      </c>
      <c r="M424" s="154">
        <v>57</v>
      </c>
      <c r="N424"/>
    </row>
    <row r="425" spans="1:14" x14ac:dyDescent="0.25">
      <c r="A425" s="149" t="s">
        <v>518</v>
      </c>
      <c r="B425" s="151" t="str">
        <f>IF(OR(ISNUMBER(FIND("W/O",Tabelle1[[#This Row],[Score]])),ISNUMBER(FIND("RET",Tabelle1[[#This Row],[Score]]))),"NO","YES")</f>
        <v>YES</v>
      </c>
      <c r="C425" s="151" t="str">
        <f>IF(Tabelle1[[#This Row],[Tournament]]="Wimbledon","YES","NO")</f>
        <v>NO</v>
      </c>
      <c r="D425" s="150">
        <v>43570</v>
      </c>
      <c r="E425" s="151" t="s">
        <v>1221</v>
      </c>
      <c r="F425" s="151">
        <v>3</v>
      </c>
      <c r="G425" s="151" t="s">
        <v>559</v>
      </c>
      <c r="H425" s="151" t="s">
        <v>573</v>
      </c>
      <c r="I425" s="151" t="s">
        <v>779</v>
      </c>
      <c r="J425" s="151" t="s">
        <v>676</v>
      </c>
      <c r="K425" s="151" t="s">
        <v>512</v>
      </c>
      <c r="L425" s="151">
        <f>IF(Tabelle1[[#This Row],[Minutes]]&gt;1,Tabelle1[[#This Row],[Minutes]],"")</f>
        <v>64</v>
      </c>
      <c r="M425" s="151">
        <v>64</v>
      </c>
      <c r="N425"/>
    </row>
    <row r="426" spans="1:14" x14ac:dyDescent="0.25">
      <c r="A426" s="152" t="s">
        <v>518</v>
      </c>
      <c r="B426" s="154" t="str">
        <f>IF(OR(ISNUMBER(FIND("W/O",Tabelle1[[#This Row],[Score]])),ISNUMBER(FIND("RET",Tabelle1[[#This Row],[Score]]))),"NO","YES")</f>
        <v>YES</v>
      </c>
      <c r="C426" s="154" t="str">
        <f>IF(Tabelle1[[#This Row],[Tournament]]="Wimbledon","YES","NO")</f>
        <v>NO</v>
      </c>
      <c r="D426" s="153">
        <v>43570</v>
      </c>
      <c r="E426" s="154" t="s">
        <v>1221</v>
      </c>
      <c r="F426" s="154">
        <v>3</v>
      </c>
      <c r="G426" s="154" t="s">
        <v>810</v>
      </c>
      <c r="H426" s="154" t="s">
        <v>755</v>
      </c>
      <c r="I426" s="154" t="s">
        <v>688</v>
      </c>
      <c r="J426" s="154" t="s">
        <v>687</v>
      </c>
      <c r="K426" s="154" t="s">
        <v>757</v>
      </c>
      <c r="L426" s="154">
        <f>IF(Tabelle1[[#This Row],[Minutes]]&gt;1,Tabelle1[[#This Row],[Minutes]],"")</f>
        <v>73</v>
      </c>
      <c r="M426" s="154">
        <v>73</v>
      </c>
      <c r="N426"/>
    </row>
    <row r="427" spans="1:14" x14ac:dyDescent="0.25">
      <c r="A427" s="149" t="s">
        <v>518</v>
      </c>
      <c r="B427" s="151" t="str">
        <f>IF(OR(ISNUMBER(FIND("W/O",Tabelle1[[#This Row],[Score]])),ISNUMBER(FIND("RET",Tabelle1[[#This Row],[Score]]))),"NO","YES")</f>
        <v>YES</v>
      </c>
      <c r="C427" s="151" t="str">
        <f>IF(Tabelle1[[#This Row],[Tournament]]="Wimbledon","YES","NO")</f>
        <v>NO</v>
      </c>
      <c r="D427" s="150">
        <v>43570</v>
      </c>
      <c r="E427" s="151" t="s">
        <v>1221</v>
      </c>
      <c r="F427" s="151">
        <v>3</v>
      </c>
      <c r="G427" s="151" t="s">
        <v>600</v>
      </c>
      <c r="H427" s="151" t="s">
        <v>599</v>
      </c>
      <c r="I427" s="151" t="s">
        <v>673</v>
      </c>
      <c r="J427" s="151" t="s">
        <v>594</v>
      </c>
      <c r="K427" s="151" t="s">
        <v>539</v>
      </c>
      <c r="L427" s="151">
        <f>IF(Tabelle1[[#This Row],[Minutes]]&gt;1,Tabelle1[[#This Row],[Minutes]],"")</f>
        <v>70</v>
      </c>
      <c r="M427" s="151">
        <v>70</v>
      </c>
      <c r="N427"/>
    </row>
    <row r="428" spans="1:14" x14ac:dyDescent="0.25">
      <c r="A428" s="152" t="s">
        <v>518</v>
      </c>
      <c r="B428" s="154" t="str">
        <f>IF(OR(ISNUMBER(FIND("W/O",Tabelle1[[#This Row],[Score]])),ISNUMBER(FIND("RET",Tabelle1[[#This Row],[Score]]))),"NO","YES")</f>
        <v>YES</v>
      </c>
      <c r="C428" s="154" t="str">
        <f>IF(Tabelle1[[#This Row],[Tournament]]="Wimbledon","YES","NO")</f>
        <v>NO</v>
      </c>
      <c r="D428" s="153">
        <v>43570</v>
      </c>
      <c r="E428" s="154" t="s">
        <v>1221</v>
      </c>
      <c r="F428" s="154">
        <v>3</v>
      </c>
      <c r="G428" s="154" t="s">
        <v>625</v>
      </c>
      <c r="H428" s="154" t="s">
        <v>615</v>
      </c>
      <c r="I428" s="154" t="s">
        <v>619</v>
      </c>
      <c r="J428" s="154" t="s">
        <v>561</v>
      </c>
      <c r="K428" s="154" t="s">
        <v>1103</v>
      </c>
      <c r="L428" s="154">
        <f>IF(Tabelle1[[#This Row],[Minutes]]&gt;1,Tabelle1[[#This Row],[Minutes]],"")</f>
        <v>102</v>
      </c>
      <c r="M428" s="154">
        <v>102</v>
      </c>
      <c r="N428"/>
    </row>
    <row r="429" spans="1:14" x14ac:dyDescent="0.25">
      <c r="A429" s="149" t="s">
        <v>518</v>
      </c>
      <c r="B429" s="151" t="str">
        <f>IF(OR(ISNUMBER(FIND("W/O",Tabelle1[[#This Row],[Score]])),ISNUMBER(FIND("RET",Tabelle1[[#This Row],[Score]]))),"NO","YES")</f>
        <v>YES</v>
      </c>
      <c r="C429" s="151" t="str">
        <f>IF(Tabelle1[[#This Row],[Tournament]]="Wimbledon","YES","NO")</f>
        <v>NO</v>
      </c>
      <c r="D429" s="150">
        <v>43570</v>
      </c>
      <c r="E429" s="151" t="s">
        <v>1221</v>
      </c>
      <c r="F429" s="151">
        <v>3</v>
      </c>
      <c r="G429" s="151" t="s">
        <v>658</v>
      </c>
      <c r="H429" s="151" t="s">
        <v>738</v>
      </c>
      <c r="I429" s="151" t="s">
        <v>514</v>
      </c>
      <c r="J429" s="151" t="s">
        <v>531</v>
      </c>
      <c r="K429" s="151" t="s">
        <v>556</v>
      </c>
      <c r="L429" s="151">
        <f>IF(Tabelle1[[#This Row],[Minutes]]&gt;1,Tabelle1[[#This Row],[Minutes]],"")</f>
        <v>91</v>
      </c>
      <c r="M429" s="151">
        <v>91</v>
      </c>
      <c r="N429"/>
    </row>
    <row r="430" spans="1:14" x14ac:dyDescent="0.25">
      <c r="A430" s="152" t="s">
        <v>518</v>
      </c>
      <c r="B430" s="154" t="str">
        <f>IF(OR(ISNUMBER(FIND("W/O",Tabelle1[[#This Row],[Score]])),ISNUMBER(FIND("RET",Tabelle1[[#This Row],[Score]]))),"NO","YES")</f>
        <v>YES</v>
      </c>
      <c r="C430" s="154" t="str">
        <f>IF(Tabelle1[[#This Row],[Tournament]]="Wimbledon","YES","NO")</f>
        <v>NO</v>
      </c>
      <c r="D430" s="153">
        <v>43570</v>
      </c>
      <c r="E430" s="154" t="s">
        <v>1221</v>
      </c>
      <c r="F430" s="154">
        <v>3</v>
      </c>
      <c r="G430" s="154" t="s">
        <v>581</v>
      </c>
      <c r="H430" s="154" t="s">
        <v>580</v>
      </c>
      <c r="I430" s="154" t="s">
        <v>516</v>
      </c>
      <c r="J430" s="154" t="s">
        <v>515</v>
      </c>
      <c r="K430" s="154" t="s">
        <v>607</v>
      </c>
      <c r="L430" s="154">
        <f>IF(Tabelle1[[#This Row],[Minutes]]&gt;1,Tabelle1[[#This Row],[Minutes]],"")</f>
        <v>98</v>
      </c>
      <c r="M430" s="154">
        <v>98</v>
      </c>
      <c r="N430"/>
    </row>
    <row r="431" spans="1:14" x14ac:dyDescent="0.25">
      <c r="A431" s="149" t="s">
        <v>518</v>
      </c>
      <c r="B431" s="151" t="str">
        <f>IF(OR(ISNUMBER(FIND("W/O",Tabelle1[[#This Row],[Score]])),ISNUMBER(FIND("RET",Tabelle1[[#This Row],[Score]]))),"NO","YES")</f>
        <v>YES</v>
      </c>
      <c r="C431" s="151" t="str">
        <f>IF(Tabelle1[[#This Row],[Tournament]]="Wimbledon","YES","NO")</f>
        <v>NO</v>
      </c>
      <c r="D431" s="150">
        <v>43570</v>
      </c>
      <c r="E431" s="151" t="s">
        <v>1221</v>
      </c>
      <c r="F431" s="151">
        <v>4</v>
      </c>
      <c r="G431" s="151" t="s">
        <v>552</v>
      </c>
      <c r="H431" s="151" t="s">
        <v>614</v>
      </c>
      <c r="I431" s="151" t="s">
        <v>535</v>
      </c>
      <c r="J431" s="151" t="s">
        <v>576</v>
      </c>
      <c r="K431" s="151" t="s">
        <v>889</v>
      </c>
      <c r="L431" s="151">
        <f>IF(Tabelle1[[#This Row],[Minutes]]&gt;1,Tabelle1[[#This Row],[Minutes]],"")</f>
        <v>125</v>
      </c>
      <c r="M431" s="151">
        <v>125</v>
      </c>
      <c r="N431"/>
    </row>
    <row r="432" spans="1:14" x14ac:dyDescent="0.25">
      <c r="A432" s="152" t="s">
        <v>518</v>
      </c>
      <c r="B432" s="154" t="str">
        <f>IF(OR(ISNUMBER(FIND("W/O",Tabelle1[[#This Row],[Score]])),ISNUMBER(FIND("RET",Tabelle1[[#This Row],[Score]]))),"NO","YES")</f>
        <v>YES</v>
      </c>
      <c r="C432" s="154" t="str">
        <f>IF(Tabelle1[[#This Row],[Tournament]]="Wimbledon","YES","NO")</f>
        <v>NO</v>
      </c>
      <c r="D432" s="153">
        <v>43570</v>
      </c>
      <c r="E432" s="154" t="s">
        <v>1221</v>
      </c>
      <c r="F432" s="154">
        <v>4</v>
      </c>
      <c r="G432" s="154" t="s">
        <v>741</v>
      </c>
      <c r="H432" s="154" t="s">
        <v>622</v>
      </c>
      <c r="I432" s="154" t="s">
        <v>612</v>
      </c>
      <c r="J432" s="154" t="s">
        <v>611</v>
      </c>
      <c r="K432" s="154" t="s">
        <v>678</v>
      </c>
      <c r="L432" s="154">
        <f>IF(Tabelle1[[#This Row],[Minutes]]&gt;1,Tabelle1[[#This Row],[Minutes]],"")</f>
        <v>61</v>
      </c>
      <c r="M432" s="154">
        <v>61</v>
      </c>
      <c r="N432"/>
    </row>
    <row r="433" spans="1:14" x14ac:dyDescent="0.25">
      <c r="A433" s="149" t="s">
        <v>518</v>
      </c>
      <c r="B433" s="151" t="str">
        <f>IF(OR(ISNUMBER(FIND("W/O",Tabelle1[[#This Row],[Score]])),ISNUMBER(FIND("RET",Tabelle1[[#This Row],[Score]]))),"NO","YES")</f>
        <v>YES</v>
      </c>
      <c r="C433" s="151" t="str">
        <f>IF(Tabelle1[[#This Row],[Tournament]]="Wimbledon","YES","NO")</f>
        <v>NO</v>
      </c>
      <c r="D433" s="150">
        <v>43570</v>
      </c>
      <c r="E433" s="151" t="s">
        <v>1221</v>
      </c>
      <c r="F433" s="151">
        <v>4</v>
      </c>
      <c r="G433" s="151" t="s">
        <v>524</v>
      </c>
      <c r="H433" s="151" t="s">
        <v>523</v>
      </c>
      <c r="I433" s="151" t="s">
        <v>577</v>
      </c>
      <c r="J433" s="151" t="s">
        <v>756</v>
      </c>
      <c r="K433" s="151" t="s">
        <v>512</v>
      </c>
      <c r="L433" s="151">
        <f>IF(Tabelle1[[#This Row],[Minutes]]&gt;1,Tabelle1[[#This Row],[Minutes]],"")</f>
        <v>66</v>
      </c>
      <c r="M433" s="151">
        <v>66</v>
      </c>
      <c r="N433"/>
    </row>
    <row r="434" spans="1:14" x14ac:dyDescent="0.25">
      <c r="A434" s="152" t="s">
        <v>518</v>
      </c>
      <c r="B434" s="154" t="str">
        <f>IF(OR(ISNUMBER(FIND("W/O",Tabelle1[[#This Row],[Score]])),ISNUMBER(FIND("RET",Tabelle1[[#This Row],[Score]]))),"NO","YES")</f>
        <v>YES</v>
      </c>
      <c r="C434" s="154" t="str">
        <f>IF(Tabelle1[[#This Row],[Tournament]]="Wimbledon","YES","NO")</f>
        <v>NO</v>
      </c>
      <c r="D434" s="153">
        <v>43570</v>
      </c>
      <c r="E434" s="154" t="s">
        <v>1221</v>
      </c>
      <c r="F434" s="154">
        <v>4</v>
      </c>
      <c r="G434" s="154" t="s">
        <v>674</v>
      </c>
      <c r="H434" s="154" t="s">
        <v>888</v>
      </c>
      <c r="I434" s="154" t="s">
        <v>521</v>
      </c>
      <c r="J434" s="154" t="s">
        <v>520</v>
      </c>
      <c r="K434" s="154" t="s">
        <v>629</v>
      </c>
      <c r="L434" s="154">
        <f>IF(Tabelle1[[#This Row],[Minutes]]&gt;1,Tabelle1[[#This Row],[Minutes]],"")</f>
        <v>66</v>
      </c>
      <c r="M434" s="154">
        <v>66</v>
      </c>
      <c r="N434"/>
    </row>
    <row r="435" spans="1:14" x14ac:dyDescent="0.25">
      <c r="A435" s="149" t="s">
        <v>518</v>
      </c>
      <c r="B435" s="151" t="str">
        <f>IF(OR(ISNUMBER(FIND("W/O",Tabelle1[[#This Row],[Score]])),ISNUMBER(FIND("RET",Tabelle1[[#This Row],[Score]]))),"NO","YES")</f>
        <v>YES</v>
      </c>
      <c r="C435" s="151" t="str">
        <f>IF(Tabelle1[[#This Row],[Tournament]]="Wimbledon","YES","NO")</f>
        <v>NO</v>
      </c>
      <c r="D435" s="150">
        <v>43570</v>
      </c>
      <c r="E435" s="151" t="s">
        <v>1221</v>
      </c>
      <c r="F435" s="151">
        <v>4</v>
      </c>
      <c r="G435" s="151" t="s">
        <v>559</v>
      </c>
      <c r="H435" s="151" t="s">
        <v>573</v>
      </c>
      <c r="I435" s="151" t="s">
        <v>625</v>
      </c>
      <c r="J435" s="151" t="s">
        <v>615</v>
      </c>
      <c r="K435" s="151" t="s">
        <v>1223</v>
      </c>
      <c r="L435" s="151">
        <f>IF(Tabelle1[[#This Row],[Minutes]]&gt;1,Tabelle1[[#This Row],[Minutes]],"")</f>
        <v>83</v>
      </c>
      <c r="M435" s="151">
        <v>83</v>
      </c>
      <c r="N435"/>
    </row>
    <row r="436" spans="1:14" x14ac:dyDescent="0.25">
      <c r="A436" s="152" t="s">
        <v>518</v>
      </c>
      <c r="B436" s="154" t="str">
        <f>IF(OR(ISNUMBER(FIND("W/O",Tabelle1[[#This Row],[Score]])),ISNUMBER(FIND("RET",Tabelle1[[#This Row],[Score]]))),"NO","YES")</f>
        <v>YES</v>
      </c>
      <c r="C436" s="154" t="str">
        <f>IF(Tabelle1[[#This Row],[Tournament]]="Wimbledon","YES","NO")</f>
        <v>NO</v>
      </c>
      <c r="D436" s="153">
        <v>43570</v>
      </c>
      <c r="E436" s="154" t="s">
        <v>1221</v>
      </c>
      <c r="F436" s="154">
        <v>4</v>
      </c>
      <c r="G436" s="154" t="s">
        <v>600</v>
      </c>
      <c r="H436" s="154" t="s">
        <v>599</v>
      </c>
      <c r="I436" s="154" t="s">
        <v>544</v>
      </c>
      <c r="J436" s="154" t="s">
        <v>591</v>
      </c>
      <c r="K436" s="154" t="s">
        <v>590</v>
      </c>
      <c r="L436" s="154">
        <f>IF(Tabelle1[[#This Row],[Minutes]]&gt;1,Tabelle1[[#This Row],[Minutes]],"")</f>
        <v>76</v>
      </c>
      <c r="M436" s="154">
        <v>76</v>
      </c>
      <c r="N436"/>
    </row>
    <row r="437" spans="1:14" x14ac:dyDescent="0.25">
      <c r="A437" s="149" t="s">
        <v>518</v>
      </c>
      <c r="B437" s="151" t="str">
        <f>IF(OR(ISNUMBER(FIND("W/O",Tabelle1[[#This Row],[Score]])),ISNUMBER(FIND("RET",Tabelle1[[#This Row],[Score]]))),"NO","YES")</f>
        <v>YES</v>
      </c>
      <c r="C437" s="151" t="str">
        <f>IF(Tabelle1[[#This Row],[Tournament]]="Wimbledon","YES","NO")</f>
        <v>NO</v>
      </c>
      <c r="D437" s="150">
        <v>43570</v>
      </c>
      <c r="E437" s="151" t="s">
        <v>1221</v>
      </c>
      <c r="F437" s="151">
        <v>4</v>
      </c>
      <c r="G437" s="151" t="s">
        <v>658</v>
      </c>
      <c r="H437" s="151" t="s">
        <v>738</v>
      </c>
      <c r="I437" s="151" t="s">
        <v>784</v>
      </c>
      <c r="J437" s="151" t="s">
        <v>632</v>
      </c>
      <c r="K437" s="151" t="s">
        <v>1222</v>
      </c>
      <c r="L437" s="151">
        <f>IF(Tabelle1[[#This Row],[Minutes]]&gt;1,Tabelle1[[#This Row],[Minutes]],"")</f>
        <v>79</v>
      </c>
      <c r="M437" s="151">
        <v>79</v>
      </c>
      <c r="N437"/>
    </row>
    <row r="438" spans="1:14" x14ac:dyDescent="0.25">
      <c r="A438" s="152" t="s">
        <v>518</v>
      </c>
      <c r="B438" s="154" t="str">
        <f>IF(OR(ISNUMBER(FIND("W/O",Tabelle1[[#This Row],[Score]])),ISNUMBER(FIND("RET",Tabelle1[[#This Row],[Score]]))),"NO","YES")</f>
        <v>YES</v>
      </c>
      <c r="C438" s="154" t="str">
        <f>IF(Tabelle1[[#This Row],[Tournament]]="Wimbledon","YES","NO")</f>
        <v>NO</v>
      </c>
      <c r="D438" s="153">
        <v>43570</v>
      </c>
      <c r="E438" s="154" t="s">
        <v>1221</v>
      </c>
      <c r="F438" s="154">
        <v>4</v>
      </c>
      <c r="G438" s="154" t="s">
        <v>581</v>
      </c>
      <c r="H438" s="154" t="s">
        <v>580</v>
      </c>
      <c r="I438" s="154" t="s">
        <v>810</v>
      </c>
      <c r="J438" s="154" t="s">
        <v>755</v>
      </c>
      <c r="K438" s="154" t="s">
        <v>933</v>
      </c>
      <c r="L438" s="154">
        <f>IF(Tabelle1[[#This Row],[Minutes]]&gt;1,Tabelle1[[#This Row],[Minutes]],"")</f>
        <v>96</v>
      </c>
      <c r="M438" s="154">
        <v>96</v>
      </c>
      <c r="N438"/>
    </row>
    <row r="439" spans="1:14" x14ac:dyDescent="0.25">
      <c r="A439" s="149" t="s">
        <v>518</v>
      </c>
      <c r="B439" s="151" t="str">
        <f>IF(OR(ISNUMBER(FIND("W/O",Tabelle1[[#This Row],[Score]])),ISNUMBER(FIND("RET",Tabelle1[[#This Row],[Score]]))),"NO","YES")</f>
        <v>YES</v>
      </c>
      <c r="C439" s="151" t="str">
        <f>IF(Tabelle1[[#This Row],[Tournament]]="Wimbledon","YES","NO")</f>
        <v>NO</v>
      </c>
      <c r="D439" s="150">
        <v>43570</v>
      </c>
      <c r="E439" s="151" t="s">
        <v>1221</v>
      </c>
      <c r="F439" s="151">
        <v>5</v>
      </c>
      <c r="G439" s="151" t="s">
        <v>552</v>
      </c>
      <c r="H439" s="151" t="s">
        <v>614</v>
      </c>
      <c r="I439" s="151" t="s">
        <v>741</v>
      </c>
      <c r="J439" s="151" t="s">
        <v>622</v>
      </c>
      <c r="K439" s="151" t="s">
        <v>857</v>
      </c>
      <c r="L439" s="151">
        <f>IF(Tabelle1[[#This Row],[Minutes]]&gt;1,Tabelle1[[#This Row],[Minutes]],"")</f>
        <v>63</v>
      </c>
      <c r="M439" s="151">
        <v>63</v>
      </c>
      <c r="N439"/>
    </row>
    <row r="440" spans="1:14" x14ac:dyDescent="0.25">
      <c r="A440" s="152" t="s">
        <v>518</v>
      </c>
      <c r="B440" s="154" t="str">
        <f>IF(OR(ISNUMBER(FIND("W/O",Tabelle1[[#This Row],[Score]])),ISNUMBER(FIND("RET",Tabelle1[[#This Row],[Score]]))),"NO","YES")</f>
        <v>NO</v>
      </c>
      <c r="C440" s="154" t="str">
        <f>IF(Tabelle1[[#This Row],[Tournament]]="Wimbledon","YES","NO")</f>
        <v>NO</v>
      </c>
      <c r="D440" s="153">
        <v>43570</v>
      </c>
      <c r="E440" s="154" t="s">
        <v>1221</v>
      </c>
      <c r="F440" s="154">
        <v>5</v>
      </c>
      <c r="G440" s="154" t="s">
        <v>559</v>
      </c>
      <c r="H440" s="154" t="s">
        <v>573</v>
      </c>
      <c r="I440" s="154" t="s">
        <v>674</v>
      </c>
      <c r="J440" s="154" t="s">
        <v>888</v>
      </c>
      <c r="K440" s="154" t="s">
        <v>582</v>
      </c>
      <c r="L440" s="154" t="str">
        <f>IF(Tabelle1[[#This Row],[Minutes]]&gt;1,Tabelle1[[#This Row],[Minutes]],"")</f>
        <v/>
      </c>
      <c r="M440" s="154">
        <v>0</v>
      </c>
      <c r="N440"/>
    </row>
    <row r="441" spans="1:14" x14ac:dyDescent="0.25">
      <c r="A441" s="149" t="s">
        <v>518</v>
      </c>
      <c r="B441" s="151" t="str">
        <f>IF(OR(ISNUMBER(FIND("W/O",Tabelle1[[#This Row],[Score]])),ISNUMBER(FIND("RET",Tabelle1[[#This Row],[Score]]))),"NO","YES")</f>
        <v>YES</v>
      </c>
      <c r="C441" s="151" t="str">
        <f>IF(Tabelle1[[#This Row],[Tournament]]="Wimbledon","YES","NO")</f>
        <v>NO</v>
      </c>
      <c r="D441" s="150">
        <v>43570</v>
      </c>
      <c r="E441" s="151" t="s">
        <v>1221</v>
      </c>
      <c r="F441" s="151">
        <v>5</v>
      </c>
      <c r="G441" s="151" t="s">
        <v>600</v>
      </c>
      <c r="H441" s="151" t="s">
        <v>599</v>
      </c>
      <c r="I441" s="151" t="s">
        <v>524</v>
      </c>
      <c r="J441" s="151" t="s">
        <v>523</v>
      </c>
      <c r="K441" s="151" t="s">
        <v>539</v>
      </c>
      <c r="L441" s="151">
        <f>IF(Tabelle1[[#This Row],[Minutes]]&gt;1,Tabelle1[[#This Row],[Minutes]],"")</f>
        <v>81</v>
      </c>
      <c r="M441" s="151">
        <v>81</v>
      </c>
      <c r="N441"/>
    </row>
    <row r="442" spans="1:14" x14ac:dyDescent="0.25">
      <c r="A442" s="152" t="s">
        <v>518</v>
      </c>
      <c r="B442" s="154" t="str">
        <f>IF(OR(ISNUMBER(FIND("W/O",Tabelle1[[#This Row],[Score]])),ISNUMBER(FIND("RET",Tabelle1[[#This Row],[Score]]))),"NO","YES")</f>
        <v>YES</v>
      </c>
      <c r="C442" s="154" t="str">
        <f>IF(Tabelle1[[#This Row],[Tournament]]="Wimbledon","YES","NO")</f>
        <v>NO</v>
      </c>
      <c r="D442" s="153">
        <v>43570</v>
      </c>
      <c r="E442" s="154" t="s">
        <v>1221</v>
      </c>
      <c r="F442" s="154">
        <v>5</v>
      </c>
      <c r="G442" s="154" t="s">
        <v>581</v>
      </c>
      <c r="H442" s="154" t="s">
        <v>580</v>
      </c>
      <c r="I442" s="154" t="s">
        <v>658</v>
      </c>
      <c r="J442" s="154" t="s">
        <v>738</v>
      </c>
      <c r="K442" s="154" t="s">
        <v>705</v>
      </c>
      <c r="L442" s="154">
        <f>IF(Tabelle1[[#This Row],[Minutes]]&gt;1,Tabelle1[[#This Row],[Minutes]],"")</f>
        <v>63</v>
      </c>
      <c r="M442" s="154">
        <v>63</v>
      </c>
      <c r="N442"/>
    </row>
    <row r="443" spans="1:14" x14ac:dyDescent="0.25">
      <c r="A443" s="149" t="s">
        <v>518</v>
      </c>
      <c r="B443" s="151" t="str">
        <f>IF(OR(ISNUMBER(FIND("W/O",Tabelle1[[#This Row],[Score]])),ISNUMBER(FIND("RET",Tabelle1[[#This Row],[Score]]))),"NO","YES")</f>
        <v>YES</v>
      </c>
      <c r="C443" s="151" t="str">
        <f>IF(Tabelle1[[#This Row],[Tournament]]="Wimbledon","YES","NO")</f>
        <v>NO</v>
      </c>
      <c r="D443" s="150">
        <v>43570</v>
      </c>
      <c r="E443" s="151" t="s">
        <v>1221</v>
      </c>
      <c r="F443" s="151">
        <v>6</v>
      </c>
      <c r="G443" s="151" t="s">
        <v>600</v>
      </c>
      <c r="H443" s="151" t="s">
        <v>599</v>
      </c>
      <c r="I443" s="151" t="s">
        <v>559</v>
      </c>
      <c r="J443" s="151" t="s">
        <v>573</v>
      </c>
      <c r="K443" s="151" t="s">
        <v>678</v>
      </c>
      <c r="L443" s="151">
        <f>IF(Tabelle1[[#This Row],[Minutes]]&gt;1,Tabelle1[[#This Row],[Minutes]],"")</f>
        <v>67</v>
      </c>
      <c r="M443" s="151">
        <v>67</v>
      </c>
      <c r="N443"/>
    </row>
    <row r="444" spans="1:14" x14ac:dyDescent="0.25">
      <c r="A444" s="152" t="s">
        <v>518</v>
      </c>
      <c r="B444" s="154" t="str">
        <f>IF(OR(ISNUMBER(FIND("W/O",Tabelle1[[#This Row],[Score]])),ISNUMBER(FIND("RET",Tabelle1[[#This Row],[Score]]))),"NO","YES")</f>
        <v>YES</v>
      </c>
      <c r="C444" s="154" t="str">
        <f>IF(Tabelle1[[#This Row],[Tournament]]="Wimbledon","YES","NO")</f>
        <v>NO</v>
      </c>
      <c r="D444" s="153">
        <v>43570</v>
      </c>
      <c r="E444" s="154" t="s">
        <v>1221</v>
      </c>
      <c r="F444" s="154">
        <v>6</v>
      </c>
      <c r="G444" s="154" t="s">
        <v>581</v>
      </c>
      <c r="H444" s="154" t="s">
        <v>580</v>
      </c>
      <c r="I444" s="154" t="s">
        <v>552</v>
      </c>
      <c r="J444" s="154" t="s">
        <v>614</v>
      </c>
      <c r="K444" s="154" t="s">
        <v>533</v>
      </c>
      <c r="L444" s="154">
        <f>IF(Tabelle1[[#This Row],[Minutes]]&gt;1,Tabelle1[[#This Row],[Minutes]],"")</f>
        <v>98</v>
      </c>
      <c r="M444" s="154">
        <v>98</v>
      </c>
      <c r="N444"/>
    </row>
    <row r="445" spans="1:14" x14ac:dyDescent="0.25">
      <c r="A445" s="149" t="s">
        <v>518</v>
      </c>
      <c r="B445" s="151" t="str">
        <f>IF(OR(ISNUMBER(FIND("W/O",Tabelle1[[#This Row],[Score]])),ISNUMBER(FIND("RET",Tabelle1[[#This Row],[Score]]))),"NO","YES")</f>
        <v>YES</v>
      </c>
      <c r="C445" s="151" t="str">
        <f>IF(Tabelle1[[#This Row],[Tournament]]="Wimbledon","YES","NO")</f>
        <v>NO</v>
      </c>
      <c r="D445" s="150">
        <v>43570</v>
      </c>
      <c r="E445" s="151" t="s">
        <v>1221</v>
      </c>
      <c r="F445" s="151">
        <v>7</v>
      </c>
      <c r="G445" s="151" t="s">
        <v>600</v>
      </c>
      <c r="H445" s="151" t="s">
        <v>599</v>
      </c>
      <c r="I445" s="151" t="s">
        <v>581</v>
      </c>
      <c r="J445" s="151" t="s">
        <v>580</v>
      </c>
      <c r="K445" s="151" t="s">
        <v>1220</v>
      </c>
      <c r="L445" s="151">
        <f>IF(Tabelle1[[#This Row],[Minutes]]&gt;1,Tabelle1[[#This Row],[Minutes]],"")</f>
        <v>123</v>
      </c>
      <c r="M445" s="151">
        <v>123</v>
      </c>
      <c r="N445"/>
    </row>
    <row r="446" spans="1:14" x14ac:dyDescent="0.25">
      <c r="A446" s="152" t="s">
        <v>518</v>
      </c>
      <c r="B446" s="154" t="str">
        <f>IF(OR(ISNUMBER(FIND("W/O",Tabelle1[[#This Row],[Score]])),ISNUMBER(FIND("RET",Tabelle1[[#This Row],[Score]]))),"NO","YES")</f>
        <v>YES</v>
      </c>
      <c r="C446" s="154" t="str">
        <f>IF(Tabelle1[[#This Row],[Tournament]]="Wimbledon","YES","NO")</f>
        <v>NO</v>
      </c>
      <c r="D446" s="153">
        <v>43577</v>
      </c>
      <c r="E446" s="154" t="s">
        <v>1215</v>
      </c>
      <c r="F446" s="154">
        <v>4</v>
      </c>
      <c r="G446" s="154" t="s">
        <v>612</v>
      </c>
      <c r="H446" s="154" t="s">
        <v>611</v>
      </c>
      <c r="I446" s="154" t="s">
        <v>559</v>
      </c>
      <c r="J446" s="154" t="s">
        <v>573</v>
      </c>
      <c r="K446" s="154" t="s">
        <v>598</v>
      </c>
      <c r="L446" s="154">
        <f>IF(Tabelle1[[#This Row],[Minutes]]&gt;1,Tabelle1[[#This Row],[Minutes]],"")</f>
        <v>71</v>
      </c>
      <c r="M446" s="154">
        <v>71</v>
      </c>
      <c r="N446"/>
    </row>
    <row r="447" spans="1:14" x14ac:dyDescent="0.25">
      <c r="A447" s="149" t="s">
        <v>518</v>
      </c>
      <c r="B447" s="151" t="str">
        <f>IF(OR(ISNUMBER(FIND("W/O",Tabelle1[[#This Row],[Score]])),ISNUMBER(FIND("RET",Tabelle1[[#This Row],[Score]]))),"NO","YES")</f>
        <v>YES</v>
      </c>
      <c r="C447" s="151" t="str">
        <f>IF(Tabelle1[[#This Row],[Tournament]]="Wimbledon","YES","NO")</f>
        <v>NO</v>
      </c>
      <c r="D447" s="150">
        <v>43577</v>
      </c>
      <c r="E447" s="151" t="s">
        <v>1215</v>
      </c>
      <c r="F447" s="151">
        <v>4</v>
      </c>
      <c r="G447" s="151" t="s">
        <v>552</v>
      </c>
      <c r="H447" s="151" t="s">
        <v>614</v>
      </c>
      <c r="I447" s="151" t="s">
        <v>535</v>
      </c>
      <c r="J447" s="151" t="s">
        <v>576</v>
      </c>
      <c r="K447" s="151" t="s">
        <v>1219</v>
      </c>
      <c r="L447" s="151">
        <f>IF(Tabelle1[[#This Row],[Minutes]]&gt;1,Tabelle1[[#This Row],[Minutes]],"")</f>
        <v>77</v>
      </c>
      <c r="M447" s="151">
        <v>77</v>
      </c>
      <c r="N447"/>
    </row>
    <row r="448" spans="1:14" x14ac:dyDescent="0.25">
      <c r="A448" s="152" t="s">
        <v>518</v>
      </c>
      <c r="B448" s="154" t="str">
        <f>IF(OR(ISNUMBER(FIND("W/O",Tabelle1[[#This Row],[Score]])),ISNUMBER(FIND("RET",Tabelle1[[#This Row],[Score]]))),"NO","YES")</f>
        <v>YES</v>
      </c>
      <c r="C448" s="154" t="str">
        <f>IF(Tabelle1[[#This Row],[Tournament]]="Wimbledon","YES","NO")</f>
        <v>NO</v>
      </c>
      <c r="D448" s="153">
        <v>43577</v>
      </c>
      <c r="E448" s="154" t="s">
        <v>1215</v>
      </c>
      <c r="F448" s="154">
        <v>4</v>
      </c>
      <c r="G448" s="154" t="s">
        <v>526</v>
      </c>
      <c r="H448" s="154" t="s">
        <v>525</v>
      </c>
      <c r="I448" s="154" t="s">
        <v>1183</v>
      </c>
      <c r="J448" s="154" t="s">
        <v>578</v>
      </c>
      <c r="K448" s="154" t="s">
        <v>522</v>
      </c>
      <c r="L448" s="154">
        <f>IF(Tabelle1[[#This Row],[Minutes]]&gt;1,Tabelle1[[#This Row],[Minutes]],"")</f>
        <v>74</v>
      </c>
      <c r="M448" s="154">
        <v>74</v>
      </c>
      <c r="N448"/>
    </row>
    <row r="449" spans="1:14" x14ac:dyDescent="0.25">
      <c r="A449" s="149" t="s">
        <v>518</v>
      </c>
      <c r="B449" s="151" t="str">
        <f>IF(OR(ISNUMBER(FIND("W/O",Tabelle1[[#This Row],[Score]])),ISNUMBER(FIND("RET",Tabelle1[[#This Row],[Score]]))),"NO","YES")</f>
        <v>YES</v>
      </c>
      <c r="C449" s="151" t="str">
        <f>IF(Tabelle1[[#This Row],[Tournament]]="Wimbledon","YES","NO")</f>
        <v>NO</v>
      </c>
      <c r="D449" s="150">
        <v>43577</v>
      </c>
      <c r="E449" s="151" t="s">
        <v>1215</v>
      </c>
      <c r="F449" s="151">
        <v>4</v>
      </c>
      <c r="G449" s="151" t="s">
        <v>521</v>
      </c>
      <c r="H449" s="151" t="s">
        <v>520</v>
      </c>
      <c r="I449" s="151" t="s">
        <v>797</v>
      </c>
      <c r="J449" s="151" t="s">
        <v>948</v>
      </c>
      <c r="K449" s="151" t="s">
        <v>919</v>
      </c>
      <c r="L449" s="151">
        <f>IF(Tabelle1[[#This Row],[Minutes]]&gt;1,Tabelle1[[#This Row],[Minutes]],"")</f>
        <v>71</v>
      </c>
      <c r="M449" s="151">
        <v>71</v>
      </c>
      <c r="N449"/>
    </row>
    <row r="450" spans="1:14" x14ac:dyDescent="0.25">
      <c r="A450" s="152" t="s">
        <v>518</v>
      </c>
      <c r="B450" s="154" t="str">
        <f>IF(OR(ISNUMBER(FIND("W/O",Tabelle1[[#This Row],[Score]])),ISNUMBER(FIND("RET",Tabelle1[[#This Row],[Score]]))),"NO","YES")</f>
        <v>YES</v>
      </c>
      <c r="C450" s="154" t="str">
        <f>IF(Tabelle1[[#This Row],[Tournament]]="Wimbledon","YES","NO")</f>
        <v>NO</v>
      </c>
      <c r="D450" s="153">
        <v>43577</v>
      </c>
      <c r="E450" s="154" t="s">
        <v>1215</v>
      </c>
      <c r="F450" s="154">
        <v>4</v>
      </c>
      <c r="G450" s="154" t="s">
        <v>524</v>
      </c>
      <c r="H450" s="154" t="s">
        <v>523</v>
      </c>
      <c r="I450" s="154" t="s">
        <v>741</v>
      </c>
      <c r="J450" s="154" t="s">
        <v>756</v>
      </c>
      <c r="K450" s="154" t="s">
        <v>809</v>
      </c>
      <c r="L450" s="154">
        <f>IF(Tabelle1[[#This Row],[Minutes]]&gt;1,Tabelle1[[#This Row],[Minutes]],"")</f>
        <v>122</v>
      </c>
      <c r="M450" s="154">
        <v>122</v>
      </c>
      <c r="N450"/>
    </row>
    <row r="451" spans="1:14" x14ac:dyDescent="0.25">
      <c r="A451" s="149" t="s">
        <v>518</v>
      </c>
      <c r="B451" s="151" t="str">
        <f>IF(OR(ISNUMBER(FIND("W/O",Tabelle1[[#This Row],[Score]])),ISNUMBER(FIND("RET",Tabelle1[[#This Row],[Score]]))),"NO","YES")</f>
        <v>YES</v>
      </c>
      <c r="C451" s="151" t="str">
        <f>IF(Tabelle1[[#This Row],[Tournament]]="Wimbledon","YES","NO")</f>
        <v>NO</v>
      </c>
      <c r="D451" s="150">
        <v>43577</v>
      </c>
      <c r="E451" s="151" t="s">
        <v>1215</v>
      </c>
      <c r="F451" s="151">
        <v>4</v>
      </c>
      <c r="G451" s="151" t="s">
        <v>625</v>
      </c>
      <c r="H451" s="151" t="s">
        <v>615</v>
      </c>
      <c r="I451" s="151" t="s">
        <v>1173</v>
      </c>
      <c r="J451" s="151" t="s">
        <v>622</v>
      </c>
      <c r="K451" s="151" t="s">
        <v>1218</v>
      </c>
      <c r="L451" s="151">
        <f>IF(Tabelle1[[#This Row],[Minutes]]&gt;1,Tabelle1[[#This Row],[Minutes]],"")</f>
        <v>107</v>
      </c>
      <c r="M451" s="151">
        <v>107</v>
      </c>
      <c r="N451"/>
    </row>
    <row r="452" spans="1:14" x14ac:dyDescent="0.25">
      <c r="A452" s="152" t="s">
        <v>518</v>
      </c>
      <c r="B452" s="154" t="str">
        <f>IF(OR(ISNUMBER(FIND("W/O",Tabelle1[[#This Row],[Score]])),ISNUMBER(FIND("RET",Tabelle1[[#This Row],[Score]]))),"NO","YES")</f>
        <v>YES</v>
      </c>
      <c r="C452" s="154" t="str">
        <f>IF(Tabelle1[[#This Row],[Tournament]]="Wimbledon","YES","NO")</f>
        <v>NO</v>
      </c>
      <c r="D452" s="153">
        <v>43577</v>
      </c>
      <c r="E452" s="154" t="s">
        <v>1215</v>
      </c>
      <c r="F452" s="154">
        <v>4</v>
      </c>
      <c r="G452" s="154" t="s">
        <v>835</v>
      </c>
      <c r="H452" s="154" t="s">
        <v>591</v>
      </c>
      <c r="I452" s="154" t="s">
        <v>600</v>
      </c>
      <c r="J452" s="154" t="s">
        <v>599</v>
      </c>
      <c r="K452" s="154" t="s">
        <v>512</v>
      </c>
      <c r="L452" s="154">
        <f>IF(Tabelle1[[#This Row],[Minutes]]&gt;1,Tabelle1[[#This Row],[Minutes]],"")</f>
        <v>62</v>
      </c>
      <c r="M452" s="154">
        <v>62</v>
      </c>
      <c r="N452"/>
    </row>
    <row r="453" spans="1:14" x14ac:dyDescent="0.25">
      <c r="A453" s="149" t="s">
        <v>518</v>
      </c>
      <c r="B453" s="151" t="str">
        <f>IF(OR(ISNUMBER(FIND("W/O",Tabelle1[[#This Row],[Score]])),ISNUMBER(FIND("RET",Tabelle1[[#This Row],[Score]]))),"NO","YES")</f>
        <v>YES</v>
      </c>
      <c r="C453" s="151" t="str">
        <f>IF(Tabelle1[[#This Row],[Tournament]]="Wimbledon","YES","NO")</f>
        <v>NO</v>
      </c>
      <c r="D453" s="150">
        <v>43577</v>
      </c>
      <c r="E453" s="151" t="s">
        <v>1215</v>
      </c>
      <c r="F453" s="151">
        <v>4</v>
      </c>
      <c r="G453" s="151" t="s">
        <v>514</v>
      </c>
      <c r="H453" s="151" t="s">
        <v>531</v>
      </c>
      <c r="I453" s="151" t="s">
        <v>574</v>
      </c>
      <c r="J453" s="151" t="s">
        <v>1141</v>
      </c>
      <c r="K453" s="151" t="s">
        <v>1217</v>
      </c>
      <c r="L453" s="151">
        <f>IF(Tabelle1[[#This Row],[Minutes]]&gt;1,Tabelle1[[#This Row],[Minutes]],"")</f>
        <v>71</v>
      </c>
      <c r="M453" s="151">
        <v>71</v>
      </c>
      <c r="N453"/>
    </row>
    <row r="454" spans="1:14" x14ac:dyDescent="0.25">
      <c r="A454" s="152" t="s">
        <v>518</v>
      </c>
      <c r="B454" s="154" t="str">
        <f>IF(OR(ISNUMBER(FIND("W/O",Tabelle1[[#This Row],[Score]])),ISNUMBER(FIND("RET",Tabelle1[[#This Row],[Score]]))),"NO","YES")</f>
        <v>YES</v>
      </c>
      <c r="C454" s="154" t="str">
        <f>IF(Tabelle1[[#This Row],[Tournament]]="Wimbledon","YES","NO")</f>
        <v>NO</v>
      </c>
      <c r="D454" s="153">
        <v>43577</v>
      </c>
      <c r="E454" s="154" t="s">
        <v>1215</v>
      </c>
      <c r="F454" s="154">
        <v>5</v>
      </c>
      <c r="G454" s="154" t="s">
        <v>552</v>
      </c>
      <c r="H454" s="154" t="s">
        <v>614</v>
      </c>
      <c r="I454" s="154" t="s">
        <v>526</v>
      </c>
      <c r="J454" s="154" t="s">
        <v>525</v>
      </c>
      <c r="K454" s="154" t="s">
        <v>646</v>
      </c>
      <c r="L454" s="154">
        <f>IF(Tabelle1[[#This Row],[Minutes]]&gt;1,Tabelle1[[#This Row],[Minutes]],"")</f>
        <v>59</v>
      </c>
      <c r="M454" s="154">
        <v>59</v>
      </c>
      <c r="N454"/>
    </row>
    <row r="455" spans="1:14" x14ac:dyDescent="0.25">
      <c r="A455" s="149" t="s">
        <v>518</v>
      </c>
      <c r="B455" s="151" t="str">
        <f>IF(OR(ISNUMBER(FIND("W/O",Tabelle1[[#This Row],[Score]])),ISNUMBER(FIND("RET",Tabelle1[[#This Row],[Score]]))),"NO","YES")</f>
        <v>YES</v>
      </c>
      <c r="C455" s="151" t="str">
        <f>IF(Tabelle1[[#This Row],[Tournament]]="Wimbledon","YES","NO")</f>
        <v>NO</v>
      </c>
      <c r="D455" s="150">
        <v>43577</v>
      </c>
      <c r="E455" s="151" t="s">
        <v>1215</v>
      </c>
      <c r="F455" s="151">
        <v>5</v>
      </c>
      <c r="G455" s="151" t="s">
        <v>521</v>
      </c>
      <c r="H455" s="151" t="s">
        <v>520</v>
      </c>
      <c r="I455" s="151" t="s">
        <v>612</v>
      </c>
      <c r="J455" s="151" t="s">
        <v>611</v>
      </c>
      <c r="K455" s="151" t="s">
        <v>610</v>
      </c>
      <c r="L455" s="151">
        <f>IF(Tabelle1[[#This Row],[Minutes]]&gt;1,Tabelle1[[#This Row],[Minutes]],"")</f>
        <v>90</v>
      </c>
      <c r="M455" s="151">
        <v>90</v>
      </c>
      <c r="N455"/>
    </row>
    <row r="456" spans="1:14" x14ac:dyDescent="0.25">
      <c r="A456" s="152" t="s">
        <v>518</v>
      </c>
      <c r="B456" s="154" t="str">
        <f>IF(OR(ISNUMBER(FIND("W/O",Tabelle1[[#This Row],[Score]])),ISNUMBER(FIND("RET",Tabelle1[[#This Row],[Score]]))),"NO","YES")</f>
        <v>YES</v>
      </c>
      <c r="C456" s="154" t="str">
        <f>IF(Tabelle1[[#This Row],[Tournament]]="Wimbledon","YES","NO")</f>
        <v>NO</v>
      </c>
      <c r="D456" s="153">
        <v>43577</v>
      </c>
      <c r="E456" s="154" t="s">
        <v>1215</v>
      </c>
      <c r="F456" s="154">
        <v>5</v>
      </c>
      <c r="G456" s="154" t="s">
        <v>835</v>
      </c>
      <c r="H456" s="154" t="s">
        <v>591</v>
      </c>
      <c r="I456" s="154" t="s">
        <v>524</v>
      </c>
      <c r="J456" s="154" t="s">
        <v>523</v>
      </c>
      <c r="K456" s="154" t="s">
        <v>539</v>
      </c>
      <c r="L456" s="154">
        <f>IF(Tabelle1[[#This Row],[Minutes]]&gt;1,Tabelle1[[#This Row],[Minutes]],"")</f>
        <v>72</v>
      </c>
      <c r="M456" s="154">
        <v>72</v>
      </c>
      <c r="N456"/>
    </row>
    <row r="457" spans="1:14" x14ac:dyDescent="0.25">
      <c r="A457" s="149" t="s">
        <v>518</v>
      </c>
      <c r="B457" s="151" t="str">
        <f>IF(OR(ISNUMBER(FIND("W/O",Tabelle1[[#This Row],[Score]])),ISNUMBER(FIND("RET",Tabelle1[[#This Row],[Score]]))),"NO","YES")</f>
        <v>YES</v>
      </c>
      <c r="C457" s="151" t="str">
        <f>IF(Tabelle1[[#This Row],[Tournament]]="Wimbledon","YES","NO")</f>
        <v>NO</v>
      </c>
      <c r="D457" s="150">
        <v>43577</v>
      </c>
      <c r="E457" s="151" t="s">
        <v>1215</v>
      </c>
      <c r="F457" s="151">
        <v>5</v>
      </c>
      <c r="G457" s="151" t="s">
        <v>514</v>
      </c>
      <c r="H457" s="151" t="s">
        <v>531</v>
      </c>
      <c r="I457" s="151" t="s">
        <v>625</v>
      </c>
      <c r="J457" s="151" t="s">
        <v>615</v>
      </c>
      <c r="K457" s="151" t="s">
        <v>607</v>
      </c>
      <c r="L457" s="151">
        <f>IF(Tabelle1[[#This Row],[Minutes]]&gt;1,Tabelle1[[#This Row],[Minutes]],"")</f>
        <v>106</v>
      </c>
      <c r="M457" s="151">
        <v>106</v>
      </c>
      <c r="N457"/>
    </row>
    <row r="458" spans="1:14" x14ac:dyDescent="0.25">
      <c r="A458" s="152" t="s">
        <v>518</v>
      </c>
      <c r="B458" s="154" t="str">
        <f>IF(OR(ISNUMBER(FIND("W/O",Tabelle1[[#This Row],[Score]])),ISNUMBER(FIND("RET",Tabelle1[[#This Row],[Score]]))),"NO","YES")</f>
        <v>YES</v>
      </c>
      <c r="C458" s="154" t="str">
        <f>IF(Tabelle1[[#This Row],[Tournament]]="Wimbledon","YES","NO")</f>
        <v>NO</v>
      </c>
      <c r="D458" s="153">
        <v>43577</v>
      </c>
      <c r="E458" s="154" t="s">
        <v>1215</v>
      </c>
      <c r="F458" s="154">
        <v>6</v>
      </c>
      <c r="G458" s="154" t="s">
        <v>552</v>
      </c>
      <c r="H458" s="154" t="s">
        <v>614</v>
      </c>
      <c r="I458" s="154" t="s">
        <v>514</v>
      </c>
      <c r="J458" s="154" t="s">
        <v>531</v>
      </c>
      <c r="K458" s="154" t="s">
        <v>963</v>
      </c>
      <c r="L458" s="154">
        <f>IF(Tabelle1[[#This Row],[Minutes]]&gt;1,Tabelle1[[#This Row],[Minutes]],"")</f>
        <v>85</v>
      </c>
      <c r="M458" s="154">
        <v>85</v>
      </c>
      <c r="N458"/>
    </row>
    <row r="459" spans="1:14" x14ac:dyDescent="0.25">
      <c r="A459" s="149" t="s">
        <v>518</v>
      </c>
      <c r="B459" s="151" t="str">
        <f>IF(OR(ISNUMBER(FIND("W/O",Tabelle1[[#This Row],[Score]])),ISNUMBER(FIND("RET",Tabelle1[[#This Row],[Score]]))),"NO","YES")</f>
        <v>YES</v>
      </c>
      <c r="C459" s="151" t="str">
        <f>IF(Tabelle1[[#This Row],[Tournament]]="Wimbledon","YES","NO")</f>
        <v>NO</v>
      </c>
      <c r="D459" s="150">
        <v>43577</v>
      </c>
      <c r="E459" s="151" t="s">
        <v>1215</v>
      </c>
      <c r="F459" s="151">
        <v>6</v>
      </c>
      <c r="G459" s="151" t="s">
        <v>521</v>
      </c>
      <c r="H459" s="151" t="s">
        <v>520</v>
      </c>
      <c r="I459" s="151" t="s">
        <v>835</v>
      </c>
      <c r="J459" s="151" t="s">
        <v>591</v>
      </c>
      <c r="K459" s="151" t="s">
        <v>1216</v>
      </c>
      <c r="L459" s="151">
        <f>IF(Tabelle1[[#This Row],[Minutes]]&gt;1,Tabelle1[[#This Row],[Minutes]],"")</f>
        <v>83</v>
      </c>
      <c r="M459" s="151">
        <v>83</v>
      </c>
      <c r="N459"/>
    </row>
    <row r="460" spans="1:14" x14ac:dyDescent="0.25">
      <c r="A460" s="152" t="s">
        <v>518</v>
      </c>
      <c r="B460" s="154" t="str">
        <f>IF(OR(ISNUMBER(FIND("W/O",Tabelle1[[#This Row],[Score]])),ISNUMBER(FIND("RET",Tabelle1[[#This Row],[Score]]))),"NO","YES")</f>
        <v>YES</v>
      </c>
      <c r="C460" s="154" t="str">
        <f>IF(Tabelle1[[#This Row],[Tournament]]="Wimbledon","YES","NO")</f>
        <v>NO</v>
      </c>
      <c r="D460" s="153">
        <v>43577</v>
      </c>
      <c r="E460" s="154" t="s">
        <v>1215</v>
      </c>
      <c r="F460" s="154">
        <v>7</v>
      </c>
      <c r="G460" s="154" t="s">
        <v>521</v>
      </c>
      <c r="H460" s="154" t="s">
        <v>520</v>
      </c>
      <c r="I460" s="154" t="s">
        <v>552</v>
      </c>
      <c r="J460" s="154" t="s">
        <v>614</v>
      </c>
      <c r="K460" s="154" t="s">
        <v>610</v>
      </c>
      <c r="L460" s="154">
        <f>IF(Tabelle1[[#This Row],[Minutes]]&gt;1,Tabelle1[[#This Row],[Minutes]],"")</f>
        <v>99</v>
      </c>
      <c r="M460" s="154">
        <v>99</v>
      </c>
      <c r="N460"/>
    </row>
    <row r="461" spans="1:14" x14ac:dyDescent="0.25">
      <c r="A461" s="149" t="s">
        <v>518</v>
      </c>
      <c r="B461" s="151" t="str">
        <f>IF(OR(ISNUMBER(FIND("W/O",Tabelle1[[#This Row],[Score]])),ISNUMBER(FIND("RET",Tabelle1[[#This Row],[Score]]))),"NO","YES")</f>
        <v>YES</v>
      </c>
      <c r="C461" s="151" t="str">
        <f>IF(Tabelle1[[#This Row],[Tournament]]="Wimbledon","YES","NO")</f>
        <v>NO</v>
      </c>
      <c r="D461" s="150">
        <v>43577</v>
      </c>
      <c r="E461" s="151" t="s">
        <v>1206</v>
      </c>
      <c r="F461" s="151">
        <v>4</v>
      </c>
      <c r="G461" s="151" t="s">
        <v>1101</v>
      </c>
      <c r="H461" s="151" t="s">
        <v>1208</v>
      </c>
      <c r="I461" s="151" t="s">
        <v>683</v>
      </c>
      <c r="J461" s="151" t="s">
        <v>623</v>
      </c>
      <c r="K461" s="151" t="s">
        <v>566</v>
      </c>
      <c r="L461" s="151">
        <f>IF(Tabelle1[[#This Row],[Minutes]]&gt;1,Tabelle1[[#This Row],[Minutes]],"")</f>
        <v>76</v>
      </c>
      <c r="M461" s="151">
        <v>76</v>
      </c>
      <c r="N461"/>
    </row>
    <row r="462" spans="1:14" x14ac:dyDescent="0.25">
      <c r="A462" s="152" t="s">
        <v>518</v>
      </c>
      <c r="B462" s="154" t="str">
        <f>IF(OR(ISNUMBER(FIND("W/O",Tabelle1[[#This Row],[Score]])),ISNUMBER(FIND("RET",Tabelle1[[#This Row],[Score]]))),"NO","YES")</f>
        <v>YES</v>
      </c>
      <c r="C462" s="154" t="str">
        <f>IF(Tabelle1[[#This Row],[Tournament]]="Wimbledon","YES","NO")</f>
        <v>NO</v>
      </c>
      <c r="D462" s="153">
        <v>43577</v>
      </c>
      <c r="E462" s="154" t="s">
        <v>1206</v>
      </c>
      <c r="F462" s="154">
        <v>4</v>
      </c>
      <c r="G462" s="154" t="s">
        <v>663</v>
      </c>
      <c r="H462" s="154" t="s">
        <v>551</v>
      </c>
      <c r="I462" s="154" t="s">
        <v>1214</v>
      </c>
      <c r="J462" s="154" t="s">
        <v>701</v>
      </c>
      <c r="K462" s="154" t="s">
        <v>1213</v>
      </c>
      <c r="L462" s="154">
        <f>IF(Tabelle1[[#This Row],[Minutes]]&gt;1,Tabelle1[[#This Row],[Minutes]],"")</f>
        <v>64</v>
      </c>
      <c r="M462" s="154">
        <v>64</v>
      </c>
      <c r="N462"/>
    </row>
    <row r="463" spans="1:14" x14ac:dyDescent="0.25">
      <c r="A463" s="149" t="s">
        <v>518</v>
      </c>
      <c r="B463" s="151" t="str">
        <f>IF(OR(ISNUMBER(FIND("W/O",Tabelle1[[#This Row],[Score]])),ISNUMBER(FIND("RET",Tabelle1[[#This Row],[Score]]))),"NO","YES")</f>
        <v>YES</v>
      </c>
      <c r="C463" s="151" t="str">
        <f>IF(Tabelle1[[#This Row],[Tournament]]="Wimbledon","YES","NO")</f>
        <v>NO</v>
      </c>
      <c r="D463" s="150">
        <v>43577</v>
      </c>
      <c r="E463" s="151" t="s">
        <v>1206</v>
      </c>
      <c r="F463" s="151">
        <v>4</v>
      </c>
      <c r="G463" s="151" t="s">
        <v>529</v>
      </c>
      <c r="H463" s="151" t="s">
        <v>528</v>
      </c>
      <c r="I463" s="151" t="s">
        <v>658</v>
      </c>
      <c r="J463" s="151" t="s">
        <v>738</v>
      </c>
      <c r="K463" s="151" t="s">
        <v>646</v>
      </c>
      <c r="L463" s="151">
        <f>IF(Tabelle1[[#This Row],[Minutes]]&gt;1,Tabelle1[[#This Row],[Minutes]],"")</f>
        <v>59</v>
      </c>
      <c r="M463" s="151">
        <v>59</v>
      </c>
      <c r="N463"/>
    </row>
    <row r="464" spans="1:14" x14ac:dyDescent="0.25">
      <c r="A464" s="152" t="s">
        <v>518</v>
      </c>
      <c r="B464" s="154" t="str">
        <f>IF(OR(ISNUMBER(FIND("W/O",Tabelle1[[#This Row],[Score]])),ISNUMBER(FIND("RET",Tabelle1[[#This Row],[Score]]))),"NO","YES")</f>
        <v>YES</v>
      </c>
      <c r="C464" s="154" t="str">
        <f>IF(Tabelle1[[#This Row],[Tournament]]="Wimbledon","YES","NO")</f>
        <v>NO</v>
      </c>
      <c r="D464" s="153">
        <v>43577</v>
      </c>
      <c r="E464" s="154" t="s">
        <v>1206</v>
      </c>
      <c r="F464" s="154">
        <v>4</v>
      </c>
      <c r="G464" s="154" t="s">
        <v>620</v>
      </c>
      <c r="H464" s="154" t="s">
        <v>664</v>
      </c>
      <c r="I464" s="154" t="s">
        <v>640</v>
      </c>
      <c r="J464" s="154" t="s">
        <v>673</v>
      </c>
      <c r="K464" s="154" t="s">
        <v>1212</v>
      </c>
      <c r="L464" s="154">
        <f>IF(Tabelle1[[#This Row],[Minutes]]&gt;1,Tabelle1[[#This Row],[Minutes]],"")</f>
        <v>69</v>
      </c>
      <c r="M464" s="154">
        <v>69</v>
      </c>
      <c r="N464"/>
    </row>
    <row r="465" spans="1:14" x14ac:dyDescent="0.25">
      <c r="A465" s="149" t="s">
        <v>518</v>
      </c>
      <c r="B465" s="151" t="str">
        <f>IF(OR(ISNUMBER(FIND("W/O",Tabelle1[[#This Row],[Score]])),ISNUMBER(FIND("RET",Tabelle1[[#This Row],[Score]]))),"NO","YES")</f>
        <v>YES</v>
      </c>
      <c r="C465" s="151" t="str">
        <f>IF(Tabelle1[[#This Row],[Tournament]]="Wimbledon","YES","NO")</f>
        <v>NO</v>
      </c>
      <c r="D465" s="150">
        <v>43577</v>
      </c>
      <c r="E465" s="151" t="s">
        <v>1206</v>
      </c>
      <c r="F465" s="151">
        <v>4</v>
      </c>
      <c r="G465" s="151" t="s">
        <v>674</v>
      </c>
      <c r="H465" s="151" t="s">
        <v>570</v>
      </c>
      <c r="I465" s="151" t="s">
        <v>657</v>
      </c>
      <c r="J465" s="151" t="s">
        <v>595</v>
      </c>
      <c r="K465" s="151" t="s">
        <v>1211</v>
      </c>
      <c r="L465" s="151">
        <f>IF(Tabelle1[[#This Row],[Minutes]]&gt;1,Tabelle1[[#This Row],[Minutes]],"")</f>
        <v>96</v>
      </c>
      <c r="M465" s="151">
        <v>96</v>
      </c>
      <c r="N465"/>
    </row>
    <row r="466" spans="1:14" x14ac:dyDescent="0.25">
      <c r="A466" s="152" t="s">
        <v>518</v>
      </c>
      <c r="B466" s="154" t="str">
        <f>IF(OR(ISNUMBER(FIND("W/O",Tabelle1[[#This Row],[Score]])),ISNUMBER(FIND("RET",Tabelle1[[#This Row],[Score]]))),"NO","YES")</f>
        <v>YES</v>
      </c>
      <c r="C466" s="154" t="str">
        <f>IF(Tabelle1[[#This Row],[Tournament]]="Wimbledon","YES","NO")</f>
        <v>NO</v>
      </c>
      <c r="D466" s="153">
        <v>43577</v>
      </c>
      <c r="E466" s="154" t="s">
        <v>1206</v>
      </c>
      <c r="F466" s="154">
        <v>4</v>
      </c>
      <c r="G466" s="154" t="s">
        <v>568</v>
      </c>
      <c r="H466" s="154" t="s">
        <v>580</v>
      </c>
      <c r="I466" s="154" t="s">
        <v>562</v>
      </c>
      <c r="J466" s="154" t="s">
        <v>548</v>
      </c>
      <c r="K466" s="154" t="s">
        <v>569</v>
      </c>
      <c r="L466" s="154">
        <f>IF(Tabelle1[[#This Row],[Minutes]]&gt;1,Tabelle1[[#This Row],[Minutes]],"")</f>
        <v>66</v>
      </c>
      <c r="M466" s="154">
        <v>66</v>
      </c>
      <c r="N466"/>
    </row>
    <row r="467" spans="1:14" x14ac:dyDescent="0.25">
      <c r="A467" s="149" t="s">
        <v>518</v>
      </c>
      <c r="B467" s="151" t="str">
        <f>IF(OR(ISNUMBER(FIND("W/O",Tabelle1[[#This Row],[Score]])),ISNUMBER(FIND("RET",Tabelle1[[#This Row],[Score]]))),"NO","YES")</f>
        <v>YES</v>
      </c>
      <c r="C467" s="151" t="str">
        <f>IF(Tabelle1[[#This Row],[Tournament]]="Wimbledon","YES","NO")</f>
        <v>NO</v>
      </c>
      <c r="D467" s="150">
        <v>43577</v>
      </c>
      <c r="E467" s="151" t="s">
        <v>1206</v>
      </c>
      <c r="F467" s="151">
        <v>4</v>
      </c>
      <c r="G467" s="151" t="s">
        <v>581</v>
      </c>
      <c r="H467" s="151" t="s">
        <v>634</v>
      </c>
      <c r="I467" s="151" t="s">
        <v>1210</v>
      </c>
      <c r="J467" s="151" t="s">
        <v>1209</v>
      </c>
      <c r="K467" s="151" t="s">
        <v>575</v>
      </c>
      <c r="L467" s="151">
        <f>IF(Tabelle1[[#This Row],[Minutes]]&gt;1,Tabelle1[[#This Row],[Minutes]],"")</f>
        <v>65</v>
      </c>
      <c r="M467" s="151">
        <v>65</v>
      </c>
      <c r="N467"/>
    </row>
    <row r="468" spans="1:14" x14ac:dyDescent="0.25">
      <c r="A468" s="152" t="s">
        <v>518</v>
      </c>
      <c r="B468" s="154" t="str">
        <f>IF(OR(ISNUMBER(FIND("W/O",Tabelle1[[#This Row],[Score]])),ISNUMBER(FIND("RET",Tabelle1[[#This Row],[Score]]))),"NO","YES")</f>
        <v>YES</v>
      </c>
      <c r="C468" s="154" t="str">
        <f>IF(Tabelle1[[#This Row],[Tournament]]="Wimbledon","YES","NO")</f>
        <v>NO</v>
      </c>
      <c r="D468" s="153">
        <v>43577</v>
      </c>
      <c r="E468" s="154" t="s">
        <v>1206</v>
      </c>
      <c r="F468" s="154">
        <v>4</v>
      </c>
      <c r="G468" s="154" t="s">
        <v>555</v>
      </c>
      <c r="H468" s="154" t="s">
        <v>636</v>
      </c>
      <c r="I468" s="154" t="s">
        <v>677</v>
      </c>
      <c r="J468" s="154" t="s">
        <v>872</v>
      </c>
      <c r="K468" s="154" t="s">
        <v>539</v>
      </c>
      <c r="L468" s="154">
        <f>IF(Tabelle1[[#This Row],[Minutes]]&gt;1,Tabelle1[[#This Row],[Minutes]],"")</f>
        <v>70</v>
      </c>
      <c r="M468" s="154">
        <v>70</v>
      </c>
      <c r="N468"/>
    </row>
    <row r="469" spans="1:14" x14ac:dyDescent="0.25">
      <c r="A469" s="149" t="s">
        <v>518</v>
      </c>
      <c r="B469" s="151" t="str">
        <f>IF(OR(ISNUMBER(FIND("W/O",Tabelle1[[#This Row],[Score]])),ISNUMBER(FIND("RET",Tabelle1[[#This Row],[Score]]))),"NO","YES")</f>
        <v>YES</v>
      </c>
      <c r="C469" s="151" t="str">
        <f>IF(Tabelle1[[#This Row],[Tournament]]="Wimbledon","YES","NO")</f>
        <v>NO</v>
      </c>
      <c r="D469" s="150">
        <v>43577</v>
      </c>
      <c r="E469" s="151" t="s">
        <v>1206</v>
      </c>
      <c r="F469" s="151">
        <v>5</v>
      </c>
      <c r="G469" s="151" t="s">
        <v>1101</v>
      </c>
      <c r="H469" s="151" t="s">
        <v>1208</v>
      </c>
      <c r="I469" s="151" t="s">
        <v>555</v>
      </c>
      <c r="J469" s="151" t="s">
        <v>636</v>
      </c>
      <c r="K469" s="151" t="s">
        <v>512</v>
      </c>
      <c r="L469" s="151">
        <f>IF(Tabelle1[[#This Row],[Minutes]]&gt;1,Tabelle1[[#This Row],[Minutes]],"")</f>
        <v>64</v>
      </c>
      <c r="M469" s="151">
        <v>64</v>
      </c>
      <c r="N469"/>
    </row>
    <row r="470" spans="1:14" x14ac:dyDescent="0.25">
      <c r="A470" s="152" t="s">
        <v>518</v>
      </c>
      <c r="B470" s="154" t="str">
        <f>IF(OR(ISNUMBER(FIND("W/O",Tabelle1[[#This Row],[Score]])),ISNUMBER(FIND("RET",Tabelle1[[#This Row],[Score]]))),"NO","YES")</f>
        <v>YES</v>
      </c>
      <c r="C470" s="154" t="str">
        <f>IF(Tabelle1[[#This Row],[Tournament]]="Wimbledon","YES","NO")</f>
        <v>NO</v>
      </c>
      <c r="D470" s="153">
        <v>43577</v>
      </c>
      <c r="E470" s="154" t="s">
        <v>1206</v>
      </c>
      <c r="F470" s="154">
        <v>5</v>
      </c>
      <c r="G470" s="154" t="s">
        <v>663</v>
      </c>
      <c r="H470" s="154" t="s">
        <v>551</v>
      </c>
      <c r="I470" s="154" t="s">
        <v>674</v>
      </c>
      <c r="J470" s="154" t="s">
        <v>570</v>
      </c>
      <c r="K470" s="154" t="s">
        <v>1162</v>
      </c>
      <c r="L470" s="154">
        <f>IF(Tabelle1[[#This Row],[Minutes]]&gt;1,Tabelle1[[#This Row],[Minutes]],"")</f>
        <v>115</v>
      </c>
      <c r="M470" s="154">
        <v>115</v>
      </c>
      <c r="N470"/>
    </row>
    <row r="471" spans="1:14" x14ac:dyDescent="0.25">
      <c r="A471" s="149" t="s">
        <v>518</v>
      </c>
      <c r="B471" s="151" t="str">
        <f>IF(OR(ISNUMBER(FIND("W/O",Tabelle1[[#This Row],[Score]])),ISNUMBER(FIND("RET",Tabelle1[[#This Row],[Score]]))),"NO","YES")</f>
        <v>YES</v>
      </c>
      <c r="C471" s="151" t="str">
        <f>IF(Tabelle1[[#This Row],[Tournament]]="Wimbledon","YES","NO")</f>
        <v>NO</v>
      </c>
      <c r="D471" s="150">
        <v>43577</v>
      </c>
      <c r="E471" s="151" t="s">
        <v>1206</v>
      </c>
      <c r="F471" s="151">
        <v>5</v>
      </c>
      <c r="G471" s="151" t="s">
        <v>529</v>
      </c>
      <c r="H471" s="151" t="s">
        <v>528</v>
      </c>
      <c r="I471" s="151" t="s">
        <v>620</v>
      </c>
      <c r="J471" s="151" t="s">
        <v>664</v>
      </c>
      <c r="K471" s="151" t="s">
        <v>696</v>
      </c>
      <c r="L471" s="151">
        <f>IF(Tabelle1[[#This Row],[Minutes]]&gt;1,Tabelle1[[#This Row],[Minutes]],"")</f>
        <v>83</v>
      </c>
      <c r="M471" s="151">
        <v>83</v>
      </c>
      <c r="N471"/>
    </row>
    <row r="472" spans="1:14" x14ac:dyDescent="0.25">
      <c r="A472" s="152" t="s">
        <v>518</v>
      </c>
      <c r="B472" s="154" t="str">
        <f>IF(OR(ISNUMBER(FIND("W/O",Tabelle1[[#This Row],[Score]])),ISNUMBER(FIND("RET",Tabelle1[[#This Row],[Score]]))),"NO","YES")</f>
        <v>YES</v>
      </c>
      <c r="C472" s="154" t="str">
        <f>IF(Tabelle1[[#This Row],[Tournament]]="Wimbledon","YES","NO")</f>
        <v>NO</v>
      </c>
      <c r="D472" s="153">
        <v>43577</v>
      </c>
      <c r="E472" s="154" t="s">
        <v>1206</v>
      </c>
      <c r="F472" s="154">
        <v>5</v>
      </c>
      <c r="G472" s="154" t="s">
        <v>568</v>
      </c>
      <c r="H472" s="154" t="s">
        <v>580</v>
      </c>
      <c r="I472" s="154" t="s">
        <v>581</v>
      </c>
      <c r="J472" s="154" t="s">
        <v>634</v>
      </c>
      <c r="K472" s="154" t="s">
        <v>610</v>
      </c>
      <c r="L472" s="154">
        <f>IF(Tabelle1[[#This Row],[Minutes]]&gt;1,Tabelle1[[#This Row],[Minutes]],"")</f>
        <v>85</v>
      </c>
      <c r="M472" s="154">
        <v>85</v>
      </c>
      <c r="N472"/>
    </row>
    <row r="473" spans="1:14" x14ac:dyDescent="0.25">
      <c r="A473" s="149" t="s">
        <v>518</v>
      </c>
      <c r="B473" s="151" t="str">
        <f>IF(OR(ISNUMBER(FIND("W/O",Tabelle1[[#This Row],[Score]])),ISNUMBER(FIND("RET",Tabelle1[[#This Row],[Score]]))),"NO","YES")</f>
        <v>YES</v>
      </c>
      <c r="C473" s="151" t="str">
        <f>IF(Tabelle1[[#This Row],[Tournament]]="Wimbledon","YES","NO")</f>
        <v>NO</v>
      </c>
      <c r="D473" s="150">
        <v>43577</v>
      </c>
      <c r="E473" s="151" t="s">
        <v>1206</v>
      </c>
      <c r="F473" s="151">
        <v>6</v>
      </c>
      <c r="G473" s="151" t="s">
        <v>663</v>
      </c>
      <c r="H473" s="151" t="s">
        <v>551</v>
      </c>
      <c r="I473" s="151" t="s">
        <v>1101</v>
      </c>
      <c r="J473" s="151" t="s">
        <v>1208</v>
      </c>
      <c r="K473" s="151" t="s">
        <v>1163</v>
      </c>
      <c r="L473" s="151">
        <f>IF(Tabelle1[[#This Row],[Minutes]]&gt;1,Tabelle1[[#This Row],[Minutes]],"")</f>
        <v>89</v>
      </c>
      <c r="M473" s="151">
        <v>89</v>
      </c>
      <c r="N473"/>
    </row>
    <row r="474" spans="1:14" x14ac:dyDescent="0.25">
      <c r="A474" s="152" t="s">
        <v>518</v>
      </c>
      <c r="B474" s="154" t="str">
        <f>IF(OR(ISNUMBER(FIND("W/O",Tabelle1[[#This Row],[Score]])),ISNUMBER(FIND("RET",Tabelle1[[#This Row],[Score]]))),"NO","YES")</f>
        <v>YES</v>
      </c>
      <c r="C474" s="154" t="str">
        <f>IF(Tabelle1[[#This Row],[Tournament]]="Wimbledon","YES","NO")</f>
        <v>NO</v>
      </c>
      <c r="D474" s="153">
        <v>43577</v>
      </c>
      <c r="E474" s="154" t="s">
        <v>1206</v>
      </c>
      <c r="F474" s="154">
        <v>6</v>
      </c>
      <c r="G474" s="154" t="s">
        <v>568</v>
      </c>
      <c r="H474" s="154" t="s">
        <v>580</v>
      </c>
      <c r="I474" s="154" t="s">
        <v>529</v>
      </c>
      <c r="J474" s="154" t="s">
        <v>528</v>
      </c>
      <c r="K474" s="154" t="s">
        <v>1207</v>
      </c>
      <c r="L474" s="154">
        <f>IF(Tabelle1[[#This Row],[Minutes]]&gt;1,Tabelle1[[#This Row],[Minutes]],"")</f>
        <v>87</v>
      </c>
      <c r="M474" s="154">
        <v>87</v>
      </c>
      <c r="N474"/>
    </row>
    <row r="475" spans="1:14" x14ac:dyDescent="0.25">
      <c r="A475" s="149" t="s">
        <v>518</v>
      </c>
      <c r="B475" s="151" t="str">
        <f>IF(OR(ISNUMBER(FIND("W/O",Tabelle1[[#This Row],[Score]])),ISNUMBER(FIND("RET",Tabelle1[[#This Row],[Score]]))),"NO","YES")</f>
        <v>YES</v>
      </c>
      <c r="C475" s="151" t="str">
        <f>IF(Tabelle1[[#This Row],[Tournament]]="Wimbledon","YES","NO")</f>
        <v>NO</v>
      </c>
      <c r="D475" s="150">
        <v>43577</v>
      </c>
      <c r="E475" s="151" t="s">
        <v>1206</v>
      </c>
      <c r="F475" s="151">
        <v>7</v>
      </c>
      <c r="G475" s="151" t="s">
        <v>663</v>
      </c>
      <c r="H475" s="151" t="s">
        <v>551</v>
      </c>
      <c r="I475" s="151" t="s">
        <v>568</v>
      </c>
      <c r="J475" s="151" t="s">
        <v>580</v>
      </c>
      <c r="K475" s="151" t="s">
        <v>512</v>
      </c>
      <c r="L475" s="151">
        <f>IF(Tabelle1[[#This Row],[Minutes]]&gt;1,Tabelle1[[#This Row],[Minutes]],"")</f>
        <v>71</v>
      </c>
      <c r="M475" s="151">
        <v>71</v>
      </c>
      <c r="N475"/>
    </row>
    <row r="476" spans="1:14" x14ac:dyDescent="0.25">
      <c r="A476" s="152" t="s">
        <v>518</v>
      </c>
      <c r="B476" s="154" t="str">
        <f>IF(OR(ISNUMBER(FIND("W/O",Tabelle1[[#This Row],[Score]])),ISNUMBER(FIND("RET",Tabelle1[[#This Row],[Score]]))),"NO","YES")</f>
        <v>NO</v>
      </c>
      <c r="C476" s="154" t="str">
        <f>IF(Tabelle1[[#This Row],[Tournament]]="Wimbledon","YES","NO")</f>
        <v>NO</v>
      </c>
      <c r="D476" s="153">
        <v>43584</v>
      </c>
      <c r="E476" s="154" t="s">
        <v>1195</v>
      </c>
      <c r="F476" s="154">
        <v>4</v>
      </c>
      <c r="G476" s="154" t="s">
        <v>669</v>
      </c>
      <c r="H476" s="154" t="s">
        <v>1141</v>
      </c>
      <c r="I476" s="154" t="s">
        <v>1132</v>
      </c>
      <c r="J476" s="154" t="s">
        <v>638</v>
      </c>
      <c r="K476" s="154" t="s">
        <v>582</v>
      </c>
      <c r="L476" s="154" t="str">
        <f>IF(Tabelle1[[#This Row],[Minutes]]&gt;1,Tabelle1[[#This Row],[Minutes]],"")</f>
        <v/>
      </c>
      <c r="M476" s="154">
        <v>0</v>
      </c>
      <c r="N476"/>
    </row>
    <row r="477" spans="1:14" x14ac:dyDescent="0.25">
      <c r="A477" s="149" t="s">
        <v>518</v>
      </c>
      <c r="B477" s="151" t="str">
        <f>IF(OR(ISNUMBER(FIND("W/O",Tabelle1[[#This Row],[Score]])),ISNUMBER(FIND("RET",Tabelle1[[#This Row],[Score]]))),"NO","YES")</f>
        <v>YES</v>
      </c>
      <c r="C477" s="151" t="str">
        <f>IF(Tabelle1[[#This Row],[Tournament]]="Wimbledon","YES","NO")</f>
        <v>NO</v>
      </c>
      <c r="D477" s="150">
        <v>43584</v>
      </c>
      <c r="E477" s="151" t="s">
        <v>1195</v>
      </c>
      <c r="F477" s="151">
        <v>4</v>
      </c>
      <c r="G477" s="151" t="s">
        <v>1198</v>
      </c>
      <c r="H477" s="151" t="s">
        <v>944</v>
      </c>
      <c r="I477" s="151" t="s">
        <v>673</v>
      </c>
      <c r="J477" s="151" t="s">
        <v>619</v>
      </c>
      <c r="K477" s="151" t="s">
        <v>512</v>
      </c>
      <c r="L477" s="151">
        <f>IF(Tabelle1[[#This Row],[Minutes]]&gt;1,Tabelle1[[#This Row],[Minutes]],"")</f>
        <v>64</v>
      </c>
      <c r="M477" s="151">
        <v>64</v>
      </c>
      <c r="N477"/>
    </row>
    <row r="478" spans="1:14" x14ac:dyDescent="0.25">
      <c r="A478" s="152" t="s">
        <v>518</v>
      </c>
      <c r="B478" s="154" t="str">
        <f>IF(OR(ISNUMBER(FIND("W/O",Tabelle1[[#This Row],[Score]])),ISNUMBER(FIND("RET",Tabelle1[[#This Row],[Score]]))),"NO","YES")</f>
        <v>YES</v>
      </c>
      <c r="C478" s="154" t="str">
        <f>IF(Tabelle1[[#This Row],[Tournament]]="Wimbledon","YES","NO")</f>
        <v>NO</v>
      </c>
      <c r="D478" s="153">
        <v>43584</v>
      </c>
      <c r="E478" s="154" t="s">
        <v>1195</v>
      </c>
      <c r="F478" s="154">
        <v>4</v>
      </c>
      <c r="G478" s="154" t="s">
        <v>859</v>
      </c>
      <c r="H478" s="154" t="s">
        <v>559</v>
      </c>
      <c r="I478" s="154" t="s">
        <v>532</v>
      </c>
      <c r="J478" s="154" t="s">
        <v>531</v>
      </c>
      <c r="K478" s="154" t="s">
        <v>1205</v>
      </c>
      <c r="L478" s="154">
        <f>IF(Tabelle1[[#This Row],[Minutes]]&gt;1,Tabelle1[[#This Row],[Minutes]],"")</f>
        <v>90</v>
      </c>
      <c r="M478" s="154">
        <v>90</v>
      </c>
      <c r="N478"/>
    </row>
    <row r="479" spans="1:14" x14ac:dyDescent="0.25">
      <c r="A479" s="149" t="s">
        <v>518</v>
      </c>
      <c r="B479" s="151" t="str">
        <f>IF(OR(ISNUMBER(FIND("W/O",Tabelle1[[#This Row],[Score]])),ISNUMBER(FIND("RET",Tabelle1[[#This Row],[Score]]))),"NO","YES")</f>
        <v>YES</v>
      </c>
      <c r="C479" s="151" t="str">
        <f>IF(Tabelle1[[#This Row],[Tournament]]="Wimbledon","YES","NO")</f>
        <v>NO</v>
      </c>
      <c r="D479" s="150">
        <v>43584</v>
      </c>
      <c r="E479" s="151" t="s">
        <v>1195</v>
      </c>
      <c r="F479" s="151">
        <v>4</v>
      </c>
      <c r="G479" s="151" t="s">
        <v>549</v>
      </c>
      <c r="H479" s="151" t="s">
        <v>548</v>
      </c>
      <c r="I479" s="151" t="s">
        <v>672</v>
      </c>
      <c r="J479" s="151" t="s">
        <v>657</v>
      </c>
      <c r="K479" s="151" t="s">
        <v>809</v>
      </c>
      <c r="L479" s="151">
        <f>IF(Tabelle1[[#This Row],[Minutes]]&gt;1,Tabelle1[[#This Row],[Minutes]],"")</f>
        <v>131</v>
      </c>
      <c r="M479" s="151">
        <v>131</v>
      </c>
      <c r="N479"/>
    </row>
    <row r="480" spans="1:14" x14ac:dyDescent="0.25">
      <c r="A480" s="152" t="s">
        <v>518</v>
      </c>
      <c r="B480" s="154" t="str">
        <f>IF(OR(ISNUMBER(FIND("W/O",Tabelle1[[#This Row],[Score]])),ISNUMBER(FIND("RET",Tabelle1[[#This Row],[Score]]))),"NO","YES")</f>
        <v>YES</v>
      </c>
      <c r="C480" s="154" t="str">
        <f>IF(Tabelle1[[#This Row],[Tournament]]="Wimbledon","YES","NO")</f>
        <v>NO</v>
      </c>
      <c r="D480" s="153">
        <v>43584</v>
      </c>
      <c r="E480" s="154" t="s">
        <v>1195</v>
      </c>
      <c r="F480" s="154">
        <v>4</v>
      </c>
      <c r="G480" s="154" t="s">
        <v>826</v>
      </c>
      <c r="H480" s="154" t="s">
        <v>741</v>
      </c>
      <c r="I480" s="154" t="s">
        <v>640</v>
      </c>
      <c r="J480" s="154" t="s">
        <v>595</v>
      </c>
      <c r="K480" s="154" t="s">
        <v>550</v>
      </c>
      <c r="L480" s="154">
        <f>IF(Tabelle1[[#This Row],[Minutes]]&gt;1,Tabelle1[[#This Row],[Minutes]],"")</f>
        <v>72</v>
      </c>
      <c r="M480" s="154">
        <v>72</v>
      </c>
      <c r="N480"/>
    </row>
    <row r="481" spans="1:14" x14ac:dyDescent="0.25">
      <c r="A481" s="149" t="s">
        <v>518</v>
      </c>
      <c r="B481" s="151" t="str">
        <f>IF(OR(ISNUMBER(FIND("W/O",Tabelle1[[#This Row],[Score]])),ISNUMBER(FIND("RET",Tabelle1[[#This Row],[Score]]))),"NO","YES")</f>
        <v>YES</v>
      </c>
      <c r="C481" s="151" t="str">
        <f>IF(Tabelle1[[#This Row],[Tournament]]="Wimbledon","YES","NO")</f>
        <v>NO</v>
      </c>
      <c r="D481" s="150">
        <v>43584</v>
      </c>
      <c r="E481" s="151" t="s">
        <v>1195</v>
      </c>
      <c r="F481" s="151">
        <v>4</v>
      </c>
      <c r="G481" s="151" t="s">
        <v>620</v>
      </c>
      <c r="H481" s="151" t="s">
        <v>664</v>
      </c>
      <c r="I481" s="151" t="s">
        <v>645</v>
      </c>
      <c r="J481" s="151" t="s">
        <v>701</v>
      </c>
      <c r="K481" s="151" t="s">
        <v>1204</v>
      </c>
      <c r="L481" s="151">
        <f>IF(Tabelle1[[#This Row],[Minutes]]&gt;1,Tabelle1[[#This Row],[Minutes]],"")</f>
        <v>80</v>
      </c>
      <c r="M481" s="151">
        <v>80</v>
      </c>
      <c r="N481"/>
    </row>
    <row r="482" spans="1:14" x14ac:dyDescent="0.25">
      <c r="A482" s="152" t="s">
        <v>518</v>
      </c>
      <c r="B482" s="154" t="str">
        <f>IF(OR(ISNUMBER(FIND("W/O",Tabelle1[[#This Row],[Score]])),ISNUMBER(FIND("RET",Tabelle1[[#This Row],[Score]]))),"NO","YES")</f>
        <v>YES</v>
      </c>
      <c r="C482" s="154" t="str">
        <f>IF(Tabelle1[[#This Row],[Tournament]]="Wimbledon","YES","NO")</f>
        <v>NO</v>
      </c>
      <c r="D482" s="153">
        <v>43584</v>
      </c>
      <c r="E482" s="154" t="s">
        <v>1195</v>
      </c>
      <c r="F482" s="154">
        <v>4</v>
      </c>
      <c r="G482" s="154" t="s">
        <v>568</v>
      </c>
      <c r="H482" s="154" t="s">
        <v>580</v>
      </c>
      <c r="I482" s="154" t="s">
        <v>1203</v>
      </c>
      <c r="J482" s="154" t="s">
        <v>1202</v>
      </c>
      <c r="K482" s="154" t="s">
        <v>1185</v>
      </c>
      <c r="L482" s="154">
        <f>IF(Tabelle1[[#This Row],[Minutes]]&gt;1,Tabelle1[[#This Row],[Minutes]],"")</f>
        <v>70</v>
      </c>
      <c r="M482" s="154">
        <v>70</v>
      </c>
      <c r="N482"/>
    </row>
    <row r="483" spans="1:14" x14ac:dyDescent="0.25">
      <c r="A483" s="149" t="s">
        <v>518</v>
      </c>
      <c r="B483" s="151" t="str">
        <f>IF(OR(ISNUMBER(FIND("W/O",Tabelle1[[#This Row],[Score]])),ISNUMBER(FIND("RET",Tabelle1[[#This Row],[Score]]))),"NO","YES")</f>
        <v>YES</v>
      </c>
      <c r="C483" s="151" t="str">
        <f>IF(Tabelle1[[#This Row],[Tournament]]="Wimbledon","YES","NO")</f>
        <v>NO</v>
      </c>
      <c r="D483" s="150">
        <v>43584</v>
      </c>
      <c r="E483" s="151" t="s">
        <v>1195</v>
      </c>
      <c r="F483" s="151">
        <v>4</v>
      </c>
      <c r="G483" s="151" t="s">
        <v>565</v>
      </c>
      <c r="H483" s="151" t="s">
        <v>526</v>
      </c>
      <c r="I483" s="151" t="s">
        <v>1201</v>
      </c>
      <c r="J483" s="151" t="s">
        <v>1200</v>
      </c>
      <c r="K483" s="151" t="s">
        <v>1199</v>
      </c>
      <c r="L483" s="151">
        <f>IF(Tabelle1[[#This Row],[Minutes]]&gt;1,Tabelle1[[#This Row],[Minutes]],"")</f>
        <v>75</v>
      </c>
      <c r="M483" s="151">
        <v>75</v>
      </c>
      <c r="N483"/>
    </row>
    <row r="484" spans="1:14" x14ac:dyDescent="0.25">
      <c r="A484" s="152" t="s">
        <v>518</v>
      </c>
      <c r="B484" s="154" t="str">
        <f>IF(OR(ISNUMBER(FIND("W/O",Tabelle1[[#This Row],[Score]])),ISNUMBER(FIND("RET",Tabelle1[[#This Row],[Score]]))),"NO","YES")</f>
        <v>YES</v>
      </c>
      <c r="C484" s="154" t="str">
        <f>IF(Tabelle1[[#This Row],[Tournament]]="Wimbledon","YES","NO")</f>
        <v>NO</v>
      </c>
      <c r="D484" s="153">
        <v>43584</v>
      </c>
      <c r="E484" s="154" t="s">
        <v>1195</v>
      </c>
      <c r="F484" s="154">
        <v>5</v>
      </c>
      <c r="G484" s="154" t="s">
        <v>669</v>
      </c>
      <c r="H484" s="154" t="s">
        <v>1141</v>
      </c>
      <c r="I484" s="154" t="s">
        <v>1198</v>
      </c>
      <c r="J484" s="154" t="s">
        <v>944</v>
      </c>
      <c r="K484" s="154" t="s">
        <v>566</v>
      </c>
      <c r="L484" s="154">
        <f>IF(Tabelle1[[#This Row],[Minutes]]&gt;1,Tabelle1[[#This Row],[Minutes]],"")</f>
        <v>70</v>
      </c>
      <c r="M484" s="154">
        <v>70</v>
      </c>
      <c r="N484"/>
    </row>
    <row r="485" spans="1:14" x14ac:dyDescent="0.25">
      <c r="A485" s="149" t="s">
        <v>518</v>
      </c>
      <c r="B485" s="151" t="str">
        <f>IF(OR(ISNUMBER(FIND("W/O",Tabelle1[[#This Row],[Score]])),ISNUMBER(FIND("RET",Tabelle1[[#This Row],[Score]]))),"NO","YES")</f>
        <v>YES</v>
      </c>
      <c r="C485" s="151" t="str">
        <f>IF(Tabelle1[[#This Row],[Tournament]]="Wimbledon","YES","NO")</f>
        <v>NO</v>
      </c>
      <c r="D485" s="150">
        <v>43584</v>
      </c>
      <c r="E485" s="151" t="s">
        <v>1195</v>
      </c>
      <c r="F485" s="151">
        <v>5</v>
      </c>
      <c r="G485" s="151" t="s">
        <v>549</v>
      </c>
      <c r="H485" s="151" t="s">
        <v>548</v>
      </c>
      <c r="I485" s="151" t="s">
        <v>859</v>
      </c>
      <c r="J485" s="151" t="s">
        <v>559</v>
      </c>
      <c r="K485" s="151" t="s">
        <v>1197</v>
      </c>
      <c r="L485" s="151">
        <f>IF(Tabelle1[[#This Row],[Minutes]]&gt;1,Tabelle1[[#This Row],[Minutes]],"")</f>
        <v>86</v>
      </c>
      <c r="M485" s="151">
        <v>86</v>
      </c>
      <c r="N485"/>
    </row>
    <row r="486" spans="1:14" x14ac:dyDescent="0.25">
      <c r="A486" s="152" t="s">
        <v>518</v>
      </c>
      <c r="B486" s="154" t="str">
        <f>IF(OR(ISNUMBER(FIND("W/O",Tabelle1[[#This Row],[Score]])),ISNUMBER(FIND("RET",Tabelle1[[#This Row],[Score]]))),"NO","YES")</f>
        <v>YES</v>
      </c>
      <c r="C486" s="154" t="str">
        <f>IF(Tabelle1[[#This Row],[Tournament]]="Wimbledon","YES","NO")</f>
        <v>NO</v>
      </c>
      <c r="D486" s="153">
        <v>43584</v>
      </c>
      <c r="E486" s="154" t="s">
        <v>1195</v>
      </c>
      <c r="F486" s="154">
        <v>5</v>
      </c>
      <c r="G486" s="154" t="s">
        <v>620</v>
      </c>
      <c r="H486" s="154" t="s">
        <v>664</v>
      </c>
      <c r="I486" s="154" t="s">
        <v>826</v>
      </c>
      <c r="J486" s="154" t="s">
        <v>741</v>
      </c>
      <c r="K486" s="154" t="s">
        <v>771</v>
      </c>
      <c r="L486" s="154">
        <f>IF(Tabelle1[[#This Row],[Minutes]]&gt;1,Tabelle1[[#This Row],[Minutes]],"")</f>
        <v>63</v>
      </c>
      <c r="M486" s="154">
        <v>63</v>
      </c>
      <c r="N486"/>
    </row>
    <row r="487" spans="1:14" x14ac:dyDescent="0.25">
      <c r="A487" s="149" t="s">
        <v>518</v>
      </c>
      <c r="B487" s="151" t="str">
        <f>IF(OR(ISNUMBER(FIND("W/O",Tabelle1[[#This Row],[Score]])),ISNUMBER(FIND("RET",Tabelle1[[#This Row],[Score]]))),"NO","YES")</f>
        <v>YES</v>
      </c>
      <c r="C487" s="151" t="str">
        <f>IF(Tabelle1[[#This Row],[Tournament]]="Wimbledon","YES","NO")</f>
        <v>NO</v>
      </c>
      <c r="D487" s="150">
        <v>43584</v>
      </c>
      <c r="E487" s="151" t="s">
        <v>1195</v>
      </c>
      <c r="F487" s="151">
        <v>5</v>
      </c>
      <c r="G487" s="151" t="s">
        <v>568</v>
      </c>
      <c r="H487" s="151" t="s">
        <v>580</v>
      </c>
      <c r="I487" s="151" t="s">
        <v>565</v>
      </c>
      <c r="J487" s="151" t="s">
        <v>526</v>
      </c>
      <c r="K487" s="151" t="s">
        <v>893</v>
      </c>
      <c r="L487" s="151">
        <f>IF(Tabelle1[[#This Row],[Minutes]]&gt;1,Tabelle1[[#This Row],[Minutes]],"")</f>
        <v>98</v>
      </c>
      <c r="M487" s="151">
        <v>98</v>
      </c>
      <c r="N487"/>
    </row>
    <row r="488" spans="1:14" x14ac:dyDescent="0.25">
      <c r="A488" s="152" t="s">
        <v>518</v>
      </c>
      <c r="B488" s="154" t="str">
        <f>IF(OR(ISNUMBER(FIND("W/O",Tabelle1[[#This Row],[Score]])),ISNUMBER(FIND("RET",Tabelle1[[#This Row],[Score]]))),"NO","YES")</f>
        <v>YES</v>
      </c>
      <c r="C488" s="154" t="str">
        <f>IF(Tabelle1[[#This Row],[Tournament]]="Wimbledon","YES","NO")</f>
        <v>NO</v>
      </c>
      <c r="D488" s="153">
        <v>43584</v>
      </c>
      <c r="E488" s="154" t="s">
        <v>1195</v>
      </c>
      <c r="F488" s="154">
        <v>6</v>
      </c>
      <c r="G488" s="154" t="s">
        <v>549</v>
      </c>
      <c r="H488" s="154" t="s">
        <v>548</v>
      </c>
      <c r="I488" s="154" t="s">
        <v>568</v>
      </c>
      <c r="J488" s="154" t="s">
        <v>580</v>
      </c>
      <c r="K488" s="154" t="s">
        <v>1196</v>
      </c>
      <c r="L488" s="154">
        <f>IF(Tabelle1[[#This Row],[Minutes]]&gt;1,Tabelle1[[#This Row],[Minutes]],"")</f>
        <v>107</v>
      </c>
      <c r="M488" s="154">
        <v>107</v>
      </c>
      <c r="N488"/>
    </row>
    <row r="489" spans="1:14" x14ac:dyDescent="0.25">
      <c r="A489" s="149" t="s">
        <v>518</v>
      </c>
      <c r="B489" s="151" t="str">
        <f>IF(OR(ISNUMBER(FIND("W/O",Tabelle1[[#This Row],[Score]])),ISNUMBER(FIND("RET",Tabelle1[[#This Row],[Score]]))),"NO","YES")</f>
        <v>YES</v>
      </c>
      <c r="C489" s="151" t="str">
        <f>IF(Tabelle1[[#This Row],[Tournament]]="Wimbledon","YES","NO")</f>
        <v>NO</v>
      </c>
      <c r="D489" s="150">
        <v>43584</v>
      </c>
      <c r="E489" s="151" t="s">
        <v>1195</v>
      </c>
      <c r="F489" s="151">
        <v>6</v>
      </c>
      <c r="G489" s="151" t="s">
        <v>620</v>
      </c>
      <c r="H489" s="151" t="s">
        <v>664</v>
      </c>
      <c r="I489" s="151" t="s">
        <v>669</v>
      </c>
      <c r="J489" s="151" t="s">
        <v>1141</v>
      </c>
      <c r="K489" s="151" t="s">
        <v>566</v>
      </c>
      <c r="L489" s="151">
        <f>IF(Tabelle1[[#This Row],[Minutes]]&gt;1,Tabelle1[[#This Row],[Minutes]],"")</f>
        <v>79</v>
      </c>
      <c r="M489" s="151">
        <v>79</v>
      </c>
      <c r="N489"/>
    </row>
    <row r="490" spans="1:14" x14ac:dyDescent="0.25">
      <c r="A490" s="152" t="s">
        <v>518</v>
      </c>
      <c r="B490" s="154" t="str">
        <f>IF(OR(ISNUMBER(FIND("W/O",Tabelle1[[#This Row],[Score]])),ISNUMBER(FIND("RET",Tabelle1[[#This Row],[Score]]))),"NO","YES")</f>
        <v>YES</v>
      </c>
      <c r="C490" s="154" t="str">
        <f>IF(Tabelle1[[#This Row],[Tournament]]="Wimbledon","YES","NO")</f>
        <v>NO</v>
      </c>
      <c r="D490" s="153">
        <v>43584</v>
      </c>
      <c r="E490" s="154" t="s">
        <v>1195</v>
      </c>
      <c r="F490" s="154">
        <v>7</v>
      </c>
      <c r="G490" s="154" t="s">
        <v>549</v>
      </c>
      <c r="H490" s="154" t="s">
        <v>548</v>
      </c>
      <c r="I490" s="154" t="s">
        <v>620</v>
      </c>
      <c r="J490" s="154" t="s">
        <v>664</v>
      </c>
      <c r="K490" s="154" t="s">
        <v>536</v>
      </c>
      <c r="L490" s="154">
        <f>IF(Tabelle1[[#This Row],[Minutes]]&gt;1,Tabelle1[[#This Row],[Minutes]],"")</f>
        <v>92</v>
      </c>
      <c r="M490" s="154">
        <v>92</v>
      </c>
      <c r="N490"/>
    </row>
    <row r="491" spans="1:14" x14ac:dyDescent="0.25">
      <c r="A491" s="149" t="s">
        <v>518</v>
      </c>
      <c r="B491" s="151" t="str">
        <f>IF(OR(ISNUMBER(FIND("W/O",Tabelle1[[#This Row],[Score]])),ISNUMBER(FIND("RET",Tabelle1[[#This Row],[Score]]))),"NO","YES")</f>
        <v>YES</v>
      </c>
      <c r="C491" s="151" t="str">
        <f>IF(Tabelle1[[#This Row],[Tournament]]="Wimbledon","YES","NO")</f>
        <v>NO</v>
      </c>
      <c r="D491" s="150">
        <v>43584</v>
      </c>
      <c r="E491" s="151" t="s">
        <v>1184</v>
      </c>
      <c r="F491" s="151">
        <v>4</v>
      </c>
      <c r="G491" s="151" t="s">
        <v>558</v>
      </c>
      <c r="H491" s="151" t="s">
        <v>571</v>
      </c>
      <c r="I491" s="151" t="s">
        <v>1194</v>
      </c>
      <c r="J491" s="151" t="s">
        <v>1193</v>
      </c>
      <c r="K491" s="151" t="s">
        <v>1192</v>
      </c>
      <c r="L491" s="151">
        <f>IF(Tabelle1[[#This Row],[Minutes]]&gt;1,Tabelle1[[#This Row],[Minutes]],"")</f>
        <v>87</v>
      </c>
      <c r="M491" s="151">
        <v>87</v>
      </c>
      <c r="N491"/>
    </row>
    <row r="492" spans="1:14" x14ac:dyDescent="0.25">
      <c r="A492" s="152" t="s">
        <v>518</v>
      </c>
      <c r="B492" s="154" t="str">
        <f>IF(OR(ISNUMBER(FIND("W/O",Tabelle1[[#This Row],[Score]])),ISNUMBER(FIND("RET",Tabelle1[[#This Row],[Score]]))),"NO","YES")</f>
        <v>YES</v>
      </c>
      <c r="C492" s="154" t="str">
        <f>IF(Tabelle1[[#This Row],[Tournament]]="Wimbledon","YES","NO")</f>
        <v>NO</v>
      </c>
      <c r="D492" s="153">
        <v>43584</v>
      </c>
      <c r="E492" s="154" t="s">
        <v>1184</v>
      </c>
      <c r="F492" s="154">
        <v>4</v>
      </c>
      <c r="G492" s="154" t="s">
        <v>647</v>
      </c>
      <c r="H492" s="154" t="s">
        <v>694</v>
      </c>
      <c r="I492" s="154" t="s">
        <v>683</v>
      </c>
      <c r="J492" s="154" t="s">
        <v>623</v>
      </c>
      <c r="K492" s="154" t="s">
        <v>522</v>
      </c>
      <c r="L492" s="154">
        <f>IF(Tabelle1[[#This Row],[Minutes]]&gt;1,Tabelle1[[#This Row],[Minutes]],"")</f>
        <v>77</v>
      </c>
      <c r="M492" s="154">
        <v>77</v>
      </c>
      <c r="N492"/>
    </row>
    <row r="493" spans="1:14" x14ac:dyDescent="0.25">
      <c r="A493" s="149" t="s">
        <v>518</v>
      </c>
      <c r="B493" s="151" t="str">
        <f>IF(OR(ISNUMBER(FIND("W/O",Tabelle1[[#This Row],[Score]])),ISNUMBER(FIND("RET",Tabelle1[[#This Row],[Score]]))),"NO","YES")</f>
        <v>YES</v>
      </c>
      <c r="C493" s="151" t="str">
        <f>IF(Tabelle1[[#This Row],[Tournament]]="Wimbledon","YES","NO")</f>
        <v>NO</v>
      </c>
      <c r="D493" s="150">
        <v>43584</v>
      </c>
      <c r="E493" s="151" t="s">
        <v>1184</v>
      </c>
      <c r="F493" s="151">
        <v>4</v>
      </c>
      <c r="G493" s="151" t="s">
        <v>717</v>
      </c>
      <c r="H493" s="151" t="s">
        <v>682</v>
      </c>
      <c r="I493" s="151" t="s">
        <v>779</v>
      </c>
      <c r="J493" s="151" t="s">
        <v>676</v>
      </c>
      <c r="K493" s="151" t="s">
        <v>653</v>
      </c>
      <c r="L493" s="151">
        <f>IF(Tabelle1[[#This Row],[Minutes]]&gt;1,Tabelle1[[#This Row],[Minutes]],"")</f>
        <v>56</v>
      </c>
      <c r="M493" s="151">
        <v>56</v>
      </c>
      <c r="N493"/>
    </row>
    <row r="494" spans="1:14" x14ac:dyDescent="0.25">
      <c r="A494" s="152" t="s">
        <v>518</v>
      </c>
      <c r="B494" s="154" t="str">
        <f>IF(OR(ISNUMBER(FIND("W/O",Tabelle1[[#This Row],[Score]])),ISNUMBER(FIND("RET",Tabelle1[[#This Row],[Score]]))),"NO","YES")</f>
        <v>YES</v>
      </c>
      <c r="C494" s="154" t="str">
        <f>IF(Tabelle1[[#This Row],[Tournament]]="Wimbledon","YES","NO")</f>
        <v>NO</v>
      </c>
      <c r="D494" s="153">
        <v>43584</v>
      </c>
      <c r="E494" s="154" t="s">
        <v>1184</v>
      </c>
      <c r="F494" s="154">
        <v>4</v>
      </c>
      <c r="G494" s="154" t="s">
        <v>634</v>
      </c>
      <c r="H494" s="154" t="s">
        <v>633</v>
      </c>
      <c r="I494" s="154" t="s">
        <v>1101</v>
      </c>
      <c r="J494" s="154" t="s">
        <v>959</v>
      </c>
      <c r="K494" s="154" t="s">
        <v>1191</v>
      </c>
      <c r="L494" s="154">
        <f>IF(Tabelle1[[#This Row],[Minutes]]&gt;1,Tabelle1[[#This Row],[Minutes]],"")</f>
        <v>60</v>
      </c>
      <c r="M494" s="154">
        <v>60</v>
      </c>
      <c r="N494"/>
    </row>
    <row r="495" spans="1:14" x14ac:dyDescent="0.25">
      <c r="A495" s="149" t="s">
        <v>518</v>
      </c>
      <c r="B495" s="151" t="str">
        <f>IF(OR(ISNUMBER(FIND("W/O",Tabelle1[[#This Row],[Score]])),ISNUMBER(FIND("RET",Tabelle1[[#This Row],[Score]]))),"NO","YES")</f>
        <v>YES</v>
      </c>
      <c r="C495" s="151" t="str">
        <f>IF(Tabelle1[[#This Row],[Tournament]]="Wimbledon","YES","NO")</f>
        <v>NO</v>
      </c>
      <c r="D495" s="150">
        <v>43584</v>
      </c>
      <c r="E495" s="151" t="s">
        <v>1184</v>
      </c>
      <c r="F495" s="151">
        <v>4</v>
      </c>
      <c r="G495" s="151" t="s">
        <v>663</v>
      </c>
      <c r="H495" s="151" t="s">
        <v>551</v>
      </c>
      <c r="I495" s="151" t="s">
        <v>632</v>
      </c>
      <c r="J495" s="151" t="s">
        <v>622</v>
      </c>
      <c r="K495" s="151" t="s">
        <v>1190</v>
      </c>
      <c r="L495" s="151">
        <f>IF(Tabelle1[[#This Row],[Minutes]]&gt;1,Tabelle1[[#This Row],[Minutes]],"")</f>
        <v>71</v>
      </c>
      <c r="M495" s="151">
        <v>71</v>
      </c>
      <c r="N495"/>
    </row>
    <row r="496" spans="1:14" x14ac:dyDescent="0.25">
      <c r="A496" s="152" t="s">
        <v>518</v>
      </c>
      <c r="B496" s="154" t="str">
        <f>IF(OR(ISNUMBER(FIND("W/O",Tabelle1[[#This Row],[Score]])),ISNUMBER(FIND("RET",Tabelle1[[#This Row],[Score]]))),"NO","YES")</f>
        <v>YES</v>
      </c>
      <c r="C496" s="154" t="str">
        <f>IF(Tabelle1[[#This Row],[Tournament]]="Wimbledon","YES","NO")</f>
        <v>NO</v>
      </c>
      <c r="D496" s="153">
        <v>43584</v>
      </c>
      <c r="E496" s="154" t="s">
        <v>1184</v>
      </c>
      <c r="F496" s="154">
        <v>4</v>
      </c>
      <c r="G496" s="154" t="s">
        <v>529</v>
      </c>
      <c r="H496" s="154" t="s">
        <v>528</v>
      </c>
      <c r="I496" s="154" t="s">
        <v>1189</v>
      </c>
      <c r="J496" s="154" t="s">
        <v>1188</v>
      </c>
      <c r="K496" s="154" t="s">
        <v>512</v>
      </c>
      <c r="L496" s="154">
        <f>IF(Tabelle1[[#This Row],[Minutes]]&gt;1,Tabelle1[[#This Row],[Minutes]],"")</f>
        <v>65</v>
      </c>
      <c r="M496" s="154">
        <v>65</v>
      </c>
      <c r="N496"/>
    </row>
    <row r="497" spans="1:14" x14ac:dyDescent="0.25">
      <c r="A497" s="149" t="s">
        <v>518</v>
      </c>
      <c r="B497" s="151" t="str">
        <f>IF(OR(ISNUMBER(FIND("W/O",Tabelle1[[#This Row],[Score]])),ISNUMBER(FIND("RET",Tabelle1[[#This Row],[Score]]))),"NO","YES")</f>
        <v>YES</v>
      </c>
      <c r="C497" s="151" t="str">
        <f>IF(Tabelle1[[#This Row],[Tournament]]="Wimbledon","YES","NO")</f>
        <v>NO</v>
      </c>
      <c r="D497" s="150">
        <v>43584</v>
      </c>
      <c r="E497" s="151" t="s">
        <v>1184</v>
      </c>
      <c r="F497" s="151">
        <v>4</v>
      </c>
      <c r="G497" s="151" t="s">
        <v>674</v>
      </c>
      <c r="H497" s="151" t="s">
        <v>570</v>
      </c>
      <c r="I497" s="151" t="s">
        <v>555</v>
      </c>
      <c r="J497" s="151" t="s">
        <v>636</v>
      </c>
      <c r="K497" s="151" t="s">
        <v>1187</v>
      </c>
      <c r="L497" s="151">
        <f>IF(Tabelle1[[#This Row],[Minutes]]&gt;1,Tabelle1[[#This Row],[Minutes]],"")</f>
        <v>79</v>
      </c>
      <c r="M497" s="151">
        <v>79</v>
      </c>
      <c r="N497"/>
    </row>
    <row r="498" spans="1:14" x14ac:dyDescent="0.25">
      <c r="A498" s="152" t="s">
        <v>518</v>
      </c>
      <c r="B498" s="154" t="str">
        <f>IF(OR(ISNUMBER(FIND("W/O",Tabelle1[[#This Row],[Score]])),ISNUMBER(FIND("RET",Tabelle1[[#This Row],[Score]]))),"NO","YES")</f>
        <v>YES</v>
      </c>
      <c r="C498" s="154" t="str">
        <f>IF(Tabelle1[[#This Row],[Tournament]]="Wimbledon","YES","NO")</f>
        <v>NO</v>
      </c>
      <c r="D498" s="153">
        <v>43584</v>
      </c>
      <c r="E498" s="154" t="s">
        <v>1184</v>
      </c>
      <c r="F498" s="154">
        <v>4</v>
      </c>
      <c r="G498" s="154" t="s">
        <v>567</v>
      </c>
      <c r="H498" s="154" t="s">
        <v>615</v>
      </c>
      <c r="I498" s="154" t="s">
        <v>792</v>
      </c>
      <c r="J498" s="154" t="s">
        <v>791</v>
      </c>
      <c r="K498" s="154" t="s">
        <v>536</v>
      </c>
      <c r="L498" s="154">
        <f>IF(Tabelle1[[#This Row],[Minutes]]&gt;1,Tabelle1[[#This Row],[Minutes]],"")</f>
        <v>84</v>
      </c>
      <c r="M498" s="154">
        <v>84</v>
      </c>
      <c r="N498"/>
    </row>
    <row r="499" spans="1:14" x14ac:dyDescent="0.25">
      <c r="A499" s="149" t="s">
        <v>518</v>
      </c>
      <c r="B499" s="151" t="str">
        <f>IF(OR(ISNUMBER(FIND("W/O",Tabelle1[[#This Row],[Score]])),ISNUMBER(FIND("RET",Tabelle1[[#This Row],[Score]]))),"NO","YES")</f>
        <v>YES</v>
      </c>
      <c r="C499" s="151" t="str">
        <f>IF(Tabelle1[[#This Row],[Tournament]]="Wimbledon","YES","NO")</f>
        <v>NO</v>
      </c>
      <c r="D499" s="150">
        <v>43584</v>
      </c>
      <c r="E499" s="151" t="s">
        <v>1184</v>
      </c>
      <c r="F499" s="151">
        <v>5</v>
      </c>
      <c r="G499" s="151" t="s">
        <v>717</v>
      </c>
      <c r="H499" s="151" t="s">
        <v>682</v>
      </c>
      <c r="I499" s="151" t="s">
        <v>647</v>
      </c>
      <c r="J499" s="151" t="s">
        <v>694</v>
      </c>
      <c r="K499" s="151" t="s">
        <v>512</v>
      </c>
      <c r="L499" s="151">
        <f>IF(Tabelle1[[#This Row],[Minutes]]&gt;1,Tabelle1[[#This Row],[Minutes]],"")</f>
        <v>60</v>
      </c>
      <c r="M499" s="151">
        <v>60</v>
      </c>
      <c r="N499"/>
    </row>
    <row r="500" spans="1:14" x14ac:dyDescent="0.25">
      <c r="A500" s="152" t="s">
        <v>518</v>
      </c>
      <c r="B500" s="154" t="str">
        <f>IF(OR(ISNUMBER(FIND("W/O",Tabelle1[[#This Row],[Score]])),ISNUMBER(FIND("RET",Tabelle1[[#This Row],[Score]]))),"NO","YES")</f>
        <v>YES</v>
      </c>
      <c r="C500" s="154" t="str">
        <f>IF(Tabelle1[[#This Row],[Tournament]]="Wimbledon","YES","NO")</f>
        <v>NO</v>
      </c>
      <c r="D500" s="153">
        <v>43584</v>
      </c>
      <c r="E500" s="154" t="s">
        <v>1184</v>
      </c>
      <c r="F500" s="154">
        <v>5</v>
      </c>
      <c r="G500" s="154" t="s">
        <v>634</v>
      </c>
      <c r="H500" s="154" t="s">
        <v>633</v>
      </c>
      <c r="I500" s="154" t="s">
        <v>558</v>
      </c>
      <c r="J500" s="154" t="s">
        <v>571</v>
      </c>
      <c r="K500" s="154" t="s">
        <v>629</v>
      </c>
      <c r="L500" s="154">
        <f>IF(Tabelle1[[#This Row],[Minutes]]&gt;1,Tabelle1[[#This Row],[Minutes]],"")</f>
        <v>64</v>
      </c>
      <c r="M500" s="154">
        <v>64</v>
      </c>
      <c r="N500"/>
    </row>
    <row r="501" spans="1:14" x14ac:dyDescent="0.25">
      <c r="A501" s="149" t="s">
        <v>518</v>
      </c>
      <c r="B501" s="151" t="str">
        <f>IF(OR(ISNUMBER(FIND("W/O",Tabelle1[[#This Row],[Score]])),ISNUMBER(FIND("RET",Tabelle1[[#This Row],[Score]]))),"NO","YES")</f>
        <v>YES</v>
      </c>
      <c r="C501" s="151" t="str">
        <f>IF(Tabelle1[[#This Row],[Tournament]]="Wimbledon","YES","NO")</f>
        <v>NO</v>
      </c>
      <c r="D501" s="150">
        <v>43584</v>
      </c>
      <c r="E501" s="151" t="s">
        <v>1184</v>
      </c>
      <c r="F501" s="151">
        <v>5</v>
      </c>
      <c r="G501" s="151" t="s">
        <v>674</v>
      </c>
      <c r="H501" s="151" t="s">
        <v>570</v>
      </c>
      <c r="I501" s="151" t="s">
        <v>529</v>
      </c>
      <c r="J501" s="151" t="s">
        <v>528</v>
      </c>
      <c r="K501" s="151" t="s">
        <v>1079</v>
      </c>
      <c r="L501" s="151">
        <f>IF(Tabelle1[[#This Row],[Minutes]]&gt;1,Tabelle1[[#This Row],[Minutes]],"")</f>
        <v>82</v>
      </c>
      <c r="M501" s="151">
        <v>82</v>
      </c>
      <c r="N501"/>
    </row>
    <row r="502" spans="1:14" x14ac:dyDescent="0.25">
      <c r="A502" s="152" t="s">
        <v>518</v>
      </c>
      <c r="B502" s="154" t="str">
        <f>IF(OR(ISNUMBER(FIND("W/O",Tabelle1[[#This Row],[Score]])),ISNUMBER(FIND("RET",Tabelle1[[#This Row],[Score]]))),"NO","YES")</f>
        <v>YES</v>
      </c>
      <c r="C502" s="154" t="str">
        <f>IF(Tabelle1[[#This Row],[Tournament]]="Wimbledon","YES","NO")</f>
        <v>NO</v>
      </c>
      <c r="D502" s="153">
        <v>43584</v>
      </c>
      <c r="E502" s="154" t="s">
        <v>1184</v>
      </c>
      <c r="F502" s="154">
        <v>5</v>
      </c>
      <c r="G502" s="154" t="s">
        <v>567</v>
      </c>
      <c r="H502" s="154" t="s">
        <v>615</v>
      </c>
      <c r="I502" s="154" t="s">
        <v>663</v>
      </c>
      <c r="J502" s="154" t="s">
        <v>551</v>
      </c>
      <c r="K502" s="154" t="s">
        <v>550</v>
      </c>
      <c r="L502" s="154">
        <f>IF(Tabelle1[[#This Row],[Minutes]]&gt;1,Tabelle1[[#This Row],[Minutes]],"")</f>
        <v>64</v>
      </c>
      <c r="M502" s="154">
        <v>64</v>
      </c>
      <c r="N502"/>
    </row>
    <row r="503" spans="1:14" x14ac:dyDescent="0.25">
      <c r="A503" s="149" t="s">
        <v>518</v>
      </c>
      <c r="B503" s="151" t="str">
        <f>IF(OR(ISNUMBER(FIND("W/O",Tabelle1[[#This Row],[Score]])),ISNUMBER(FIND("RET",Tabelle1[[#This Row],[Score]]))),"NO","YES")</f>
        <v>YES</v>
      </c>
      <c r="C503" s="151" t="str">
        <f>IF(Tabelle1[[#This Row],[Tournament]]="Wimbledon","YES","NO")</f>
        <v>NO</v>
      </c>
      <c r="D503" s="150">
        <v>43584</v>
      </c>
      <c r="E503" s="151" t="s">
        <v>1184</v>
      </c>
      <c r="F503" s="151">
        <v>6</v>
      </c>
      <c r="G503" s="151" t="s">
        <v>634</v>
      </c>
      <c r="H503" s="151" t="s">
        <v>633</v>
      </c>
      <c r="I503" s="151" t="s">
        <v>717</v>
      </c>
      <c r="J503" s="151" t="s">
        <v>682</v>
      </c>
      <c r="K503" s="151" t="s">
        <v>1186</v>
      </c>
      <c r="L503" s="151">
        <f>IF(Tabelle1[[#This Row],[Minutes]]&gt;1,Tabelle1[[#This Row],[Minutes]],"")</f>
        <v>87</v>
      </c>
      <c r="M503" s="151">
        <v>87</v>
      </c>
      <c r="N503"/>
    </row>
    <row r="504" spans="1:14" x14ac:dyDescent="0.25">
      <c r="A504" s="152" t="s">
        <v>518</v>
      </c>
      <c r="B504" s="154" t="str">
        <f>IF(OR(ISNUMBER(FIND("W/O",Tabelle1[[#This Row],[Score]])),ISNUMBER(FIND("RET",Tabelle1[[#This Row],[Score]]))),"NO","YES")</f>
        <v>YES</v>
      </c>
      <c r="C504" s="154" t="str">
        <f>IF(Tabelle1[[#This Row],[Tournament]]="Wimbledon","YES","NO")</f>
        <v>NO</v>
      </c>
      <c r="D504" s="153">
        <v>43584</v>
      </c>
      <c r="E504" s="154" t="s">
        <v>1184</v>
      </c>
      <c r="F504" s="154">
        <v>6</v>
      </c>
      <c r="G504" s="154" t="s">
        <v>674</v>
      </c>
      <c r="H504" s="154" t="s">
        <v>570</v>
      </c>
      <c r="I504" s="154" t="s">
        <v>567</v>
      </c>
      <c r="J504" s="154" t="s">
        <v>615</v>
      </c>
      <c r="K504" s="154" t="s">
        <v>1185</v>
      </c>
      <c r="L504" s="154">
        <f>IF(Tabelle1[[#This Row],[Minutes]]&gt;1,Tabelle1[[#This Row],[Minutes]],"")</f>
        <v>77</v>
      </c>
      <c r="M504" s="154">
        <v>77</v>
      </c>
      <c r="N504"/>
    </row>
    <row r="505" spans="1:14" x14ac:dyDescent="0.25">
      <c r="A505" s="149" t="s">
        <v>518</v>
      </c>
      <c r="B505" s="151" t="str">
        <f>IF(OR(ISNUMBER(FIND("W/O",Tabelle1[[#This Row],[Score]])),ISNUMBER(FIND("RET",Tabelle1[[#This Row],[Score]]))),"NO","YES")</f>
        <v>YES</v>
      </c>
      <c r="C505" s="151" t="str">
        <f>IF(Tabelle1[[#This Row],[Tournament]]="Wimbledon","YES","NO")</f>
        <v>NO</v>
      </c>
      <c r="D505" s="150">
        <v>43584</v>
      </c>
      <c r="E505" s="151" t="s">
        <v>1184</v>
      </c>
      <c r="F505" s="151">
        <v>7</v>
      </c>
      <c r="G505" s="151" t="s">
        <v>634</v>
      </c>
      <c r="H505" s="151" t="s">
        <v>633</v>
      </c>
      <c r="I505" s="151" t="s">
        <v>674</v>
      </c>
      <c r="J505" s="151" t="s">
        <v>570</v>
      </c>
      <c r="K505" s="151" t="s">
        <v>653</v>
      </c>
      <c r="L505" s="151">
        <f>IF(Tabelle1[[#This Row],[Minutes]]&gt;1,Tabelle1[[#This Row],[Minutes]],"")</f>
        <v>64</v>
      </c>
      <c r="M505" s="151">
        <v>64</v>
      </c>
      <c r="N505"/>
    </row>
    <row r="506" spans="1:14" x14ac:dyDescent="0.25">
      <c r="A506" s="152" t="s">
        <v>518</v>
      </c>
      <c r="B506" s="154" t="str">
        <f>IF(OR(ISNUMBER(FIND("W/O",Tabelle1[[#This Row],[Score]])),ISNUMBER(FIND("RET",Tabelle1[[#This Row],[Score]]))),"NO","YES")</f>
        <v>YES</v>
      </c>
      <c r="C506" s="154" t="str">
        <f>IF(Tabelle1[[#This Row],[Tournament]]="Wimbledon","YES","NO")</f>
        <v>NO</v>
      </c>
      <c r="D506" s="153">
        <v>43591</v>
      </c>
      <c r="E506" s="154" t="s">
        <v>1171</v>
      </c>
      <c r="F506" s="154">
        <v>3</v>
      </c>
      <c r="G506" s="154" t="s">
        <v>622</v>
      </c>
      <c r="H506" s="154" t="s">
        <v>756</v>
      </c>
      <c r="I506" s="154" t="s">
        <v>1183</v>
      </c>
      <c r="J506" s="154" t="s">
        <v>578</v>
      </c>
      <c r="K506" s="154" t="s">
        <v>1182</v>
      </c>
      <c r="L506" s="154">
        <f>IF(Tabelle1[[#This Row],[Minutes]]&gt;1,Tabelle1[[#This Row],[Minutes]],"")</f>
        <v>81</v>
      </c>
      <c r="M506" s="154">
        <v>81</v>
      </c>
      <c r="N506"/>
    </row>
    <row r="507" spans="1:14" x14ac:dyDescent="0.25">
      <c r="A507" s="149" t="s">
        <v>518</v>
      </c>
      <c r="B507" s="151" t="str">
        <f>IF(OR(ISNUMBER(FIND("W/O",Tabelle1[[#This Row],[Score]])),ISNUMBER(FIND("RET",Tabelle1[[#This Row],[Score]]))),"NO","YES")</f>
        <v>YES</v>
      </c>
      <c r="C507" s="151" t="str">
        <f>IF(Tabelle1[[#This Row],[Tournament]]="Wimbledon","YES","NO")</f>
        <v>NO</v>
      </c>
      <c r="D507" s="150">
        <v>43591</v>
      </c>
      <c r="E507" s="151" t="s">
        <v>1171</v>
      </c>
      <c r="F507" s="151">
        <v>3</v>
      </c>
      <c r="G507" s="151" t="s">
        <v>627</v>
      </c>
      <c r="H507" s="151" t="s">
        <v>544</v>
      </c>
      <c r="I507" s="151" t="s">
        <v>521</v>
      </c>
      <c r="J507" s="151" t="s">
        <v>520</v>
      </c>
      <c r="K507" s="151" t="s">
        <v>655</v>
      </c>
      <c r="L507" s="151">
        <f>IF(Tabelle1[[#This Row],[Minutes]]&gt;1,Tabelle1[[#This Row],[Minutes]],"")</f>
        <v>80</v>
      </c>
      <c r="M507" s="151">
        <v>80</v>
      </c>
      <c r="N507"/>
    </row>
    <row r="508" spans="1:14" x14ac:dyDescent="0.25">
      <c r="A508" s="152" t="s">
        <v>518</v>
      </c>
      <c r="B508" s="154" t="str">
        <f>IF(OR(ISNUMBER(FIND("W/O",Tabelle1[[#This Row],[Score]])),ISNUMBER(FIND("RET",Tabelle1[[#This Row],[Score]]))),"NO","YES")</f>
        <v>YES</v>
      </c>
      <c r="C508" s="154" t="str">
        <f>IF(Tabelle1[[#This Row],[Tournament]]="Wimbledon","YES","NO")</f>
        <v>NO</v>
      </c>
      <c r="D508" s="153">
        <v>43591</v>
      </c>
      <c r="E508" s="154" t="s">
        <v>1171</v>
      </c>
      <c r="F508" s="154">
        <v>3</v>
      </c>
      <c r="G508" s="154" t="s">
        <v>632</v>
      </c>
      <c r="H508" s="154" t="s">
        <v>741</v>
      </c>
      <c r="I508" s="154" t="s">
        <v>555</v>
      </c>
      <c r="J508" s="154" t="s">
        <v>636</v>
      </c>
      <c r="K508" s="154" t="s">
        <v>585</v>
      </c>
      <c r="L508" s="154">
        <f>IF(Tabelle1[[#This Row],[Minutes]]&gt;1,Tabelle1[[#This Row],[Minutes]],"")</f>
        <v>68</v>
      </c>
      <c r="M508" s="154">
        <v>68</v>
      </c>
      <c r="N508"/>
    </row>
    <row r="509" spans="1:14" x14ac:dyDescent="0.25">
      <c r="A509" s="149" t="s">
        <v>518</v>
      </c>
      <c r="B509" s="151" t="str">
        <f>IF(OR(ISNUMBER(FIND("W/O",Tabelle1[[#This Row],[Score]])),ISNUMBER(FIND("RET",Tabelle1[[#This Row],[Score]]))),"NO","YES")</f>
        <v>YES</v>
      </c>
      <c r="C509" s="151" t="str">
        <f>IF(Tabelle1[[#This Row],[Tournament]]="Wimbledon","YES","NO")</f>
        <v>NO</v>
      </c>
      <c r="D509" s="150">
        <v>43591</v>
      </c>
      <c r="E509" s="151" t="s">
        <v>1171</v>
      </c>
      <c r="F509" s="151">
        <v>3</v>
      </c>
      <c r="G509" s="151" t="s">
        <v>612</v>
      </c>
      <c r="H509" s="151" t="s">
        <v>611</v>
      </c>
      <c r="I509" s="151" t="s">
        <v>777</v>
      </c>
      <c r="J509" s="151" t="s">
        <v>1181</v>
      </c>
      <c r="K509" s="151" t="s">
        <v>629</v>
      </c>
      <c r="L509" s="151">
        <f>IF(Tabelle1[[#This Row],[Minutes]]&gt;1,Tabelle1[[#This Row],[Minutes]],"")</f>
        <v>50</v>
      </c>
      <c r="M509" s="151">
        <v>50</v>
      </c>
      <c r="N509"/>
    </row>
    <row r="510" spans="1:14" x14ac:dyDescent="0.25">
      <c r="A510" s="152" t="s">
        <v>518</v>
      </c>
      <c r="B510" s="154" t="str">
        <f>IF(OR(ISNUMBER(FIND("W/O",Tabelle1[[#This Row],[Score]])),ISNUMBER(FIND("RET",Tabelle1[[#This Row],[Score]]))),"NO","YES")</f>
        <v>YES</v>
      </c>
      <c r="C510" s="154" t="str">
        <f>IF(Tabelle1[[#This Row],[Tournament]]="Wimbledon","YES","NO")</f>
        <v>NO</v>
      </c>
      <c r="D510" s="153">
        <v>43591</v>
      </c>
      <c r="E510" s="154" t="s">
        <v>1171</v>
      </c>
      <c r="F510" s="154">
        <v>3</v>
      </c>
      <c r="G510" s="154" t="s">
        <v>552</v>
      </c>
      <c r="H510" s="154" t="s">
        <v>614</v>
      </c>
      <c r="I510" s="154" t="s">
        <v>658</v>
      </c>
      <c r="J510" s="154" t="s">
        <v>738</v>
      </c>
      <c r="K510" s="154" t="s">
        <v>624</v>
      </c>
      <c r="L510" s="154">
        <f>IF(Tabelle1[[#This Row],[Minutes]]&gt;1,Tabelle1[[#This Row],[Minutes]],"")</f>
        <v>52</v>
      </c>
      <c r="M510" s="154">
        <v>52</v>
      </c>
      <c r="N510"/>
    </row>
    <row r="511" spans="1:14" x14ac:dyDescent="0.25">
      <c r="A511" s="149" t="s">
        <v>518</v>
      </c>
      <c r="B511" s="151" t="str">
        <f>IF(OR(ISNUMBER(FIND("W/O",Tabelle1[[#This Row],[Score]])),ISNUMBER(FIND("RET",Tabelle1[[#This Row],[Score]]))),"NO","YES")</f>
        <v>YES</v>
      </c>
      <c r="C511" s="151" t="str">
        <f>IF(Tabelle1[[#This Row],[Tournament]]="Wimbledon","YES","NO")</f>
        <v>NO</v>
      </c>
      <c r="D511" s="150">
        <v>43591</v>
      </c>
      <c r="E511" s="151" t="s">
        <v>1171</v>
      </c>
      <c r="F511" s="151">
        <v>3</v>
      </c>
      <c r="G511" s="151" t="s">
        <v>526</v>
      </c>
      <c r="H511" s="151" t="s">
        <v>525</v>
      </c>
      <c r="I511" s="151" t="s">
        <v>834</v>
      </c>
      <c r="J511" s="151" t="s">
        <v>833</v>
      </c>
      <c r="K511" s="151" t="s">
        <v>1180</v>
      </c>
      <c r="L511" s="151">
        <f>IF(Tabelle1[[#This Row],[Minutes]]&gt;1,Tabelle1[[#This Row],[Minutes]],"")</f>
        <v>105</v>
      </c>
      <c r="M511" s="151">
        <v>105</v>
      </c>
      <c r="N511"/>
    </row>
    <row r="512" spans="1:14" x14ac:dyDescent="0.25">
      <c r="A512" s="152" t="s">
        <v>518</v>
      </c>
      <c r="B512" s="154" t="str">
        <f>IF(OR(ISNUMBER(FIND("W/O",Tabelle1[[#This Row],[Score]])),ISNUMBER(FIND("RET",Tabelle1[[#This Row],[Score]]))),"NO","YES")</f>
        <v>YES</v>
      </c>
      <c r="C512" s="154" t="str">
        <f>IF(Tabelle1[[#This Row],[Tournament]]="Wimbledon","YES","NO")</f>
        <v>NO</v>
      </c>
      <c r="D512" s="153">
        <v>43591</v>
      </c>
      <c r="E512" s="154" t="s">
        <v>1171</v>
      </c>
      <c r="F512" s="154">
        <v>3</v>
      </c>
      <c r="G512" s="154" t="s">
        <v>1167</v>
      </c>
      <c r="H512" s="154" t="s">
        <v>1173</v>
      </c>
      <c r="I512" s="154" t="s">
        <v>592</v>
      </c>
      <c r="J512" s="154" t="s">
        <v>657</v>
      </c>
      <c r="K512" s="154" t="s">
        <v>1179</v>
      </c>
      <c r="L512" s="154">
        <f>IF(Tabelle1[[#This Row],[Minutes]]&gt;1,Tabelle1[[#This Row],[Minutes]],"")</f>
        <v>94</v>
      </c>
      <c r="M512" s="154">
        <v>94</v>
      </c>
      <c r="N512"/>
    </row>
    <row r="513" spans="1:14" x14ac:dyDescent="0.25">
      <c r="A513" s="149" t="s">
        <v>518</v>
      </c>
      <c r="B513" s="151" t="str">
        <f>IF(OR(ISNUMBER(FIND("W/O",Tabelle1[[#This Row],[Score]])),ISNUMBER(FIND("RET",Tabelle1[[#This Row],[Score]]))),"NO","YES")</f>
        <v>YES</v>
      </c>
      <c r="C513" s="151" t="str">
        <f>IF(Tabelle1[[#This Row],[Tournament]]="Wimbledon","YES","NO")</f>
        <v>NO</v>
      </c>
      <c r="D513" s="150">
        <v>43591</v>
      </c>
      <c r="E513" s="151" t="s">
        <v>1171</v>
      </c>
      <c r="F513" s="151">
        <v>3</v>
      </c>
      <c r="G513" s="151" t="s">
        <v>758</v>
      </c>
      <c r="H513" s="151" t="s">
        <v>551</v>
      </c>
      <c r="I513" s="151" t="s">
        <v>549</v>
      </c>
      <c r="J513" s="151" t="s">
        <v>583</v>
      </c>
      <c r="K513" s="151" t="s">
        <v>569</v>
      </c>
      <c r="L513" s="151">
        <f>IF(Tabelle1[[#This Row],[Minutes]]&gt;1,Tabelle1[[#This Row],[Minutes]],"")</f>
        <v>60</v>
      </c>
      <c r="M513" s="151">
        <v>60</v>
      </c>
      <c r="N513"/>
    </row>
    <row r="514" spans="1:14" x14ac:dyDescent="0.25">
      <c r="A514" s="152" t="s">
        <v>518</v>
      </c>
      <c r="B514" s="154" t="str">
        <f>IF(OR(ISNUMBER(FIND("W/O",Tabelle1[[#This Row],[Score]])),ISNUMBER(FIND("RET",Tabelle1[[#This Row],[Score]]))),"NO","YES")</f>
        <v>YES</v>
      </c>
      <c r="C514" s="154" t="str">
        <f>IF(Tabelle1[[#This Row],[Tournament]]="Wimbledon","YES","NO")</f>
        <v>NO</v>
      </c>
      <c r="D514" s="153">
        <v>43591</v>
      </c>
      <c r="E514" s="154" t="s">
        <v>1171</v>
      </c>
      <c r="F514" s="154">
        <v>3</v>
      </c>
      <c r="G514" s="154" t="s">
        <v>524</v>
      </c>
      <c r="H514" s="154" t="s">
        <v>523</v>
      </c>
      <c r="I514" s="154" t="s">
        <v>619</v>
      </c>
      <c r="J514" s="154" t="s">
        <v>561</v>
      </c>
      <c r="K514" s="154" t="s">
        <v>1178</v>
      </c>
      <c r="L514" s="154">
        <f>IF(Tabelle1[[#This Row],[Minutes]]&gt;1,Tabelle1[[#This Row],[Minutes]],"")</f>
        <v>107</v>
      </c>
      <c r="M514" s="154">
        <v>107</v>
      </c>
      <c r="N514"/>
    </row>
    <row r="515" spans="1:14" x14ac:dyDescent="0.25">
      <c r="A515" s="149" t="s">
        <v>518</v>
      </c>
      <c r="B515" s="151" t="str">
        <f>IF(OR(ISNUMBER(FIND("W/O",Tabelle1[[#This Row],[Score]])),ISNUMBER(FIND("RET",Tabelle1[[#This Row],[Score]]))),"NO","YES")</f>
        <v>YES</v>
      </c>
      <c r="C515" s="151" t="str">
        <f>IF(Tabelle1[[#This Row],[Tournament]]="Wimbledon","YES","NO")</f>
        <v>NO</v>
      </c>
      <c r="D515" s="150">
        <v>43591</v>
      </c>
      <c r="E515" s="151" t="s">
        <v>1171</v>
      </c>
      <c r="F515" s="151">
        <v>3</v>
      </c>
      <c r="G515" s="151" t="s">
        <v>674</v>
      </c>
      <c r="H515" s="151" t="s">
        <v>888</v>
      </c>
      <c r="I515" s="151" t="s">
        <v>645</v>
      </c>
      <c r="J515" s="151" t="s">
        <v>673</v>
      </c>
      <c r="K515" s="151" t="s">
        <v>610</v>
      </c>
      <c r="L515" s="151">
        <f>IF(Tabelle1[[#This Row],[Minutes]]&gt;1,Tabelle1[[#This Row],[Minutes]],"")</f>
        <v>79</v>
      </c>
      <c r="M515" s="151">
        <v>79</v>
      </c>
      <c r="N515"/>
    </row>
    <row r="516" spans="1:14" x14ac:dyDescent="0.25">
      <c r="A516" s="152" t="s">
        <v>518</v>
      </c>
      <c r="B516" s="154" t="str">
        <f>IF(OR(ISNUMBER(FIND("W/O",Tabelle1[[#This Row],[Score]])),ISNUMBER(FIND("RET",Tabelle1[[#This Row],[Score]]))),"NO","YES")</f>
        <v>YES</v>
      </c>
      <c r="C516" s="154" t="str">
        <f>IF(Tabelle1[[#This Row],[Tournament]]="Wimbledon","YES","NO")</f>
        <v>NO</v>
      </c>
      <c r="D516" s="153">
        <v>43591</v>
      </c>
      <c r="E516" s="154" t="s">
        <v>1171</v>
      </c>
      <c r="F516" s="154">
        <v>3</v>
      </c>
      <c r="G516" s="154" t="s">
        <v>559</v>
      </c>
      <c r="H516" s="154" t="s">
        <v>573</v>
      </c>
      <c r="I516" s="154" t="s">
        <v>532</v>
      </c>
      <c r="J516" s="154" t="s">
        <v>531</v>
      </c>
      <c r="K516" s="154" t="s">
        <v>1177</v>
      </c>
      <c r="L516" s="154">
        <f>IF(Tabelle1[[#This Row],[Minutes]]&gt;1,Tabelle1[[#This Row],[Minutes]],"")</f>
        <v>92</v>
      </c>
      <c r="M516" s="154">
        <v>92</v>
      </c>
      <c r="N516"/>
    </row>
    <row r="517" spans="1:14" x14ac:dyDescent="0.25">
      <c r="A517" s="149" t="s">
        <v>518</v>
      </c>
      <c r="B517" s="151" t="str">
        <f>IF(OR(ISNUMBER(FIND("W/O",Tabelle1[[#This Row],[Score]])),ISNUMBER(FIND("RET",Tabelle1[[#This Row],[Score]]))),"NO","YES")</f>
        <v>NO</v>
      </c>
      <c r="C517" s="151" t="str">
        <f>IF(Tabelle1[[#This Row],[Tournament]]="Wimbledon","YES","NO")</f>
        <v>NO</v>
      </c>
      <c r="D517" s="150">
        <v>43591</v>
      </c>
      <c r="E517" s="151" t="s">
        <v>1171</v>
      </c>
      <c r="F517" s="151">
        <v>3</v>
      </c>
      <c r="G517" s="151" t="s">
        <v>600</v>
      </c>
      <c r="H517" s="151" t="s">
        <v>599</v>
      </c>
      <c r="I517" s="151" t="s">
        <v>574</v>
      </c>
      <c r="J517" s="151" t="s">
        <v>1141</v>
      </c>
      <c r="K517" s="151" t="s">
        <v>1176</v>
      </c>
      <c r="L517" s="151">
        <f>IF(Tabelle1[[#This Row],[Minutes]]&gt;1,Tabelle1[[#This Row],[Minutes]],"")</f>
        <v>53</v>
      </c>
      <c r="M517" s="151">
        <v>53</v>
      </c>
      <c r="N517"/>
    </row>
    <row r="518" spans="1:14" x14ac:dyDescent="0.25">
      <c r="A518" s="152" t="s">
        <v>518</v>
      </c>
      <c r="B518" s="154" t="str">
        <f>IF(OR(ISNUMBER(FIND("W/O",Tabelle1[[#This Row],[Score]])),ISNUMBER(FIND("RET",Tabelle1[[#This Row],[Score]]))),"NO","YES")</f>
        <v>YES</v>
      </c>
      <c r="C518" s="154" t="str">
        <f>IF(Tabelle1[[#This Row],[Tournament]]="Wimbledon","YES","NO")</f>
        <v>NO</v>
      </c>
      <c r="D518" s="153">
        <v>43591</v>
      </c>
      <c r="E518" s="154" t="s">
        <v>1171</v>
      </c>
      <c r="F518" s="154">
        <v>3</v>
      </c>
      <c r="G518" s="154" t="s">
        <v>625</v>
      </c>
      <c r="H518" s="154" t="s">
        <v>615</v>
      </c>
      <c r="I518" s="154" t="s">
        <v>535</v>
      </c>
      <c r="J518" s="154" t="s">
        <v>576</v>
      </c>
      <c r="K518" s="154" t="s">
        <v>1175</v>
      </c>
      <c r="L518" s="154">
        <f>IF(Tabelle1[[#This Row],[Minutes]]&gt;1,Tabelle1[[#This Row],[Minutes]],"")</f>
        <v>78</v>
      </c>
      <c r="M518" s="154">
        <v>78</v>
      </c>
      <c r="N518"/>
    </row>
    <row r="519" spans="1:14" x14ac:dyDescent="0.25">
      <c r="A519" s="149" t="s">
        <v>518</v>
      </c>
      <c r="B519" s="151" t="str">
        <f>IF(OR(ISNUMBER(FIND("W/O",Tabelle1[[#This Row],[Score]])),ISNUMBER(FIND("RET",Tabelle1[[#This Row],[Score]]))),"NO","YES")</f>
        <v>YES</v>
      </c>
      <c r="C519" s="151" t="str">
        <f>IF(Tabelle1[[#This Row],[Tournament]]="Wimbledon","YES","NO")</f>
        <v>NO</v>
      </c>
      <c r="D519" s="150">
        <v>43591</v>
      </c>
      <c r="E519" s="151" t="s">
        <v>1171</v>
      </c>
      <c r="F519" s="151">
        <v>3</v>
      </c>
      <c r="G519" s="151" t="s">
        <v>797</v>
      </c>
      <c r="H519" s="151" t="s">
        <v>948</v>
      </c>
      <c r="I519" s="151" t="s">
        <v>558</v>
      </c>
      <c r="J519" s="151" t="s">
        <v>571</v>
      </c>
      <c r="K519" s="151" t="s">
        <v>550</v>
      </c>
      <c r="L519" s="151">
        <f>IF(Tabelle1[[#This Row],[Minutes]]&gt;1,Tabelle1[[#This Row],[Minutes]],"")</f>
        <v>73</v>
      </c>
      <c r="M519" s="151">
        <v>73</v>
      </c>
      <c r="N519"/>
    </row>
    <row r="520" spans="1:14" x14ac:dyDescent="0.25">
      <c r="A520" s="152" t="s">
        <v>518</v>
      </c>
      <c r="B520" s="154" t="str">
        <f>IF(OR(ISNUMBER(FIND("W/O",Tabelle1[[#This Row],[Score]])),ISNUMBER(FIND("RET",Tabelle1[[#This Row],[Score]]))),"NO","YES")</f>
        <v>YES</v>
      </c>
      <c r="C520" s="154" t="str">
        <f>IF(Tabelle1[[#This Row],[Tournament]]="Wimbledon","YES","NO")</f>
        <v>NO</v>
      </c>
      <c r="D520" s="153">
        <v>43591</v>
      </c>
      <c r="E520" s="154" t="s">
        <v>1171</v>
      </c>
      <c r="F520" s="154">
        <v>3</v>
      </c>
      <c r="G520" s="154" t="s">
        <v>581</v>
      </c>
      <c r="H520" s="154" t="s">
        <v>514</v>
      </c>
      <c r="I520" s="154" t="s">
        <v>810</v>
      </c>
      <c r="J520" s="154" t="s">
        <v>755</v>
      </c>
      <c r="K520" s="154" t="s">
        <v>607</v>
      </c>
      <c r="L520" s="154">
        <f>IF(Tabelle1[[#This Row],[Minutes]]&gt;1,Tabelle1[[#This Row],[Minutes]],"")</f>
        <v>88</v>
      </c>
      <c r="M520" s="154">
        <v>88</v>
      </c>
      <c r="N520"/>
    </row>
    <row r="521" spans="1:14" x14ac:dyDescent="0.25">
      <c r="A521" s="149" t="s">
        <v>518</v>
      </c>
      <c r="B521" s="151" t="str">
        <f>IF(OR(ISNUMBER(FIND("W/O",Tabelle1[[#This Row],[Score]])),ISNUMBER(FIND("RET",Tabelle1[[#This Row],[Score]]))),"NO","YES")</f>
        <v>YES</v>
      </c>
      <c r="C521" s="151" t="str">
        <f>IF(Tabelle1[[#This Row],[Tournament]]="Wimbledon","YES","NO")</f>
        <v>NO</v>
      </c>
      <c r="D521" s="150">
        <v>43591</v>
      </c>
      <c r="E521" s="151" t="s">
        <v>1171</v>
      </c>
      <c r="F521" s="151">
        <v>3</v>
      </c>
      <c r="G521" s="151" t="s">
        <v>580</v>
      </c>
      <c r="H521" s="151" t="s">
        <v>594</v>
      </c>
      <c r="I521" s="151" t="s">
        <v>779</v>
      </c>
      <c r="J521" s="151" t="s">
        <v>784</v>
      </c>
      <c r="K521" s="151" t="s">
        <v>646</v>
      </c>
      <c r="L521" s="151">
        <f>IF(Tabelle1[[#This Row],[Minutes]]&gt;1,Tabelle1[[#This Row],[Minutes]],"")</f>
        <v>50</v>
      </c>
      <c r="M521" s="151">
        <v>50</v>
      </c>
      <c r="N521"/>
    </row>
    <row r="522" spans="1:14" x14ac:dyDescent="0.25">
      <c r="A522" s="152" t="s">
        <v>518</v>
      </c>
      <c r="B522" s="154" t="str">
        <f>IF(OR(ISNUMBER(FIND("W/O",Tabelle1[[#This Row],[Score]])),ISNUMBER(FIND("RET",Tabelle1[[#This Row],[Score]]))),"NO","YES")</f>
        <v>NO</v>
      </c>
      <c r="C522" s="154" t="str">
        <f>IF(Tabelle1[[#This Row],[Tournament]]="Wimbledon","YES","NO")</f>
        <v>NO</v>
      </c>
      <c r="D522" s="153">
        <v>43591</v>
      </c>
      <c r="E522" s="154" t="s">
        <v>1171</v>
      </c>
      <c r="F522" s="154">
        <v>4</v>
      </c>
      <c r="G522" s="154" t="s">
        <v>622</v>
      </c>
      <c r="H522" s="154" t="s">
        <v>756</v>
      </c>
      <c r="I522" s="154" t="s">
        <v>627</v>
      </c>
      <c r="J522" s="154" t="s">
        <v>544</v>
      </c>
      <c r="K522" s="154" t="s">
        <v>582</v>
      </c>
      <c r="L522" s="154" t="str">
        <f>IF(Tabelle1[[#This Row],[Minutes]]&gt;1,Tabelle1[[#This Row],[Minutes]],"")</f>
        <v/>
      </c>
      <c r="M522" s="154">
        <v>0</v>
      </c>
      <c r="N522"/>
    </row>
    <row r="523" spans="1:14" x14ac:dyDescent="0.25">
      <c r="A523" s="149" t="s">
        <v>518</v>
      </c>
      <c r="B523" s="151" t="str">
        <f>IF(OR(ISNUMBER(FIND("W/O",Tabelle1[[#This Row],[Score]])),ISNUMBER(FIND("RET",Tabelle1[[#This Row],[Score]]))),"NO","YES")</f>
        <v>YES</v>
      </c>
      <c r="C523" s="151" t="str">
        <f>IF(Tabelle1[[#This Row],[Tournament]]="Wimbledon","YES","NO")</f>
        <v>NO</v>
      </c>
      <c r="D523" s="150">
        <v>43591</v>
      </c>
      <c r="E523" s="151" t="s">
        <v>1171</v>
      </c>
      <c r="F523" s="151">
        <v>4</v>
      </c>
      <c r="G523" s="151" t="s">
        <v>632</v>
      </c>
      <c r="H523" s="151" t="s">
        <v>741</v>
      </c>
      <c r="I523" s="151" t="s">
        <v>612</v>
      </c>
      <c r="J523" s="151" t="s">
        <v>611</v>
      </c>
      <c r="K523" s="151" t="s">
        <v>1174</v>
      </c>
      <c r="L523" s="151">
        <f>IF(Tabelle1[[#This Row],[Minutes]]&gt;1,Tabelle1[[#This Row],[Minutes]],"")</f>
        <v>98</v>
      </c>
      <c r="M523" s="151">
        <v>98</v>
      </c>
      <c r="N523"/>
    </row>
    <row r="524" spans="1:14" x14ac:dyDescent="0.25">
      <c r="A524" s="152" t="s">
        <v>518</v>
      </c>
      <c r="B524" s="154" t="str">
        <f>IF(OR(ISNUMBER(FIND("W/O",Tabelle1[[#This Row],[Score]])),ISNUMBER(FIND("RET",Tabelle1[[#This Row],[Score]]))),"NO","YES")</f>
        <v>YES</v>
      </c>
      <c r="C524" s="154" t="str">
        <f>IF(Tabelle1[[#This Row],[Tournament]]="Wimbledon","YES","NO")</f>
        <v>NO</v>
      </c>
      <c r="D524" s="153">
        <v>43591</v>
      </c>
      <c r="E524" s="154" t="s">
        <v>1171</v>
      </c>
      <c r="F524" s="154">
        <v>4</v>
      </c>
      <c r="G524" s="154" t="s">
        <v>552</v>
      </c>
      <c r="H524" s="154" t="s">
        <v>614</v>
      </c>
      <c r="I524" s="154" t="s">
        <v>1167</v>
      </c>
      <c r="J524" s="154" t="s">
        <v>1173</v>
      </c>
      <c r="K524" s="154" t="s">
        <v>527</v>
      </c>
      <c r="L524" s="154">
        <f>IF(Tabelle1[[#This Row],[Minutes]]&gt;1,Tabelle1[[#This Row],[Minutes]],"")</f>
        <v>77</v>
      </c>
      <c r="M524" s="154">
        <v>77</v>
      </c>
      <c r="N524"/>
    </row>
    <row r="525" spans="1:14" x14ac:dyDescent="0.25">
      <c r="A525" s="149" t="s">
        <v>518</v>
      </c>
      <c r="B525" s="151" t="str">
        <f>IF(OR(ISNUMBER(FIND("W/O",Tabelle1[[#This Row],[Score]])),ISNUMBER(FIND("RET",Tabelle1[[#This Row],[Score]]))),"NO","YES")</f>
        <v>YES</v>
      </c>
      <c r="C525" s="151" t="str">
        <f>IF(Tabelle1[[#This Row],[Tournament]]="Wimbledon","YES","NO")</f>
        <v>NO</v>
      </c>
      <c r="D525" s="150">
        <v>43591</v>
      </c>
      <c r="E525" s="151" t="s">
        <v>1171</v>
      </c>
      <c r="F525" s="151">
        <v>4</v>
      </c>
      <c r="G525" s="151" t="s">
        <v>526</v>
      </c>
      <c r="H525" s="151" t="s">
        <v>525</v>
      </c>
      <c r="I525" s="151" t="s">
        <v>758</v>
      </c>
      <c r="J525" s="151" t="s">
        <v>551</v>
      </c>
      <c r="K525" s="151" t="s">
        <v>1172</v>
      </c>
      <c r="L525" s="151">
        <f>IF(Tabelle1[[#This Row],[Minutes]]&gt;1,Tabelle1[[#This Row],[Minutes]],"")</f>
        <v>79</v>
      </c>
      <c r="M525" s="151">
        <v>79</v>
      </c>
      <c r="N525"/>
    </row>
    <row r="526" spans="1:14" x14ac:dyDescent="0.25">
      <c r="A526" s="152" t="s">
        <v>518</v>
      </c>
      <c r="B526" s="154" t="str">
        <f>IF(OR(ISNUMBER(FIND("W/O",Tabelle1[[#This Row],[Score]])),ISNUMBER(FIND("RET",Tabelle1[[#This Row],[Score]]))),"NO","YES")</f>
        <v>YES</v>
      </c>
      <c r="C526" s="154" t="str">
        <f>IF(Tabelle1[[#This Row],[Tournament]]="Wimbledon","YES","NO")</f>
        <v>NO</v>
      </c>
      <c r="D526" s="153">
        <v>43591</v>
      </c>
      <c r="E526" s="154" t="s">
        <v>1171</v>
      </c>
      <c r="F526" s="154">
        <v>4</v>
      </c>
      <c r="G526" s="154" t="s">
        <v>524</v>
      </c>
      <c r="H526" s="154" t="s">
        <v>523</v>
      </c>
      <c r="I526" s="154" t="s">
        <v>581</v>
      </c>
      <c r="J526" s="154" t="s">
        <v>514</v>
      </c>
      <c r="K526" s="154" t="s">
        <v>610</v>
      </c>
      <c r="L526" s="154">
        <f>IF(Tabelle1[[#This Row],[Minutes]]&gt;1,Tabelle1[[#This Row],[Minutes]],"")</f>
        <v>87</v>
      </c>
      <c r="M526" s="154">
        <v>87</v>
      </c>
      <c r="N526"/>
    </row>
    <row r="527" spans="1:14" x14ac:dyDescent="0.25">
      <c r="A527" s="149" t="s">
        <v>518</v>
      </c>
      <c r="B527" s="151" t="str">
        <f>IF(OR(ISNUMBER(FIND("W/O",Tabelle1[[#This Row],[Score]])),ISNUMBER(FIND("RET",Tabelle1[[#This Row],[Score]]))),"NO","YES")</f>
        <v>YES</v>
      </c>
      <c r="C527" s="151" t="str">
        <f>IF(Tabelle1[[#This Row],[Tournament]]="Wimbledon","YES","NO")</f>
        <v>NO</v>
      </c>
      <c r="D527" s="150">
        <v>43591</v>
      </c>
      <c r="E527" s="151" t="s">
        <v>1171</v>
      </c>
      <c r="F527" s="151">
        <v>4</v>
      </c>
      <c r="G527" s="151" t="s">
        <v>674</v>
      </c>
      <c r="H527" s="151" t="s">
        <v>888</v>
      </c>
      <c r="I527" s="151" t="s">
        <v>797</v>
      </c>
      <c r="J527" s="151" t="s">
        <v>948</v>
      </c>
      <c r="K527" s="151" t="s">
        <v>643</v>
      </c>
      <c r="L527" s="151">
        <f>IF(Tabelle1[[#This Row],[Minutes]]&gt;1,Tabelle1[[#This Row],[Minutes]],"")</f>
        <v>106</v>
      </c>
      <c r="M527" s="151">
        <v>106</v>
      </c>
      <c r="N527"/>
    </row>
    <row r="528" spans="1:14" x14ac:dyDescent="0.25">
      <c r="A528" s="152" t="s">
        <v>518</v>
      </c>
      <c r="B528" s="154" t="str">
        <f>IF(OR(ISNUMBER(FIND("W/O",Tabelle1[[#This Row],[Score]])),ISNUMBER(FIND("RET",Tabelle1[[#This Row],[Score]]))),"NO","YES")</f>
        <v>YES</v>
      </c>
      <c r="C528" s="154" t="str">
        <f>IF(Tabelle1[[#This Row],[Tournament]]="Wimbledon","YES","NO")</f>
        <v>NO</v>
      </c>
      <c r="D528" s="153">
        <v>43591</v>
      </c>
      <c r="E528" s="154" t="s">
        <v>1171</v>
      </c>
      <c r="F528" s="154">
        <v>4</v>
      </c>
      <c r="G528" s="154" t="s">
        <v>625</v>
      </c>
      <c r="H528" s="154" t="s">
        <v>615</v>
      </c>
      <c r="I528" s="154" t="s">
        <v>559</v>
      </c>
      <c r="J528" s="154" t="s">
        <v>573</v>
      </c>
      <c r="K528" s="154" t="s">
        <v>610</v>
      </c>
      <c r="L528" s="154">
        <f>IF(Tabelle1[[#This Row],[Minutes]]&gt;1,Tabelle1[[#This Row],[Minutes]],"")</f>
        <v>95</v>
      </c>
      <c r="M528" s="154">
        <v>95</v>
      </c>
      <c r="N528"/>
    </row>
    <row r="529" spans="1:14" x14ac:dyDescent="0.25">
      <c r="A529" s="149" t="s">
        <v>518</v>
      </c>
      <c r="B529" s="151" t="str">
        <f>IF(OR(ISNUMBER(FIND("W/O",Tabelle1[[#This Row],[Score]])),ISNUMBER(FIND("RET",Tabelle1[[#This Row],[Score]]))),"NO","YES")</f>
        <v>YES</v>
      </c>
      <c r="C529" s="151" t="str">
        <f>IF(Tabelle1[[#This Row],[Tournament]]="Wimbledon","YES","NO")</f>
        <v>NO</v>
      </c>
      <c r="D529" s="150">
        <v>43591</v>
      </c>
      <c r="E529" s="151" t="s">
        <v>1171</v>
      </c>
      <c r="F529" s="151">
        <v>4</v>
      </c>
      <c r="G529" s="151" t="s">
        <v>580</v>
      </c>
      <c r="H529" s="151" t="s">
        <v>594</v>
      </c>
      <c r="I529" s="151" t="s">
        <v>600</v>
      </c>
      <c r="J529" s="151" t="s">
        <v>599</v>
      </c>
      <c r="K529" s="151" t="s">
        <v>629</v>
      </c>
      <c r="L529" s="151">
        <f>IF(Tabelle1[[#This Row],[Minutes]]&gt;1,Tabelle1[[#This Row],[Minutes]],"")</f>
        <v>67</v>
      </c>
      <c r="M529" s="151">
        <v>67</v>
      </c>
      <c r="N529"/>
    </row>
    <row r="530" spans="1:14" x14ac:dyDescent="0.25">
      <c r="A530" s="152" t="s">
        <v>518</v>
      </c>
      <c r="B530" s="154" t="str">
        <f>IF(OR(ISNUMBER(FIND("W/O",Tabelle1[[#This Row],[Score]])),ISNUMBER(FIND("RET",Tabelle1[[#This Row],[Score]]))),"NO","YES")</f>
        <v>YES</v>
      </c>
      <c r="C530" s="154" t="str">
        <f>IF(Tabelle1[[#This Row],[Tournament]]="Wimbledon","YES","NO")</f>
        <v>NO</v>
      </c>
      <c r="D530" s="153">
        <v>43591</v>
      </c>
      <c r="E530" s="154" t="s">
        <v>1171</v>
      </c>
      <c r="F530" s="154">
        <v>5</v>
      </c>
      <c r="G530" s="154" t="s">
        <v>622</v>
      </c>
      <c r="H530" s="154" t="s">
        <v>756</v>
      </c>
      <c r="I530" s="154" t="s">
        <v>625</v>
      </c>
      <c r="J530" s="154" t="s">
        <v>615</v>
      </c>
      <c r="K530" s="154" t="s">
        <v>891</v>
      </c>
      <c r="L530" s="154">
        <f>IF(Tabelle1[[#This Row],[Minutes]]&gt;1,Tabelle1[[#This Row],[Minutes]],"")</f>
        <v>83</v>
      </c>
      <c r="M530" s="154">
        <v>83</v>
      </c>
      <c r="N530"/>
    </row>
    <row r="531" spans="1:14" x14ac:dyDescent="0.25">
      <c r="A531" s="149" t="s">
        <v>518</v>
      </c>
      <c r="B531" s="151" t="str">
        <f>IF(OR(ISNUMBER(FIND("W/O",Tabelle1[[#This Row],[Score]])),ISNUMBER(FIND("RET",Tabelle1[[#This Row],[Score]]))),"NO","YES")</f>
        <v>YES</v>
      </c>
      <c r="C531" s="151" t="str">
        <f>IF(Tabelle1[[#This Row],[Tournament]]="Wimbledon","YES","NO")</f>
        <v>NO</v>
      </c>
      <c r="D531" s="150">
        <v>43591</v>
      </c>
      <c r="E531" s="151" t="s">
        <v>1171</v>
      </c>
      <c r="F531" s="151">
        <v>5</v>
      </c>
      <c r="G531" s="151" t="s">
        <v>632</v>
      </c>
      <c r="H531" s="151" t="s">
        <v>741</v>
      </c>
      <c r="I531" s="151" t="s">
        <v>524</v>
      </c>
      <c r="J531" s="151" t="s">
        <v>523</v>
      </c>
      <c r="K531" s="151" t="s">
        <v>667</v>
      </c>
      <c r="L531" s="151">
        <f>IF(Tabelle1[[#This Row],[Minutes]]&gt;1,Tabelle1[[#This Row],[Minutes]],"")</f>
        <v>59</v>
      </c>
      <c r="M531" s="151">
        <v>59</v>
      </c>
      <c r="N531"/>
    </row>
    <row r="532" spans="1:14" x14ac:dyDescent="0.25">
      <c r="A532" s="152" t="s">
        <v>518</v>
      </c>
      <c r="B532" s="154" t="str">
        <f>IF(OR(ISNUMBER(FIND("W/O",Tabelle1[[#This Row],[Score]])),ISNUMBER(FIND("RET",Tabelle1[[#This Row],[Score]]))),"NO","YES")</f>
        <v>NO</v>
      </c>
      <c r="C532" s="154" t="str">
        <f>IF(Tabelle1[[#This Row],[Tournament]]="Wimbledon","YES","NO")</f>
        <v>NO</v>
      </c>
      <c r="D532" s="153">
        <v>43591</v>
      </c>
      <c r="E532" s="154" t="s">
        <v>1171</v>
      </c>
      <c r="F532" s="154">
        <v>5</v>
      </c>
      <c r="G532" s="154" t="s">
        <v>526</v>
      </c>
      <c r="H532" s="154" t="s">
        <v>525</v>
      </c>
      <c r="I532" s="154" t="s">
        <v>674</v>
      </c>
      <c r="J532" s="154" t="s">
        <v>888</v>
      </c>
      <c r="K532" s="154" t="s">
        <v>582</v>
      </c>
      <c r="L532" s="154" t="str">
        <f>IF(Tabelle1[[#This Row],[Minutes]]&gt;1,Tabelle1[[#This Row],[Minutes]],"")</f>
        <v/>
      </c>
      <c r="M532" s="154">
        <v>0</v>
      </c>
      <c r="N532"/>
    </row>
    <row r="533" spans="1:14" x14ac:dyDescent="0.25">
      <c r="A533" s="149" t="s">
        <v>518</v>
      </c>
      <c r="B533" s="151" t="str">
        <f>IF(OR(ISNUMBER(FIND("W/O",Tabelle1[[#This Row],[Score]])),ISNUMBER(FIND("RET",Tabelle1[[#This Row],[Score]]))),"NO","YES")</f>
        <v>YES</v>
      </c>
      <c r="C533" s="151" t="str">
        <f>IF(Tabelle1[[#This Row],[Tournament]]="Wimbledon","YES","NO")</f>
        <v>NO</v>
      </c>
      <c r="D533" s="150">
        <v>43591</v>
      </c>
      <c r="E533" s="151" t="s">
        <v>1171</v>
      </c>
      <c r="F533" s="151">
        <v>5</v>
      </c>
      <c r="G533" s="151" t="s">
        <v>580</v>
      </c>
      <c r="H533" s="151" t="s">
        <v>594</v>
      </c>
      <c r="I533" s="151" t="s">
        <v>552</v>
      </c>
      <c r="J533" s="151" t="s">
        <v>614</v>
      </c>
      <c r="K533" s="151" t="s">
        <v>854</v>
      </c>
      <c r="L533" s="151">
        <f>IF(Tabelle1[[#This Row],[Minutes]]&gt;1,Tabelle1[[#This Row],[Minutes]],"")</f>
        <v>76</v>
      </c>
      <c r="M533" s="151">
        <v>76</v>
      </c>
      <c r="N533"/>
    </row>
    <row r="534" spans="1:14" x14ac:dyDescent="0.25">
      <c r="A534" s="152" t="s">
        <v>518</v>
      </c>
      <c r="B534" s="154" t="str">
        <f>IF(OR(ISNUMBER(FIND("W/O",Tabelle1[[#This Row],[Score]])),ISNUMBER(FIND("RET",Tabelle1[[#This Row],[Score]]))),"NO","YES")</f>
        <v>YES</v>
      </c>
      <c r="C534" s="154" t="str">
        <f>IF(Tabelle1[[#This Row],[Tournament]]="Wimbledon","YES","NO")</f>
        <v>NO</v>
      </c>
      <c r="D534" s="153">
        <v>43591</v>
      </c>
      <c r="E534" s="154" t="s">
        <v>1171</v>
      </c>
      <c r="F534" s="154">
        <v>6</v>
      </c>
      <c r="G534" s="154" t="s">
        <v>622</v>
      </c>
      <c r="H534" s="154" t="s">
        <v>756</v>
      </c>
      <c r="I534" s="154" t="s">
        <v>632</v>
      </c>
      <c r="J534" s="154" t="s">
        <v>741</v>
      </c>
      <c r="K534" s="154" t="s">
        <v>621</v>
      </c>
      <c r="L534" s="154">
        <f>IF(Tabelle1[[#This Row],[Minutes]]&gt;1,Tabelle1[[#This Row],[Minutes]],"")</f>
        <v>58</v>
      </c>
      <c r="M534" s="154">
        <v>58</v>
      </c>
      <c r="N534"/>
    </row>
    <row r="535" spans="1:14" x14ac:dyDescent="0.25">
      <c r="A535" s="149" t="s">
        <v>518</v>
      </c>
      <c r="B535" s="151" t="str">
        <f>IF(OR(ISNUMBER(FIND("W/O",Tabelle1[[#This Row],[Score]])),ISNUMBER(FIND("RET",Tabelle1[[#This Row],[Score]]))),"NO","YES")</f>
        <v>YES</v>
      </c>
      <c r="C535" s="151" t="str">
        <f>IF(Tabelle1[[#This Row],[Tournament]]="Wimbledon","YES","NO")</f>
        <v>NO</v>
      </c>
      <c r="D535" s="150">
        <v>43591</v>
      </c>
      <c r="E535" s="151" t="s">
        <v>1171</v>
      </c>
      <c r="F535" s="151">
        <v>6</v>
      </c>
      <c r="G535" s="151" t="s">
        <v>526</v>
      </c>
      <c r="H535" s="151" t="s">
        <v>525</v>
      </c>
      <c r="I535" s="151" t="s">
        <v>580</v>
      </c>
      <c r="J535" s="151" t="s">
        <v>594</v>
      </c>
      <c r="K535" s="151" t="s">
        <v>883</v>
      </c>
      <c r="L535" s="151">
        <f>IF(Tabelle1[[#This Row],[Minutes]]&gt;1,Tabelle1[[#This Row],[Minutes]],"")</f>
        <v>90</v>
      </c>
      <c r="M535" s="151">
        <v>90</v>
      </c>
      <c r="N535"/>
    </row>
    <row r="536" spans="1:14" x14ac:dyDescent="0.25">
      <c r="A536" s="152" t="s">
        <v>518</v>
      </c>
      <c r="B536" s="154" t="str">
        <f>IF(OR(ISNUMBER(FIND("W/O",Tabelle1[[#This Row],[Score]])),ISNUMBER(FIND("RET",Tabelle1[[#This Row],[Score]]))),"NO","YES")</f>
        <v>YES</v>
      </c>
      <c r="C536" s="154" t="str">
        <f>IF(Tabelle1[[#This Row],[Tournament]]="Wimbledon","YES","NO")</f>
        <v>NO</v>
      </c>
      <c r="D536" s="153">
        <v>43591</v>
      </c>
      <c r="E536" s="154" t="s">
        <v>1171</v>
      </c>
      <c r="F536" s="154">
        <v>7</v>
      </c>
      <c r="G536" s="154" t="s">
        <v>526</v>
      </c>
      <c r="H536" s="154" t="s">
        <v>525</v>
      </c>
      <c r="I536" s="154" t="s">
        <v>622</v>
      </c>
      <c r="J536" s="154" t="s">
        <v>756</v>
      </c>
      <c r="K536" s="154" t="s">
        <v>569</v>
      </c>
      <c r="L536" s="154">
        <f>IF(Tabelle1[[#This Row],[Minutes]]&gt;1,Tabelle1[[#This Row],[Minutes]],"")</f>
        <v>71</v>
      </c>
      <c r="M536" s="154">
        <v>71</v>
      </c>
      <c r="N536"/>
    </row>
    <row r="537" spans="1:14" x14ac:dyDescent="0.25">
      <c r="A537" s="149" t="s">
        <v>518</v>
      </c>
      <c r="B537" s="151" t="str">
        <f>IF(OR(ISNUMBER(FIND("W/O",Tabelle1[[#This Row],[Score]])),ISNUMBER(FIND("RET",Tabelle1[[#This Row],[Score]]))),"NO","YES")</f>
        <v>YES</v>
      </c>
      <c r="C537" s="151" t="str">
        <f>IF(Tabelle1[[#This Row],[Tournament]]="Wimbledon","YES","NO")</f>
        <v>NO</v>
      </c>
      <c r="D537" s="150">
        <v>43598</v>
      </c>
      <c r="E537" s="151" t="s">
        <v>1160</v>
      </c>
      <c r="F537" s="151">
        <v>3</v>
      </c>
      <c r="G537" s="151" t="s">
        <v>558</v>
      </c>
      <c r="H537" s="151" t="s">
        <v>571</v>
      </c>
      <c r="I537" s="151" t="s">
        <v>740</v>
      </c>
      <c r="J537" s="151" t="s">
        <v>627</v>
      </c>
      <c r="K537" s="151" t="s">
        <v>857</v>
      </c>
      <c r="L537" s="151">
        <f>IF(Tabelle1[[#This Row],[Minutes]]&gt;1,Tabelle1[[#This Row],[Minutes]],"")</f>
        <v>61</v>
      </c>
      <c r="M537" s="151">
        <v>61</v>
      </c>
      <c r="N537"/>
    </row>
    <row r="538" spans="1:14" x14ac:dyDescent="0.25">
      <c r="A538" s="152" t="s">
        <v>518</v>
      </c>
      <c r="B538" s="154" t="str">
        <f>IF(OR(ISNUMBER(FIND("W/O",Tabelle1[[#This Row],[Score]])),ISNUMBER(FIND("RET",Tabelle1[[#This Row],[Score]]))),"NO","YES")</f>
        <v>YES</v>
      </c>
      <c r="C538" s="154" t="str">
        <f>IF(Tabelle1[[#This Row],[Tournament]]="Wimbledon","YES","NO")</f>
        <v>NO</v>
      </c>
      <c r="D538" s="153">
        <v>43598</v>
      </c>
      <c r="E538" s="154" t="s">
        <v>1160</v>
      </c>
      <c r="F538" s="154">
        <v>3</v>
      </c>
      <c r="G538" s="154" t="s">
        <v>834</v>
      </c>
      <c r="H538" s="154" t="s">
        <v>833</v>
      </c>
      <c r="I538" s="154" t="s">
        <v>526</v>
      </c>
      <c r="J538" s="154" t="s">
        <v>525</v>
      </c>
      <c r="K538" s="154" t="s">
        <v>610</v>
      </c>
      <c r="L538" s="154">
        <f>IF(Tabelle1[[#This Row],[Minutes]]&gt;1,Tabelle1[[#This Row],[Minutes]],"")</f>
        <v>89</v>
      </c>
      <c r="M538" s="154">
        <v>89</v>
      </c>
      <c r="N538"/>
    </row>
    <row r="539" spans="1:14" x14ac:dyDescent="0.25">
      <c r="A539" s="149" t="s">
        <v>518</v>
      </c>
      <c r="B539" s="151" t="str">
        <f>IF(OR(ISNUMBER(FIND("W/O",Tabelle1[[#This Row],[Score]])),ISNUMBER(FIND("RET",Tabelle1[[#This Row],[Score]]))),"NO","YES")</f>
        <v>YES</v>
      </c>
      <c r="C539" s="151" t="str">
        <f>IF(Tabelle1[[#This Row],[Tournament]]="Wimbledon","YES","NO")</f>
        <v>NO</v>
      </c>
      <c r="D539" s="150">
        <v>43598</v>
      </c>
      <c r="E539" s="151" t="s">
        <v>1160</v>
      </c>
      <c r="F539" s="151">
        <v>3</v>
      </c>
      <c r="G539" s="151" t="s">
        <v>554</v>
      </c>
      <c r="H539" s="151" t="s">
        <v>578</v>
      </c>
      <c r="I539" s="151" t="s">
        <v>580</v>
      </c>
      <c r="J539" s="151" t="s">
        <v>594</v>
      </c>
      <c r="K539" s="151" t="s">
        <v>621</v>
      </c>
      <c r="L539" s="151">
        <f>IF(Tabelle1[[#This Row],[Minutes]]&gt;1,Tabelle1[[#This Row],[Minutes]],"")</f>
        <v>60</v>
      </c>
      <c r="M539" s="151">
        <v>60</v>
      </c>
      <c r="N539"/>
    </row>
    <row r="540" spans="1:14" x14ac:dyDescent="0.25">
      <c r="A540" s="152" t="s">
        <v>518</v>
      </c>
      <c r="B540" s="154" t="str">
        <f>IF(OR(ISNUMBER(FIND("W/O",Tabelle1[[#This Row],[Score]])),ISNUMBER(FIND("RET",Tabelle1[[#This Row],[Score]]))),"NO","YES")</f>
        <v>YES</v>
      </c>
      <c r="C540" s="154" t="str">
        <f>IF(Tabelle1[[#This Row],[Tournament]]="Wimbledon","YES","NO")</f>
        <v>NO</v>
      </c>
      <c r="D540" s="153">
        <v>43598</v>
      </c>
      <c r="E540" s="154" t="s">
        <v>1160</v>
      </c>
      <c r="F540" s="154">
        <v>3</v>
      </c>
      <c r="G540" s="154" t="s">
        <v>632</v>
      </c>
      <c r="H540" s="154" t="s">
        <v>622</v>
      </c>
      <c r="I540" s="154" t="s">
        <v>532</v>
      </c>
      <c r="J540" s="154" t="s">
        <v>531</v>
      </c>
      <c r="K540" s="154" t="s">
        <v>1170</v>
      </c>
      <c r="L540" s="154">
        <f>IF(Tabelle1[[#This Row],[Minutes]]&gt;1,Tabelle1[[#This Row],[Minutes]],"")</f>
        <v>80</v>
      </c>
      <c r="M540" s="154">
        <v>80</v>
      </c>
      <c r="N540"/>
    </row>
    <row r="541" spans="1:14" x14ac:dyDescent="0.25">
      <c r="A541" s="149" t="s">
        <v>518</v>
      </c>
      <c r="B541" s="151" t="str">
        <f>IF(OR(ISNUMBER(FIND("W/O",Tabelle1[[#This Row],[Score]])),ISNUMBER(FIND("RET",Tabelle1[[#This Row],[Score]]))),"NO","YES")</f>
        <v>YES</v>
      </c>
      <c r="C541" s="151" t="str">
        <f>IF(Tabelle1[[#This Row],[Tournament]]="Wimbledon","YES","NO")</f>
        <v>NO</v>
      </c>
      <c r="D541" s="150">
        <v>43598</v>
      </c>
      <c r="E541" s="151" t="s">
        <v>1160</v>
      </c>
      <c r="F541" s="151">
        <v>3</v>
      </c>
      <c r="G541" s="151" t="s">
        <v>612</v>
      </c>
      <c r="H541" s="151" t="s">
        <v>611</v>
      </c>
      <c r="I541" s="151" t="s">
        <v>658</v>
      </c>
      <c r="J541" s="151" t="s">
        <v>738</v>
      </c>
      <c r="K541" s="151" t="s">
        <v>637</v>
      </c>
      <c r="L541" s="151">
        <f>IF(Tabelle1[[#This Row],[Minutes]]&gt;1,Tabelle1[[#This Row],[Minutes]],"")</f>
        <v>71</v>
      </c>
      <c r="M541" s="151">
        <v>71</v>
      </c>
      <c r="N541"/>
    </row>
    <row r="542" spans="1:14" x14ac:dyDescent="0.25">
      <c r="A542" s="152" t="s">
        <v>518</v>
      </c>
      <c r="B542" s="154" t="str">
        <f>IF(OR(ISNUMBER(FIND("W/O",Tabelle1[[#This Row],[Score]])),ISNUMBER(FIND("RET",Tabelle1[[#This Row],[Score]]))),"NO","YES")</f>
        <v>YES</v>
      </c>
      <c r="C542" s="154" t="str">
        <f>IF(Tabelle1[[#This Row],[Tournament]]="Wimbledon","YES","NO")</f>
        <v>NO</v>
      </c>
      <c r="D542" s="153">
        <v>43598</v>
      </c>
      <c r="E542" s="154" t="s">
        <v>1160</v>
      </c>
      <c r="F542" s="154">
        <v>3</v>
      </c>
      <c r="G542" s="154" t="s">
        <v>549</v>
      </c>
      <c r="H542" s="154" t="s">
        <v>896</v>
      </c>
      <c r="I542" s="154" t="s">
        <v>552</v>
      </c>
      <c r="J542" s="154" t="s">
        <v>614</v>
      </c>
      <c r="K542" s="154" t="s">
        <v>550</v>
      </c>
      <c r="L542" s="154">
        <f>IF(Tabelle1[[#This Row],[Minutes]]&gt;1,Tabelle1[[#This Row],[Minutes]],"")</f>
        <v>76</v>
      </c>
      <c r="M542" s="154">
        <v>76</v>
      </c>
      <c r="N542"/>
    </row>
    <row r="543" spans="1:14" x14ac:dyDescent="0.25">
      <c r="A543" s="149" t="s">
        <v>518</v>
      </c>
      <c r="B543" s="151" t="str">
        <f>IF(OR(ISNUMBER(FIND("W/O",Tabelle1[[#This Row],[Score]])),ISNUMBER(FIND("RET",Tabelle1[[#This Row],[Score]]))),"NO","YES")</f>
        <v>YES</v>
      </c>
      <c r="C543" s="151" t="str">
        <f>IF(Tabelle1[[#This Row],[Tournament]]="Wimbledon","YES","NO")</f>
        <v>NO</v>
      </c>
      <c r="D543" s="150">
        <v>43598</v>
      </c>
      <c r="E543" s="151" t="s">
        <v>1160</v>
      </c>
      <c r="F543" s="151">
        <v>3</v>
      </c>
      <c r="G543" s="151" t="s">
        <v>521</v>
      </c>
      <c r="H543" s="151" t="s">
        <v>520</v>
      </c>
      <c r="I543" s="151" t="s">
        <v>555</v>
      </c>
      <c r="J543" s="151" t="s">
        <v>636</v>
      </c>
      <c r="K543" s="151" t="s">
        <v>585</v>
      </c>
      <c r="L543" s="151">
        <f>IF(Tabelle1[[#This Row],[Minutes]]&gt;1,Tabelle1[[#This Row],[Minutes]],"")</f>
        <v>86</v>
      </c>
      <c r="M543" s="151">
        <v>86</v>
      </c>
      <c r="N543"/>
    </row>
    <row r="544" spans="1:14" x14ac:dyDescent="0.25">
      <c r="A544" s="152" t="s">
        <v>518</v>
      </c>
      <c r="B544" s="154" t="str">
        <f>IF(OR(ISNUMBER(FIND("W/O",Tabelle1[[#This Row],[Score]])),ISNUMBER(FIND("RET",Tabelle1[[#This Row],[Score]]))),"NO","YES")</f>
        <v>YES</v>
      </c>
      <c r="C544" s="154" t="str">
        <f>IF(Tabelle1[[#This Row],[Tournament]]="Wimbledon","YES","NO")</f>
        <v>NO</v>
      </c>
      <c r="D544" s="153">
        <v>43598</v>
      </c>
      <c r="E544" s="154" t="s">
        <v>1160</v>
      </c>
      <c r="F544" s="154">
        <v>3</v>
      </c>
      <c r="G544" s="154" t="s">
        <v>577</v>
      </c>
      <c r="H544" s="154" t="s">
        <v>756</v>
      </c>
      <c r="I544" s="154" t="s">
        <v>1169</v>
      </c>
      <c r="J544" s="154" t="s">
        <v>1168</v>
      </c>
      <c r="K544" s="154" t="s">
        <v>775</v>
      </c>
      <c r="L544" s="154">
        <f>IF(Tabelle1[[#This Row],[Minutes]]&gt;1,Tabelle1[[#This Row],[Minutes]],"")</f>
        <v>74</v>
      </c>
      <c r="M544" s="154">
        <v>74</v>
      </c>
      <c r="N544"/>
    </row>
    <row r="545" spans="1:14" x14ac:dyDescent="0.25">
      <c r="A545" s="149" t="s">
        <v>518</v>
      </c>
      <c r="B545" s="151" t="str">
        <f>IF(OR(ISNUMBER(FIND("W/O",Tabelle1[[#This Row],[Score]])),ISNUMBER(FIND("RET",Tabelle1[[#This Row],[Score]]))),"NO","YES")</f>
        <v>YES</v>
      </c>
      <c r="C545" s="151" t="str">
        <f>IF(Tabelle1[[#This Row],[Tournament]]="Wimbledon","YES","NO")</f>
        <v>NO</v>
      </c>
      <c r="D545" s="150">
        <v>43598</v>
      </c>
      <c r="E545" s="151" t="s">
        <v>1160</v>
      </c>
      <c r="F545" s="151">
        <v>3</v>
      </c>
      <c r="G545" s="151" t="s">
        <v>544</v>
      </c>
      <c r="H545" s="151" t="s">
        <v>1141</v>
      </c>
      <c r="I545" s="151" t="s">
        <v>565</v>
      </c>
      <c r="J545" s="151" t="s">
        <v>1167</v>
      </c>
      <c r="K545" s="151" t="s">
        <v>1166</v>
      </c>
      <c r="L545" s="151">
        <f>IF(Tabelle1[[#This Row],[Minutes]]&gt;1,Tabelle1[[#This Row],[Minutes]],"")</f>
        <v>119</v>
      </c>
      <c r="M545" s="151">
        <v>119</v>
      </c>
      <c r="N545"/>
    </row>
    <row r="546" spans="1:14" x14ac:dyDescent="0.25">
      <c r="A546" s="152" t="s">
        <v>518</v>
      </c>
      <c r="B546" s="154" t="str">
        <f>IF(OR(ISNUMBER(FIND("W/O",Tabelle1[[#This Row],[Score]])),ISNUMBER(FIND("RET",Tabelle1[[#This Row],[Score]]))),"NO","YES")</f>
        <v>NO</v>
      </c>
      <c r="C546" s="154" t="str">
        <f>IF(Tabelle1[[#This Row],[Tournament]]="Wimbledon","YES","NO")</f>
        <v>NO</v>
      </c>
      <c r="D546" s="153">
        <v>43598</v>
      </c>
      <c r="E546" s="154" t="s">
        <v>1160</v>
      </c>
      <c r="F546" s="154">
        <v>3</v>
      </c>
      <c r="G546" s="154" t="s">
        <v>758</v>
      </c>
      <c r="H546" s="154" t="s">
        <v>551</v>
      </c>
      <c r="I546" s="154" t="s">
        <v>728</v>
      </c>
      <c r="J546" s="154" t="s">
        <v>592</v>
      </c>
      <c r="K546" s="154" t="s">
        <v>582</v>
      </c>
      <c r="L546" s="154" t="str">
        <f>IF(Tabelle1[[#This Row],[Minutes]]&gt;1,Tabelle1[[#This Row],[Minutes]],"")</f>
        <v/>
      </c>
      <c r="M546" s="154">
        <v>0</v>
      </c>
      <c r="N546"/>
    </row>
    <row r="547" spans="1:14" x14ac:dyDescent="0.25">
      <c r="A547" s="149" t="s">
        <v>518</v>
      </c>
      <c r="B547" s="151" t="str">
        <f>IF(OR(ISNUMBER(FIND("W/O",Tabelle1[[#This Row],[Score]])),ISNUMBER(FIND("RET",Tabelle1[[#This Row],[Score]]))),"NO","YES")</f>
        <v>YES</v>
      </c>
      <c r="C547" s="151" t="str">
        <f>IF(Tabelle1[[#This Row],[Tournament]]="Wimbledon","YES","NO")</f>
        <v>NO</v>
      </c>
      <c r="D547" s="150">
        <v>43598</v>
      </c>
      <c r="E547" s="151" t="s">
        <v>1160</v>
      </c>
      <c r="F547" s="151">
        <v>3</v>
      </c>
      <c r="G547" s="151" t="s">
        <v>524</v>
      </c>
      <c r="H547" s="151" t="s">
        <v>523</v>
      </c>
      <c r="I547" s="151" t="s">
        <v>672</v>
      </c>
      <c r="J547" s="151" t="s">
        <v>676</v>
      </c>
      <c r="K547" s="151" t="s">
        <v>512</v>
      </c>
      <c r="L547" s="151">
        <f>IF(Tabelle1[[#This Row],[Minutes]]&gt;1,Tabelle1[[#This Row],[Minutes]],"")</f>
        <v>71</v>
      </c>
      <c r="M547" s="151">
        <v>71</v>
      </c>
      <c r="N547"/>
    </row>
    <row r="548" spans="1:14" x14ac:dyDescent="0.25">
      <c r="A548" s="152" t="s">
        <v>518</v>
      </c>
      <c r="B548" s="154" t="str">
        <f>IF(OR(ISNUMBER(FIND("W/O",Tabelle1[[#This Row],[Score]])),ISNUMBER(FIND("RET",Tabelle1[[#This Row],[Score]]))),"NO","YES")</f>
        <v>YES</v>
      </c>
      <c r="C548" s="154" t="str">
        <f>IF(Tabelle1[[#This Row],[Tournament]]="Wimbledon","YES","NO")</f>
        <v>NO</v>
      </c>
      <c r="D548" s="153">
        <v>43598</v>
      </c>
      <c r="E548" s="154" t="s">
        <v>1160</v>
      </c>
      <c r="F548" s="154">
        <v>3</v>
      </c>
      <c r="G548" s="154" t="s">
        <v>673</v>
      </c>
      <c r="H548" s="154" t="s">
        <v>583</v>
      </c>
      <c r="I548" s="154" t="s">
        <v>835</v>
      </c>
      <c r="J548" s="154" t="s">
        <v>741</v>
      </c>
      <c r="K548" s="154" t="s">
        <v>1089</v>
      </c>
      <c r="L548" s="154">
        <f>IF(Tabelle1[[#This Row],[Minutes]]&gt;1,Tabelle1[[#This Row],[Minutes]],"")</f>
        <v>97</v>
      </c>
      <c r="M548" s="154">
        <v>97</v>
      </c>
      <c r="N548"/>
    </row>
    <row r="549" spans="1:14" x14ac:dyDescent="0.25">
      <c r="A549" s="149" t="s">
        <v>518</v>
      </c>
      <c r="B549" s="151" t="str">
        <f>IF(OR(ISNUMBER(FIND("W/O",Tabelle1[[#This Row],[Score]])),ISNUMBER(FIND("RET",Tabelle1[[#This Row],[Score]]))),"NO","YES")</f>
        <v>YES</v>
      </c>
      <c r="C549" s="151" t="str">
        <f>IF(Tabelle1[[#This Row],[Tournament]]="Wimbledon","YES","NO")</f>
        <v>NO</v>
      </c>
      <c r="D549" s="150">
        <v>43598</v>
      </c>
      <c r="E549" s="151" t="s">
        <v>1160</v>
      </c>
      <c r="F549" s="151">
        <v>3</v>
      </c>
      <c r="G549" s="151" t="s">
        <v>559</v>
      </c>
      <c r="H549" s="151" t="s">
        <v>573</v>
      </c>
      <c r="I549" s="151" t="s">
        <v>779</v>
      </c>
      <c r="J549" s="151" t="s">
        <v>711</v>
      </c>
      <c r="K549" s="151" t="s">
        <v>629</v>
      </c>
      <c r="L549" s="151">
        <f>IF(Tabelle1[[#This Row],[Minutes]]&gt;1,Tabelle1[[#This Row],[Minutes]],"")</f>
        <v>64</v>
      </c>
      <c r="M549" s="151">
        <v>64</v>
      </c>
      <c r="N549"/>
    </row>
    <row r="550" spans="1:14" x14ac:dyDescent="0.25">
      <c r="A550" s="152" t="s">
        <v>518</v>
      </c>
      <c r="B550" s="154" t="str">
        <f>IF(OR(ISNUMBER(FIND("W/O",Tabelle1[[#This Row],[Score]])),ISNUMBER(FIND("RET",Tabelle1[[#This Row],[Score]]))),"NO","YES")</f>
        <v>YES</v>
      </c>
      <c r="C550" s="154" t="str">
        <f>IF(Tabelle1[[#This Row],[Tournament]]="Wimbledon","YES","NO")</f>
        <v>NO</v>
      </c>
      <c r="D550" s="153">
        <v>43598</v>
      </c>
      <c r="E550" s="154" t="s">
        <v>1160</v>
      </c>
      <c r="F550" s="154">
        <v>3</v>
      </c>
      <c r="G550" s="154" t="s">
        <v>600</v>
      </c>
      <c r="H550" s="154" t="s">
        <v>599</v>
      </c>
      <c r="I550" s="154" t="s">
        <v>535</v>
      </c>
      <c r="J550" s="154" t="s">
        <v>576</v>
      </c>
      <c r="K550" s="154" t="s">
        <v>1165</v>
      </c>
      <c r="L550" s="154">
        <f>IF(Tabelle1[[#This Row],[Minutes]]&gt;1,Tabelle1[[#This Row],[Minutes]],"")</f>
        <v>90</v>
      </c>
      <c r="M550" s="154">
        <v>90</v>
      </c>
      <c r="N550"/>
    </row>
    <row r="551" spans="1:14" x14ac:dyDescent="0.25">
      <c r="A551" s="149" t="s">
        <v>518</v>
      </c>
      <c r="B551" s="151" t="str">
        <f>IF(OR(ISNUMBER(FIND("W/O",Tabelle1[[#This Row],[Score]])),ISNUMBER(FIND("RET",Tabelle1[[#This Row],[Score]]))),"NO","YES")</f>
        <v>YES</v>
      </c>
      <c r="C551" s="151" t="str">
        <f>IF(Tabelle1[[#This Row],[Tournament]]="Wimbledon","YES","NO")</f>
        <v>NO</v>
      </c>
      <c r="D551" s="150">
        <v>43598</v>
      </c>
      <c r="E551" s="151" t="s">
        <v>1160</v>
      </c>
      <c r="F551" s="151">
        <v>3</v>
      </c>
      <c r="G551" s="151" t="s">
        <v>625</v>
      </c>
      <c r="H551" s="151" t="s">
        <v>615</v>
      </c>
      <c r="I551" s="151" t="s">
        <v>619</v>
      </c>
      <c r="J551" s="151" t="s">
        <v>561</v>
      </c>
      <c r="K551" s="151" t="s">
        <v>646</v>
      </c>
      <c r="L551" s="151">
        <f>IF(Tabelle1[[#This Row],[Minutes]]&gt;1,Tabelle1[[#This Row],[Minutes]],"")</f>
        <v>59</v>
      </c>
      <c r="M551" s="151">
        <v>59</v>
      </c>
      <c r="N551"/>
    </row>
    <row r="552" spans="1:14" x14ac:dyDescent="0.25">
      <c r="A552" s="152" t="s">
        <v>518</v>
      </c>
      <c r="B552" s="154" t="str">
        <f>IF(OR(ISNUMBER(FIND("W/O",Tabelle1[[#This Row],[Score]])),ISNUMBER(FIND("RET",Tabelle1[[#This Row],[Score]]))),"NO","YES")</f>
        <v>YES</v>
      </c>
      <c r="C552" s="154" t="str">
        <f>IF(Tabelle1[[#This Row],[Tournament]]="Wimbledon","YES","NO")</f>
        <v>NO</v>
      </c>
      <c r="D552" s="153">
        <v>43598</v>
      </c>
      <c r="E552" s="154" t="s">
        <v>1160</v>
      </c>
      <c r="F552" s="154">
        <v>3</v>
      </c>
      <c r="G552" s="154" t="s">
        <v>514</v>
      </c>
      <c r="H552" s="154" t="s">
        <v>513</v>
      </c>
      <c r="I552" s="154" t="s">
        <v>810</v>
      </c>
      <c r="J552" s="154" t="s">
        <v>755</v>
      </c>
      <c r="K552" s="154" t="s">
        <v>533</v>
      </c>
      <c r="L552" s="154">
        <f>IF(Tabelle1[[#This Row],[Minutes]]&gt;1,Tabelle1[[#This Row],[Minutes]],"")</f>
        <v>83</v>
      </c>
      <c r="M552" s="154">
        <v>83</v>
      </c>
      <c r="N552"/>
    </row>
    <row r="553" spans="1:14" x14ac:dyDescent="0.25">
      <c r="A553" s="149" t="s">
        <v>518</v>
      </c>
      <c r="B553" s="151" t="str">
        <f>IF(OR(ISNUMBER(FIND("W/O",Tabelle1[[#This Row],[Score]])),ISNUMBER(FIND("RET",Tabelle1[[#This Row],[Score]]))),"NO","YES")</f>
        <v>YES</v>
      </c>
      <c r="C553" s="151" t="str">
        <f>IF(Tabelle1[[#This Row],[Tournament]]="Wimbledon","YES","NO")</f>
        <v>NO</v>
      </c>
      <c r="D553" s="150">
        <v>43598</v>
      </c>
      <c r="E553" s="151" t="s">
        <v>1160</v>
      </c>
      <c r="F553" s="151">
        <v>4</v>
      </c>
      <c r="G553" s="151" t="s">
        <v>834</v>
      </c>
      <c r="H553" s="151" t="s">
        <v>833</v>
      </c>
      <c r="I553" s="151" t="s">
        <v>544</v>
      </c>
      <c r="J553" s="151" t="s">
        <v>1141</v>
      </c>
      <c r="K553" s="151" t="s">
        <v>734</v>
      </c>
      <c r="L553" s="151">
        <f>IF(Tabelle1[[#This Row],[Minutes]]&gt;1,Tabelle1[[#This Row],[Minutes]],"")</f>
        <v>68</v>
      </c>
      <c r="M553" s="151">
        <v>68</v>
      </c>
      <c r="N553"/>
    </row>
    <row r="554" spans="1:14" x14ac:dyDescent="0.25">
      <c r="A554" s="152" t="s">
        <v>518</v>
      </c>
      <c r="B554" s="154" t="str">
        <f>IF(OR(ISNUMBER(FIND("W/O",Tabelle1[[#This Row],[Score]])),ISNUMBER(FIND("RET",Tabelle1[[#This Row],[Score]]))),"NO","YES")</f>
        <v>NO</v>
      </c>
      <c r="C554" s="154" t="str">
        <f>IF(Tabelle1[[#This Row],[Tournament]]="Wimbledon","YES","NO")</f>
        <v>NO</v>
      </c>
      <c r="D554" s="153">
        <v>43598</v>
      </c>
      <c r="E554" s="154" t="s">
        <v>1160</v>
      </c>
      <c r="F554" s="154">
        <v>4</v>
      </c>
      <c r="G554" s="154" t="s">
        <v>612</v>
      </c>
      <c r="H554" s="154" t="s">
        <v>611</v>
      </c>
      <c r="I554" s="154" t="s">
        <v>632</v>
      </c>
      <c r="J554" s="154" t="s">
        <v>622</v>
      </c>
      <c r="K554" s="154" t="s">
        <v>582</v>
      </c>
      <c r="L554" s="154" t="str">
        <f>IF(Tabelle1[[#This Row],[Minutes]]&gt;1,Tabelle1[[#This Row],[Minutes]],"")</f>
        <v/>
      </c>
      <c r="M554" s="154">
        <v>0</v>
      </c>
      <c r="N554"/>
    </row>
    <row r="555" spans="1:14" x14ac:dyDescent="0.25">
      <c r="A555" s="149" t="s">
        <v>518</v>
      </c>
      <c r="B555" s="151" t="str">
        <f>IF(OR(ISNUMBER(FIND("W/O",Tabelle1[[#This Row],[Score]])),ISNUMBER(FIND("RET",Tabelle1[[#This Row],[Score]]))),"NO","YES")</f>
        <v>YES</v>
      </c>
      <c r="C555" s="151" t="str">
        <f>IF(Tabelle1[[#This Row],[Tournament]]="Wimbledon","YES","NO")</f>
        <v>NO</v>
      </c>
      <c r="D555" s="150">
        <v>43598</v>
      </c>
      <c r="E555" s="151" t="s">
        <v>1160</v>
      </c>
      <c r="F555" s="151">
        <v>4</v>
      </c>
      <c r="G555" s="151" t="s">
        <v>521</v>
      </c>
      <c r="H555" s="151" t="s">
        <v>520</v>
      </c>
      <c r="I555" s="151" t="s">
        <v>558</v>
      </c>
      <c r="J555" s="151" t="s">
        <v>571</v>
      </c>
      <c r="K555" s="151" t="s">
        <v>621</v>
      </c>
      <c r="L555" s="151">
        <f>IF(Tabelle1[[#This Row],[Minutes]]&gt;1,Tabelle1[[#This Row],[Minutes]],"")</f>
        <v>64</v>
      </c>
      <c r="M555" s="151">
        <v>64</v>
      </c>
      <c r="N555"/>
    </row>
    <row r="556" spans="1:14" x14ac:dyDescent="0.25">
      <c r="A556" s="152" t="s">
        <v>518</v>
      </c>
      <c r="B556" s="154" t="str">
        <f>IF(OR(ISNUMBER(FIND("W/O",Tabelle1[[#This Row],[Score]])),ISNUMBER(FIND("RET",Tabelle1[[#This Row],[Score]]))),"NO","YES")</f>
        <v>YES</v>
      </c>
      <c r="C556" s="154" t="str">
        <f>IF(Tabelle1[[#This Row],[Tournament]]="Wimbledon","YES","NO")</f>
        <v>NO</v>
      </c>
      <c r="D556" s="153">
        <v>43598</v>
      </c>
      <c r="E556" s="154" t="s">
        <v>1160</v>
      </c>
      <c r="F556" s="154">
        <v>4</v>
      </c>
      <c r="G556" s="154" t="s">
        <v>758</v>
      </c>
      <c r="H556" s="154" t="s">
        <v>551</v>
      </c>
      <c r="I556" s="154" t="s">
        <v>600</v>
      </c>
      <c r="J556" s="154" t="s">
        <v>599</v>
      </c>
      <c r="K556" s="154" t="s">
        <v>1093</v>
      </c>
      <c r="L556" s="154">
        <f>IF(Tabelle1[[#This Row],[Minutes]]&gt;1,Tabelle1[[#This Row],[Minutes]],"")</f>
        <v>90</v>
      </c>
      <c r="M556" s="154">
        <v>90</v>
      </c>
      <c r="N556"/>
    </row>
    <row r="557" spans="1:14" x14ac:dyDescent="0.25">
      <c r="A557" s="149" t="s">
        <v>518</v>
      </c>
      <c r="B557" s="151" t="str">
        <f>IF(OR(ISNUMBER(FIND("W/O",Tabelle1[[#This Row],[Score]])),ISNUMBER(FIND("RET",Tabelle1[[#This Row],[Score]]))),"NO","YES")</f>
        <v>YES</v>
      </c>
      <c r="C557" s="151" t="str">
        <f>IF(Tabelle1[[#This Row],[Tournament]]="Wimbledon","YES","NO")</f>
        <v>NO</v>
      </c>
      <c r="D557" s="150">
        <v>43598</v>
      </c>
      <c r="E557" s="151" t="s">
        <v>1160</v>
      </c>
      <c r="F557" s="151">
        <v>4</v>
      </c>
      <c r="G557" s="151" t="s">
        <v>524</v>
      </c>
      <c r="H557" s="151" t="s">
        <v>523</v>
      </c>
      <c r="I557" s="151" t="s">
        <v>577</v>
      </c>
      <c r="J557" s="151" t="s">
        <v>756</v>
      </c>
      <c r="K557" s="151" t="s">
        <v>637</v>
      </c>
      <c r="L557" s="151">
        <f>IF(Tabelle1[[#This Row],[Minutes]]&gt;1,Tabelle1[[#This Row],[Minutes]],"")</f>
        <v>73</v>
      </c>
      <c r="M557" s="151">
        <v>73</v>
      </c>
      <c r="N557"/>
    </row>
    <row r="558" spans="1:14" x14ac:dyDescent="0.25">
      <c r="A558" s="152" t="s">
        <v>518</v>
      </c>
      <c r="B558" s="154" t="str">
        <f>IF(OR(ISNUMBER(FIND("W/O",Tabelle1[[#This Row],[Score]])),ISNUMBER(FIND("RET",Tabelle1[[#This Row],[Score]]))),"NO","YES")</f>
        <v>YES</v>
      </c>
      <c r="C558" s="154" t="str">
        <f>IF(Tabelle1[[#This Row],[Tournament]]="Wimbledon","YES","NO")</f>
        <v>NO</v>
      </c>
      <c r="D558" s="153">
        <v>43598</v>
      </c>
      <c r="E558" s="154" t="s">
        <v>1160</v>
      </c>
      <c r="F558" s="154">
        <v>4</v>
      </c>
      <c r="G558" s="154" t="s">
        <v>559</v>
      </c>
      <c r="H558" s="154" t="s">
        <v>573</v>
      </c>
      <c r="I558" s="154" t="s">
        <v>549</v>
      </c>
      <c r="J558" s="154" t="s">
        <v>896</v>
      </c>
      <c r="K558" s="154" t="s">
        <v>646</v>
      </c>
      <c r="L558" s="154">
        <f>IF(Tabelle1[[#This Row],[Minutes]]&gt;1,Tabelle1[[#This Row],[Minutes]],"")</f>
        <v>62</v>
      </c>
      <c r="M558" s="154">
        <v>62</v>
      </c>
      <c r="N558"/>
    </row>
    <row r="559" spans="1:14" x14ac:dyDescent="0.25">
      <c r="A559" s="149" t="s">
        <v>518</v>
      </c>
      <c r="B559" s="151" t="str">
        <f>IF(OR(ISNUMBER(FIND("W/O",Tabelle1[[#This Row],[Score]])),ISNUMBER(FIND("RET",Tabelle1[[#This Row],[Score]]))),"NO","YES")</f>
        <v>YES</v>
      </c>
      <c r="C559" s="151" t="str">
        <f>IF(Tabelle1[[#This Row],[Tournament]]="Wimbledon","YES","NO")</f>
        <v>NO</v>
      </c>
      <c r="D559" s="150">
        <v>43598</v>
      </c>
      <c r="E559" s="151" t="s">
        <v>1160</v>
      </c>
      <c r="F559" s="151">
        <v>4</v>
      </c>
      <c r="G559" s="151" t="s">
        <v>625</v>
      </c>
      <c r="H559" s="151" t="s">
        <v>615</v>
      </c>
      <c r="I559" s="151" t="s">
        <v>554</v>
      </c>
      <c r="J559" s="151" t="s">
        <v>578</v>
      </c>
      <c r="K559" s="151" t="s">
        <v>522</v>
      </c>
      <c r="L559" s="151">
        <f>IF(Tabelle1[[#This Row],[Minutes]]&gt;1,Tabelle1[[#This Row],[Minutes]],"")</f>
        <v>75</v>
      </c>
      <c r="M559" s="151">
        <v>75</v>
      </c>
      <c r="N559"/>
    </row>
    <row r="560" spans="1:14" x14ac:dyDescent="0.25">
      <c r="A560" s="152" t="s">
        <v>518</v>
      </c>
      <c r="B560" s="154" t="str">
        <f>IF(OR(ISNUMBER(FIND("W/O",Tabelle1[[#This Row],[Score]])),ISNUMBER(FIND("RET",Tabelle1[[#This Row],[Score]]))),"NO","YES")</f>
        <v>YES</v>
      </c>
      <c r="C560" s="154" t="str">
        <f>IF(Tabelle1[[#This Row],[Tournament]]="Wimbledon","YES","NO")</f>
        <v>NO</v>
      </c>
      <c r="D560" s="153">
        <v>43598</v>
      </c>
      <c r="E560" s="154" t="s">
        <v>1160</v>
      </c>
      <c r="F560" s="154">
        <v>4</v>
      </c>
      <c r="G560" s="154" t="s">
        <v>514</v>
      </c>
      <c r="H560" s="154" t="s">
        <v>513</v>
      </c>
      <c r="I560" s="154" t="s">
        <v>673</v>
      </c>
      <c r="J560" s="154" t="s">
        <v>583</v>
      </c>
      <c r="K560" s="154" t="s">
        <v>653</v>
      </c>
      <c r="L560" s="154">
        <f>IF(Tabelle1[[#This Row],[Minutes]]&gt;1,Tabelle1[[#This Row],[Minutes]],"")</f>
        <v>58</v>
      </c>
      <c r="M560" s="154">
        <v>58</v>
      </c>
      <c r="N560"/>
    </row>
    <row r="561" spans="1:14" x14ac:dyDescent="0.25">
      <c r="A561" s="149" t="s">
        <v>518</v>
      </c>
      <c r="B561" s="151" t="str">
        <f>IF(OR(ISNUMBER(FIND("W/O",Tabelle1[[#This Row],[Score]])),ISNUMBER(FIND("RET",Tabelle1[[#This Row],[Score]]))),"NO","YES")</f>
        <v>YES</v>
      </c>
      <c r="C561" s="151" t="str">
        <f>IF(Tabelle1[[#This Row],[Tournament]]="Wimbledon","YES","NO")</f>
        <v>NO</v>
      </c>
      <c r="D561" s="150">
        <v>43598</v>
      </c>
      <c r="E561" s="151" t="s">
        <v>1160</v>
      </c>
      <c r="F561" s="151">
        <v>5</v>
      </c>
      <c r="G561" s="151" t="s">
        <v>521</v>
      </c>
      <c r="H561" s="151" t="s">
        <v>520</v>
      </c>
      <c r="I561" s="151" t="s">
        <v>834</v>
      </c>
      <c r="J561" s="151" t="s">
        <v>833</v>
      </c>
      <c r="K561" s="151" t="s">
        <v>1164</v>
      </c>
      <c r="L561" s="151">
        <f>IF(Tabelle1[[#This Row],[Minutes]]&gt;1,Tabelle1[[#This Row],[Minutes]],"")</f>
        <v>104</v>
      </c>
      <c r="M561" s="151">
        <v>104</v>
      </c>
      <c r="N561"/>
    </row>
    <row r="562" spans="1:14" x14ac:dyDescent="0.25">
      <c r="A562" s="152" t="s">
        <v>518</v>
      </c>
      <c r="B562" s="154" t="str">
        <f>IF(OR(ISNUMBER(FIND("W/O",Tabelle1[[#This Row],[Score]])),ISNUMBER(FIND("RET",Tabelle1[[#This Row],[Score]]))),"NO","YES")</f>
        <v>YES</v>
      </c>
      <c r="C562" s="154" t="str">
        <f>IF(Tabelle1[[#This Row],[Tournament]]="Wimbledon","YES","NO")</f>
        <v>NO</v>
      </c>
      <c r="D562" s="153">
        <v>43598</v>
      </c>
      <c r="E562" s="154" t="s">
        <v>1160</v>
      </c>
      <c r="F562" s="154">
        <v>5</v>
      </c>
      <c r="G562" s="154" t="s">
        <v>524</v>
      </c>
      <c r="H562" s="154" t="s">
        <v>523</v>
      </c>
      <c r="I562" s="154" t="s">
        <v>612</v>
      </c>
      <c r="J562" s="154" t="s">
        <v>611</v>
      </c>
      <c r="K562" s="154" t="s">
        <v>1163</v>
      </c>
      <c r="L562" s="154">
        <f>IF(Tabelle1[[#This Row],[Minutes]]&gt;1,Tabelle1[[#This Row],[Minutes]],"")</f>
        <v>93</v>
      </c>
      <c r="M562" s="154">
        <v>93</v>
      </c>
      <c r="N562"/>
    </row>
    <row r="563" spans="1:14" x14ac:dyDescent="0.25">
      <c r="A563" s="149" t="s">
        <v>518</v>
      </c>
      <c r="B563" s="151" t="str">
        <f>IF(OR(ISNUMBER(FIND("W/O",Tabelle1[[#This Row],[Score]])),ISNUMBER(FIND("RET",Tabelle1[[#This Row],[Score]]))),"NO","YES")</f>
        <v>YES</v>
      </c>
      <c r="C563" s="151" t="str">
        <f>IF(Tabelle1[[#This Row],[Tournament]]="Wimbledon","YES","NO")</f>
        <v>NO</v>
      </c>
      <c r="D563" s="150">
        <v>43598</v>
      </c>
      <c r="E563" s="151" t="s">
        <v>1160</v>
      </c>
      <c r="F563" s="151">
        <v>5</v>
      </c>
      <c r="G563" s="151" t="s">
        <v>625</v>
      </c>
      <c r="H563" s="151" t="s">
        <v>615</v>
      </c>
      <c r="I563" s="151" t="s">
        <v>758</v>
      </c>
      <c r="J563" s="151" t="s">
        <v>551</v>
      </c>
      <c r="K563" s="151" t="s">
        <v>546</v>
      </c>
      <c r="L563" s="151">
        <f>IF(Tabelle1[[#This Row],[Minutes]]&gt;1,Tabelle1[[#This Row],[Minutes]],"")</f>
        <v>75</v>
      </c>
      <c r="M563" s="151">
        <v>75</v>
      </c>
      <c r="N563"/>
    </row>
    <row r="564" spans="1:14" x14ac:dyDescent="0.25">
      <c r="A564" s="152" t="s">
        <v>518</v>
      </c>
      <c r="B564" s="154" t="str">
        <f>IF(OR(ISNUMBER(FIND("W/O",Tabelle1[[#This Row],[Score]])),ISNUMBER(FIND("RET",Tabelle1[[#This Row],[Score]]))),"NO","YES")</f>
        <v>YES</v>
      </c>
      <c r="C564" s="154" t="str">
        <f>IF(Tabelle1[[#This Row],[Tournament]]="Wimbledon","YES","NO")</f>
        <v>NO</v>
      </c>
      <c r="D564" s="153">
        <v>43598</v>
      </c>
      <c r="E564" s="154" t="s">
        <v>1160</v>
      </c>
      <c r="F564" s="154">
        <v>5</v>
      </c>
      <c r="G564" s="154" t="s">
        <v>514</v>
      </c>
      <c r="H564" s="154" t="s">
        <v>513</v>
      </c>
      <c r="I564" s="154" t="s">
        <v>559</v>
      </c>
      <c r="J564" s="154" t="s">
        <v>573</v>
      </c>
      <c r="K564" s="154" t="s">
        <v>1162</v>
      </c>
      <c r="L564" s="154">
        <f>IF(Tabelle1[[#This Row],[Minutes]]&gt;1,Tabelle1[[#This Row],[Minutes]],"")</f>
        <v>119</v>
      </c>
      <c r="M564" s="154">
        <v>119</v>
      </c>
      <c r="N564"/>
    </row>
    <row r="565" spans="1:14" x14ac:dyDescent="0.25">
      <c r="A565" s="149" t="s">
        <v>518</v>
      </c>
      <c r="B565" s="151" t="str">
        <f>IF(OR(ISNUMBER(FIND("W/O",Tabelle1[[#This Row],[Score]])),ISNUMBER(FIND("RET",Tabelle1[[#This Row],[Score]]))),"NO","YES")</f>
        <v>YES</v>
      </c>
      <c r="C565" s="151" t="str">
        <f>IF(Tabelle1[[#This Row],[Tournament]]="Wimbledon","YES","NO")</f>
        <v>NO</v>
      </c>
      <c r="D565" s="150">
        <v>43598</v>
      </c>
      <c r="E565" s="151" t="s">
        <v>1160</v>
      </c>
      <c r="F565" s="151">
        <v>6</v>
      </c>
      <c r="G565" s="151" t="s">
        <v>521</v>
      </c>
      <c r="H565" s="151" t="s">
        <v>520</v>
      </c>
      <c r="I565" s="151" t="s">
        <v>524</v>
      </c>
      <c r="J565" s="151" t="s">
        <v>523</v>
      </c>
      <c r="K565" s="151" t="s">
        <v>1161</v>
      </c>
      <c r="L565" s="151">
        <f>IF(Tabelle1[[#This Row],[Minutes]]&gt;1,Tabelle1[[#This Row],[Minutes]],"")</f>
        <v>101</v>
      </c>
      <c r="M565" s="151">
        <v>101</v>
      </c>
      <c r="N565"/>
    </row>
    <row r="566" spans="1:14" x14ac:dyDescent="0.25">
      <c r="A566" s="152" t="s">
        <v>518</v>
      </c>
      <c r="B566" s="154" t="str">
        <f>IF(OR(ISNUMBER(FIND("W/O",Tabelle1[[#This Row],[Score]])),ISNUMBER(FIND("RET",Tabelle1[[#This Row],[Score]]))),"NO","YES")</f>
        <v>YES</v>
      </c>
      <c r="C566" s="154" t="str">
        <f>IF(Tabelle1[[#This Row],[Tournament]]="Wimbledon","YES","NO")</f>
        <v>NO</v>
      </c>
      <c r="D566" s="153">
        <v>43598</v>
      </c>
      <c r="E566" s="154" t="s">
        <v>1160</v>
      </c>
      <c r="F566" s="154">
        <v>6</v>
      </c>
      <c r="G566" s="154" t="s">
        <v>514</v>
      </c>
      <c r="H566" s="154" t="s">
        <v>513</v>
      </c>
      <c r="I566" s="154" t="s">
        <v>625</v>
      </c>
      <c r="J566" s="154" t="s">
        <v>615</v>
      </c>
      <c r="K566" s="154" t="s">
        <v>893</v>
      </c>
      <c r="L566" s="154">
        <f>IF(Tabelle1[[#This Row],[Minutes]]&gt;1,Tabelle1[[#This Row],[Minutes]],"")</f>
        <v>101</v>
      </c>
      <c r="M566" s="154">
        <v>101</v>
      </c>
      <c r="N566"/>
    </row>
    <row r="567" spans="1:14" x14ac:dyDescent="0.25">
      <c r="A567" s="149" t="s">
        <v>518</v>
      </c>
      <c r="B567" s="151" t="str">
        <f>IF(OR(ISNUMBER(FIND("W/O",Tabelle1[[#This Row],[Score]])),ISNUMBER(FIND("RET",Tabelle1[[#This Row],[Score]]))),"NO","YES")</f>
        <v>YES</v>
      </c>
      <c r="C567" s="151" t="str">
        <f>IF(Tabelle1[[#This Row],[Tournament]]="Wimbledon","YES","NO")</f>
        <v>NO</v>
      </c>
      <c r="D567" s="150">
        <v>43598</v>
      </c>
      <c r="E567" s="151" t="s">
        <v>1160</v>
      </c>
      <c r="F567" s="151">
        <v>7</v>
      </c>
      <c r="G567" s="151" t="s">
        <v>521</v>
      </c>
      <c r="H567" s="151" t="s">
        <v>520</v>
      </c>
      <c r="I567" s="151" t="s">
        <v>514</v>
      </c>
      <c r="J567" s="151" t="s">
        <v>513</v>
      </c>
      <c r="K567" s="151" t="s">
        <v>557</v>
      </c>
      <c r="L567" s="151">
        <f>IF(Tabelle1[[#This Row],[Minutes]]&gt;1,Tabelle1[[#This Row],[Minutes]],"")</f>
        <v>58</v>
      </c>
      <c r="M567" s="151">
        <v>58</v>
      </c>
      <c r="N567"/>
    </row>
    <row r="568" spans="1:14" x14ac:dyDescent="0.25">
      <c r="A568" s="152" t="s">
        <v>518</v>
      </c>
      <c r="B568" s="154" t="str">
        <f>IF(OR(ISNUMBER(FIND("W/O",Tabelle1[[#This Row],[Score]])),ISNUMBER(FIND("RET",Tabelle1[[#This Row],[Score]]))),"NO","YES")</f>
        <v>YES</v>
      </c>
      <c r="C568" s="154" t="str">
        <f>IF(Tabelle1[[#This Row],[Tournament]]="Wimbledon","YES","NO")</f>
        <v>NO</v>
      </c>
      <c r="D568" s="153">
        <v>43605</v>
      </c>
      <c r="E568" s="154" t="s">
        <v>1155</v>
      </c>
      <c r="F568" s="154">
        <v>4</v>
      </c>
      <c r="G568" s="154" t="s">
        <v>792</v>
      </c>
      <c r="H568" s="154" t="s">
        <v>791</v>
      </c>
      <c r="I568" s="154" t="s">
        <v>832</v>
      </c>
      <c r="J568" s="154" t="s">
        <v>817</v>
      </c>
      <c r="K568" s="154" t="s">
        <v>1159</v>
      </c>
      <c r="L568" s="154">
        <f>IF(Tabelle1[[#This Row],[Minutes]]&gt;1,Tabelle1[[#This Row],[Minutes]],"")</f>
        <v>66</v>
      </c>
      <c r="M568" s="154">
        <v>66</v>
      </c>
      <c r="N568"/>
    </row>
    <row r="569" spans="1:14" x14ac:dyDescent="0.25">
      <c r="A569" s="149" t="s">
        <v>518</v>
      </c>
      <c r="B569" s="151" t="str">
        <f>IF(OR(ISNUMBER(FIND("W/O",Tabelle1[[#This Row],[Score]])),ISNUMBER(FIND("RET",Tabelle1[[#This Row],[Score]]))),"NO","YES")</f>
        <v>YES</v>
      </c>
      <c r="C569" s="151" t="str">
        <f>IF(Tabelle1[[#This Row],[Tournament]]="Wimbledon","YES","NO")</f>
        <v>NO</v>
      </c>
      <c r="D569" s="150">
        <v>43605</v>
      </c>
      <c r="E569" s="151" t="s">
        <v>1155</v>
      </c>
      <c r="F569" s="151">
        <v>4</v>
      </c>
      <c r="G569" s="151" t="s">
        <v>647</v>
      </c>
      <c r="H569" s="151" t="s">
        <v>694</v>
      </c>
      <c r="I569" s="151" t="s">
        <v>1158</v>
      </c>
      <c r="J569" s="151" t="s">
        <v>701</v>
      </c>
      <c r="K569" s="151" t="s">
        <v>653</v>
      </c>
      <c r="L569" s="151">
        <f>IF(Tabelle1[[#This Row],[Minutes]]&gt;1,Tabelle1[[#This Row],[Minutes]],"")</f>
        <v>60</v>
      </c>
      <c r="M569" s="151">
        <v>60</v>
      </c>
      <c r="N569"/>
    </row>
    <row r="570" spans="1:14" x14ac:dyDescent="0.25">
      <c r="A570" s="152" t="s">
        <v>518</v>
      </c>
      <c r="B570" s="154" t="str">
        <f>IF(OR(ISNUMBER(FIND("W/O",Tabelle1[[#This Row],[Score]])),ISNUMBER(FIND("RET",Tabelle1[[#This Row],[Score]]))),"NO","YES")</f>
        <v>YES</v>
      </c>
      <c r="C570" s="154" t="str">
        <f>IF(Tabelle1[[#This Row],[Tournament]]="Wimbledon","YES","NO")</f>
        <v>NO</v>
      </c>
      <c r="D570" s="153">
        <v>43605</v>
      </c>
      <c r="E570" s="154" t="s">
        <v>1155</v>
      </c>
      <c r="F570" s="154">
        <v>4</v>
      </c>
      <c r="G570" s="154" t="s">
        <v>548</v>
      </c>
      <c r="H570" s="154" t="s">
        <v>528</v>
      </c>
      <c r="I570" s="154" t="s">
        <v>640</v>
      </c>
      <c r="J570" s="154" t="s">
        <v>595</v>
      </c>
      <c r="K570" s="154" t="s">
        <v>854</v>
      </c>
      <c r="L570" s="154">
        <f>IF(Tabelle1[[#This Row],[Minutes]]&gt;1,Tabelle1[[#This Row],[Minutes]],"")</f>
        <v>77</v>
      </c>
      <c r="M570" s="154">
        <v>77</v>
      </c>
      <c r="N570"/>
    </row>
    <row r="571" spans="1:14" x14ac:dyDescent="0.25">
      <c r="A571" s="149" t="s">
        <v>518</v>
      </c>
      <c r="B571" s="151" t="str">
        <f>IF(OR(ISNUMBER(FIND("W/O",Tabelle1[[#This Row],[Score]])),ISNUMBER(FIND("RET",Tabelle1[[#This Row],[Score]]))),"NO","YES")</f>
        <v>YES</v>
      </c>
      <c r="C571" s="151" t="str">
        <f>IF(Tabelle1[[#This Row],[Tournament]]="Wimbledon","YES","NO")</f>
        <v>NO</v>
      </c>
      <c r="D571" s="150">
        <v>43605</v>
      </c>
      <c r="E571" s="151" t="s">
        <v>1155</v>
      </c>
      <c r="F571" s="151">
        <v>4</v>
      </c>
      <c r="G571" s="151" t="s">
        <v>847</v>
      </c>
      <c r="H571" s="151" t="s">
        <v>826</v>
      </c>
      <c r="I571" s="151" t="s">
        <v>717</v>
      </c>
      <c r="J571" s="151" t="s">
        <v>682</v>
      </c>
      <c r="K571" s="151" t="s">
        <v>563</v>
      </c>
      <c r="L571" s="151">
        <f>IF(Tabelle1[[#This Row],[Minutes]]&gt;1,Tabelle1[[#This Row],[Minutes]],"")</f>
        <v>65</v>
      </c>
      <c r="M571" s="151">
        <v>65</v>
      </c>
      <c r="N571"/>
    </row>
    <row r="572" spans="1:14" x14ac:dyDescent="0.25">
      <c r="A572" s="152" t="s">
        <v>518</v>
      </c>
      <c r="B572" s="154" t="str">
        <f>IF(OR(ISNUMBER(FIND("W/O",Tabelle1[[#This Row],[Score]])),ISNUMBER(FIND("RET",Tabelle1[[#This Row],[Score]]))),"NO","YES")</f>
        <v>YES</v>
      </c>
      <c r="C572" s="154" t="str">
        <f>IF(Tabelle1[[#This Row],[Tournament]]="Wimbledon","YES","NO")</f>
        <v>NO</v>
      </c>
      <c r="D572" s="153">
        <v>43605</v>
      </c>
      <c r="E572" s="154" t="s">
        <v>1155</v>
      </c>
      <c r="F572" s="154">
        <v>4</v>
      </c>
      <c r="G572" s="154" t="s">
        <v>917</v>
      </c>
      <c r="H572" s="154" t="s">
        <v>657</v>
      </c>
      <c r="I572" s="154" t="s">
        <v>558</v>
      </c>
      <c r="J572" s="154" t="s">
        <v>571</v>
      </c>
      <c r="K572" s="154" t="s">
        <v>522</v>
      </c>
      <c r="L572" s="154">
        <f>IF(Tabelle1[[#This Row],[Minutes]]&gt;1,Tabelle1[[#This Row],[Minutes]],"")</f>
        <v>91</v>
      </c>
      <c r="M572" s="154">
        <v>91</v>
      </c>
      <c r="N572"/>
    </row>
    <row r="573" spans="1:14" x14ac:dyDescent="0.25">
      <c r="A573" s="149" t="s">
        <v>518</v>
      </c>
      <c r="B573" s="151" t="str">
        <f>IF(OR(ISNUMBER(FIND("W/O",Tabelle1[[#This Row],[Score]])),ISNUMBER(FIND("RET",Tabelle1[[#This Row],[Score]]))),"NO","YES")</f>
        <v>YES</v>
      </c>
      <c r="C573" s="151" t="str">
        <f>IF(Tabelle1[[#This Row],[Tournament]]="Wimbledon","YES","NO")</f>
        <v>NO</v>
      </c>
      <c r="D573" s="150">
        <v>43605</v>
      </c>
      <c r="E573" s="151" t="s">
        <v>1155</v>
      </c>
      <c r="F573" s="151">
        <v>4</v>
      </c>
      <c r="G573" s="151" t="s">
        <v>625</v>
      </c>
      <c r="H573" s="151" t="s">
        <v>615</v>
      </c>
      <c r="I573" s="151" t="s">
        <v>695</v>
      </c>
      <c r="J573" s="151" t="s">
        <v>1127</v>
      </c>
      <c r="K573" s="151" t="s">
        <v>610</v>
      </c>
      <c r="L573" s="151">
        <f>IF(Tabelle1[[#This Row],[Minutes]]&gt;1,Tabelle1[[#This Row],[Minutes]],"")</f>
        <v>80</v>
      </c>
      <c r="M573" s="151">
        <v>80</v>
      </c>
      <c r="N573"/>
    </row>
    <row r="574" spans="1:14" x14ac:dyDescent="0.25">
      <c r="A574" s="152" t="s">
        <v>518</v>
      </c>
      <c r="B574" s="154" t="str">
        <f>IF(OR(ISNUMBER(FIND("W/O",Tabelle1[[#This Row],[Score]])),ISNUMBER(FIND("RET",Tabelle1[[#This Row],[Score]]))),"NO","YES")</f>
        <v>YES</v>
      </c>
      <c r="C574" s="154" t="str">
        <f>IF(Tabelle1[[#This Row],[Tournament]]="Wimbledon","YES","NO")</f>
        <v>NO</v>
      </c>
      <c r="D574" s="153">
        <v>43605</v>
      </c>
      <c r="E574" s="154" t="s">
        <v>1155</v>
      </c>
      <c r="F574" s="154">
        <v>4</v>
      </c>
      <c r="G574" s="154" t="s">
        <v>567</v>
      </c>
      <c r="H574" s="154" t="s">
        <v>570</v>
      </c>
      <c r="I574" s="154" t="s">
        <v>650</v>
      </c>
      <c r="J574" s="154" t="s">
        <v>1157</v>
      </c>
      <c r="K574" s="154" t="s">
        <v>550</v>
      </c>
      <c r="L574" s="154">
        <f>IF(Tabelle1[[#This Row],[Minutes]]&gt;1,Tabelle1[[#This Row],[Minutes]],"")</f>
        <v>71</v>
      </c>
      <c r="M574" s="154">
        <v>71</v>
      </c>
      <c r="N574"/>
    </row>
    <row r="575" spans="1:14" x14ac:dyDescent="0.25">
      <c r="A575" s="149" t="s">
        <v>518</v>
      </c>
      <c r="B575" s="151" t="str">
        <f>IF(OR(ISNUMBER(FIND("W/O",Tabelle1[[#This Row],[Score]])),ISNUMBER(FIND("RET",Tabelle1[[#This Row],[Score]]))),"NO","YES")</f>
        <v>YES</v>
      </c>
      <c r="C575" s="151" t="str">
        <f>IF(Tabelle1[[#This Row],[Tournament]]="Wimbledon","YES","NO")</f>
        <v>NO</v>
      </c>
      <c r="D575" s="150">
        <v>43605</v>
      </c>
      <c r="E575" s="151" t="s">
        <v>1155</v>
      </c>
      <c r="F575" s="151">
        <v>4</v>
      </c>
      <c r="G575" s="151" t="s">
        <v>970</v>
      </c>
      <c r="H575" s="151" t="s">
        <v>784</v>
      </c>
      <c r="I575" s="151" t="s">
        <v>568</v>
      </c>
      <c r="J575" s="151" t="s">
        <v>619</v>
      </c>
      <c r="K575" s="151" t="s">
        <v>585</v>
      </c>
      <c r="L575" s="151">
        <f>IF(Tabelle1[[#This Row],[Minutes]]&gt;1,Tabelle1[[#This Row],[Minutes]],"")</f>
        <v>70</v>
      </c>
      <c r="M575" s="151">
        <v>70</v>
      </c>
      <c r="N575"/>
    </row>
    <row r="576" spans="1:14" x14ac:dyDescent="0.25">
      <c r="A576" s="152" t="s">
        <v>518</v>
      </c>
      <c r="B576" s="154" t="str">
        <f>IF(OR(ISNUMBER(FIND("W/O",Tabelle1[[#This Row],[Score]])),ISNUMBER(FIND("RET",Tabelle1[[#This Row],[Score]]))),"NO","YES")</f>
        <v>NO</v>
      </c>
      <c r="C576" s="154" t="str">
        <f>IF(Tabelle1[[#This Row],[Tournament]]="Wimbledon","YES","NO")</f>
        <v>NO</v>
      </c>
      <c r="D576" s="153">
        <v>43605</v>
      </c>
      <c r="E576" s="154" t="s">
        <v>1155</v>
      </c>
      <c r="F576" s="154">
        <v>5</v>
      </c>
      <c r="G576" s="154" t="s">
        <v>548</v>
      </c>
      <c r="H576" s="154" t="s">
        <v>528</v>
      </c>
      <c r="I576" s="154" t="s">
        <v>847</v>
      </c>
      <c r="J576" s="154" t="s">
        <v>826</v>
      </c>
      <c r="K576" s="154" t="s">
        <v>582</v>
      </c>
      <c r="L576" s="154" t="str">
        <f>IF(Tabelle1[[#This Row],[Minutes]]&gt;1,Tabelle1[[#This Row],[Minutes]],"")</f>
        <v/>
      </c>
      <c r="M576" s="154">
        <v>0</v>
      </c>
      <c r="N576"/>
    </row>
    <row r="577" spans="1:14" x14ac:dyDescent="0.25">
      <c r="A577" s="149" t="s">
        <v>518</v>
      </c>
      <c r="B577" s="151" t="str">
        <f>IF(OR(ISNUMBER(FIND("W/O",Tabelle1[[#This Row],[Score]])),ISNUMBER(FIND("RET",Tabelle1[[#This Row],[Score]]))),"NO","YES")</f>
        <v>NO</v>
      </c>
      <c r="C577" s="151" t="str">
        <f>IF(Tabelle1[[#This Row],[Tournament]]="Wimbledon","YES","NO")</f>
        <v>NO</v>
      </c>
      <c r="D577" s="150">
        <v>43605</v>
      </c>
      <c r="E577" s="151" t="s">
        <v>1155</v>
      </c>
      <c r="F577" s="151">
        <v>5</v>
      </c>
      <c r="G577" s="151" t="s">
        <v>917</v>
      </c>
      <c r="H577" s="151" t="s">
        <v>657</v>
      </c>
      <c r="I577" s="151" t="s">
        <v>647</v>
      </c>
      <c r="J577" s="151" t="s">
        <v>694</v>
      </c>
      <c r="K577" s="151" t="s">
        <v>582</v>
      </c>
      <c r="L577" s="151" t="str">
        <f>IF(Tabelle1[[#This Row],[Minutes]]&gt;1,Tabelle1[[#This Row],[Minutes]],"")</f>
        <v/>
      </c>
      <c r="M577" s="151">
        <v>0</v>
      </c>
      <c r="N577"/>
    </row>
    <row r="578" spans="1:14" x14ac:dyDescent="0.25">
      <c r="A578" s="152" t="s">
        <v>518</v>
      </c>
      <c r="B578" s="154" t="str">
        <f>IF(OR(ISNUMBER(FIND("W/O",Tabelle1[[#This Row],[Score]])),ISNUMBER(FIND("RET",Tabelle1[[#This Row],[Score]]))),"NO","YES")</f>
        <v>YES</v>
      </c>
      <c r="C578" s="154" t="str">
        <f>IF(Tabelle1[[#This Row],[Tournament]]="Wimbledon","YES","NO")</f>
        <v>NO</v>
      </c>
      <c r="D578" s="153">
        <v>43605</v>
      </c>
      <c r="E578" s="154" t="s">
        <v>1155</v>
      </c>
      <c r="F578" s="154">
        <v>5</v>
      </c>
      <c r="G578" s="154" t="s">
        <v>625</v>
      </c>
      <c r="H578" s="154" t="s">
        <v>615</v>
      </c>
      <c r="I578" s="154" t="s">
        <v>792</v>
      </c>
      <c r="J578" s="154" t="s">
        <v>791</v>
      </c>
      <c r="K578" s="154" t="s">
        <v>585</v>
      </c>
      <c r="L578" s="154">
        <f>IF(Tabelle1[[#This Row],[Minutes]]&gt;1,Tabelle1[[#This Row],[Minutes]],"")</f>
        <v>73</v>
      </c>
      <c r="M578" s="154">
        <v>73</v>
      </c>
      <c r="N578"/>
    </row>
    <row r="579" spans="1:14" x14ac:dyDescent="0.25">
      <c r="A579" s="149" t="s">
        <v>518</v>
      </c>
      <c r="B579" s="151" t="str">
        <f>IF(OR(ISNUMBER(FIND("W/O",Tabelle1[[#This Row],[Score]])),ISNUMBER(FIND("RET",Tabelle1[[#This Row],[Score]]))),"NO","YES")</f>
        <v>YES</v>
      </c>
      <c r="C579" s="151" t="str">
        <f>IF(Tabelle1[[#This Row],[Tournament]]="Wimbledon","YES","NO")</f>
        <v>NO</v>
      </c>
      <c r="D579" s="150">
        <v>43605</v>
      </c>
      <c r="E579" s="151" t="s">
        <v>1155</v>
      </c>
      <c r="F579" s="151">
        <v>5</v>
      </c>
      <c r="G579" s="151" t="s">
        <v>567</v>
      </c>
      <c r="H579" s="151" t="s">
        <v>570</v>
      </c>
      <c r="I579" s="151" t="s">
        <v>970</v>
      </c>
      <c r="J579" s="151" t="s">
        <v>784</v>
      </c>
      <c r="K579" s="151" t="s">
        <v>754</v>
      </c>
      <c r="L579" s="151">
        <f>IF(Tabelle1[[#This Row],[Minutes]]&gt;1,Tabelle1[[#This Row],[Minutes]],"")</f>
        <v>76</v>
      </c>
      <c r="M579" s="151">
        <v>76</v>
      </c>
      <c r="N579"/>
    </row>
    <row r="580" spans="1:14" x14ac:dyDescent="0.25">
      <c r="A580" s="152" t="s">
        <v>518</v>
      </c>
      <c r="B580" s="154" t="str">
        <f>IF(OR(ISNUMBER(FIND("W/O",Tabelle1[[#This Row],[Score]])),ISNUMBER(FIND("RET",Tabelle1[[#This Row],[Score]]))),"NO","YES")</f>
        <v>YES</v>
      </c>
      <c r="C580" s="154" t="str">
        <f>IF(Tabelle1[[#This Row],[Tournament]]="Wimbledon","YES","NO")</f>
        <v>NO</v>
      </c>
      <c r="D580" s="153">
        <v>43605</v>
      </c>
      <c r="E580" s="154" t="s">
        <v>1155</v>
      </c>
      <c r="F580" s="154">
        <v>6</v>
      </c>
      <c r="G580" s="154" t="s">
        <v>917</v>
      </c>
      <c r="H580" s="154" t="s">
        <v>657</v>
      </c>
      <c r="I580" s="154" t="s">
        <v>567</v>
      </c>
      <c r="J580" s="154" t="s">
        <v>570</v>
      </c>
      <c r="K580" s="154" t="s">
        <v>621</v>
      </c>
      <c r="L580" s="154">
        <f>IF(Tabelle1[[#This Row],[Minutes]]&gt;1,Tabelle1[[#This Row],[Minutes]],"")</f>
        <v>61</v>
      </c>
      <c r="M580" s="154">
        <v>61</v>
      </c>
      <c r="N580"/>
    </row>
    <row r="581" spans="1:14" x14ac:dyDescent="0.25">
      <c r="A581" s="149" t="s">
        <v>518</v>
      </c>
      <c r="B581" s="151" t="str">
        <f>IF(OR(ISNUMBER(FIND("W/O",Tabelle1[[#This Row],[Score]])),ISNUMBER(FIND("RET",Tabelle1[[#This Row],[Score]]))),"NO","YES")</f>
        <v>YES</v>
      </c>
      <c r="C581" s="151" t="str">
        <f>IF(Tabelle1[[#This Row],[Tournament]]="Wimbledon","YES","NO")</f>
        <v>NO</v>
      </c>
      <c r="D581" s="150">
        <v>43605</v>
      </c>
      <c r="E581" s="151" t="s">
        <v>1155</v>
      </c>
      <c r="F581" s="151">
        <v>6</v>
      </c>
      <c r="G581" s="151" t="s">
        <v>625</v>
      </c>
      <c r="H581" s="151" t="s">
        <v>615</v>
      </c>
      <c r="I581" s="151" t="s">
        <v>548</v>
      </c>
      <c r="J581" s="151" t="s">
        <v>528</v>
      </c>
      <c r="K581" s="151" t="s">
        <v>1156</v>
      </c>
      <c r="L581" s="151">
        <f>IF(Tabelle1[[#This Row],[Minutes]]&gt;1,Tabelle1[[#This Row],[Minutes]],"")</f>
        <v>88</v>
      </c>
      <c r="M581" s="151">
        <v>88</v>
      </c>
      <c r="N581"/>
    </row>
    <row r="582" spans="1:14" x14ac:dyDescent="0.25">
      <c r="A582" s="152" t="s">
        <v>518</v>
      </c>
      <c r="B582" s="154" t="str">
        <f>IF(OR(ISNUMBER(FIND("W/O",Tabelle1[[#This Row],[Score]])),ISNUMBER(FIND("RET",Tabelle1[[#This Row],[Score]]))),"NO","YES")</f>
        <v>YES</v>
      </c>
      <c r="C582" s="154" t="str">
        <f>IF(Tabelle1[[#This Row],[Tournament]]="Wimbledon","YES","NO")</f>
        <v>NO</v>
      </c>
      <c r="D582" s="153">
        <v>43605</v>
      </c>
      <c r="E582" s="154" t="s">
        <v>1155</v>
      </c>
      <c r="F582" s="154">
        <v>7</v>
      </c>
      <c r="G582" s="154" t="s">
        <v>625</v>
      </c>
      <c r="H582" s="154" t="s">
        <v>615</v>
      </c>
      <c r="I582" s="154" t="s">
        <v>917</v>
      </c>
      <c r="J582" s="154" t="s">
        <v>657</v>
      </c>
      <c r="K582" s="154" t="s">
        <v>550</v>
      </c>
      <c r="L582" s="154">
        <f>IF(Tabelle1[[#This Row],[Minutes]]&gt;1,Tabelle1[[#This Row],[Minutes]],"")</f>
        <v>74</v>
      </c>
      <c r="M582" s="154">
        <v>74</v>
      </c>
      <c r="N582"/>
    </row>
    <row r="583" spans="1:14" x14ac:dyDescent="0.25">
      <c r="A583" s="149" t="s">
        <v>518</v>
      </c>
      <c r="B583" s="151" t="str">
        <f>IF(OR(ISNUMBER(FIND("W/O",Tabelle1[[#This Row],[Score]])),ISNUMBER(FIND("RET",Tabelle1[[#This Row],[Score]]))),"NO","YES")</f>
        <v>YES</v>
      </c>
      <c r="C583" s="151" t="str">
        <f>IF(Tabelle1[[#This Row],[Tournament]]="Wimbledon","YES","NO")</f>
        <v>NO</v>
      </c>
      <c r="D583" s="150">
        <v>43605</v>
      </c>
      <c r="E583" s="151" t="s">
        <v>1150</v>
      </c>
      <c r="F583" s="151">
        <v>4</v>
      </c>
      <c r="G583" s="151" t="s">
        <v>859</v>
      </c>
      <c r="H583" s="151" t="s">
        <v>559</v>
      </c>
      <c r="I583" s="151" t="s">
        <v>683</v>
      </c>
      <c r="J583" s="151" t="s">
        <v>623</v>
      </c>
      <c r="K583" s="151" t="s">
        <v>1154</v>
      </c>
      <c r="L583" s="151">
        <f>IF(Tabelle1[[#This Row],[Minutes]]&gt;1,Tabelle1[[#This Row],[Minutes]],"")</f>
        <v>89</v>
      </c>
      <c r="M583" s="151">
        <v>89</v>
      </c>
      <c r="N583"/>
    </row>
    <row r="584" spans="1:14" x14ac:dyDescent="0.25">
      <c r="A584" s="152" t="s">
        <v>518</v>
      </c>
      <c r="B584" s="154" t="str">
        <f>IF(OR(ISNUMBER(FIND("W/O",Tabelle1[[#This Row],[Score]])),ISNUMBER(FIND("RET",Tabelle1[[#This Row],[Score]]))),"NO","YES")</f>
        <v>YES</v>
      </c>
      <c r="C584" s="154" t="str">
        <f>IF(Tabelle1[[#This Row],[Tournament]]="Wimbledon","YES","NO")</f>
        <v>NO</v>
      </c>
      <c r="D584" s="153">
        <v>43605</v>
      </c>
      <c r="E584" s="154" t="s">
        <v>1150</v>
      </c>
      <c r="F584" s="154">
        <v>4</v>
      </c>
      <c r="G584" s="154" t="s">
        <v>535</v>
      </c>
      <c r="H584" s="154" t="s">
        <v>576</v>
      </c>
      <c r="I584" s="154" t="s">
        <v>562</v>
      </c>
      <c r="J584" s="154" t="s">
        <v>867</v>
      </c>
      <c r="K584" s="154" t="s">
        <v>598</v>
      </c>
      <c r="L584" s="154">
        <f>IF(Tabelle1[[#This Row],[Minutes]]&gt;1,Tabelle1[[#This Row],[Minutes]],"")</f>
        <v>68</v>
      </c>
      <c r="M584" s="154">
        <v>68</v>
      </c>
      <c r="N584"/>
    </row>
    <row r="585" spans="1:14" x14ac:dyDescent="0.25">
      <c r="A585" s="149" t="s">
        <v>518</v>
      </c>
      <c r="B585" s="151" t="str">
        <f>IF(OR(ISNUMBER(FIND("W/O",Tabelle1[[#This Row],[Score]])),ISNUMBER(FIND("RET",Tabelle1[[#This Row],[Score]]))),"NO","YES")</f>
        <v>YES</v>
      </c>
      <c r="C585" s="151" t="str">
        <f>IF(Tabelle1[[#This Row],[Tournament]]="Wimbledon","YES","NO")</f>
        <v>NO</v>
      </c>
      <c r="D585" s="150">
        <v>43605</v>
      </c>
      <c r="E585" s="151" t="s">
        <v>1150</v>
      </c>
      <c r="F585" s="151">
        <v>4</v>
      </c>
      <c r="G585" s="151" t="s">
        <v>770</v>
      </c>
      <c r="H585" s="151" t="s">
        <v>816</v>
      </c>
      <c r="I585" s="151" t="s">
        <v>736</v>
      </c>
      <c r="J585" s="151" t="s">
        <v>1060</v>
      </c>
      <c r="K585" s="151" t="s">
        <v>1153</v>
      </c>
      <c r="L585" s="151">
        <f>IF(Tabelle1[[#This Row],[Minutes]]&gt;1,Tabelle1[[#This Row],[Minutes]],"")</f>
        <v>65</v>
      </c>
      <c r="M585" s="151">
        <v>65</v>
      </c>
      <c r="N585"/>
    </row>
    <row r="586" spans="1:14" x14ac:dyDescent="0.25">
      <c r="A586" s="152" t="s">
        <v>518</v>
      </c>
      <c r="B586" s="154" t="str">
        <f>IF(OR(ISNUMBER(FIND("W/O",Tabelle1[[#This Row],[Score]])),ISNUMBER(FIND("RET",Tabelle1[[#This Row],[Score]]))),"NO","YES")</f>
        <v>YES</v>
      </c>
      <c r="C586" s="154" t="str">
        <f>IF(Tabelle1[[#This Row],[Tournament]]="Wimbledon","YES","NO")</f>
        <v>NO</v>
      </c>
      <c r="D586" s="153">
        <v>43605</v>
      </c>
      <c r="E586" s="154" t="s">
        <v>1150</v>
      </c>
      <c r="F586" s="154">
        <v>4</v>
      </c>
      <c r="G586" s="154" t="s">
        <v>663</v>
      </c>
      <c r="H586" s="154" t="s">
        <v>551</v>
      </c>
      <c r="I586" s="154" t="s">
        <v>688</v>
      </c>
      <c r="J586" s="154" t="s">
        <v>687</v>
      </c>
      <c r="K586" s="154" t="s">
        <v>1152</v>
      </c>
      <c r="L586" s="154">
        <f>IF(Tabelle1[[#This Row],[Minutes]]&gt;1,Tabelle1[[#This Row],[Minutes]],"")</f>
        <v>72</v>
      </c>
      <c r="M586" s="154">
        <v>72</v>
      </c>
      <c r="N586"/>
    </row>
    <row r="587" spans="1:14" x14ac:dyDescent="0.25">
      <c r="A587" s="149" t="s">
        <v>518</v>
      </c>
      <c r="B587" s="151" t="str">
        <f>IF(OR(ISNUMBER(FIND("W/O",Tabelle1[[#This Row],[Score]])),ISNUMBER(FIND("RET",Tabelle1[[#This Row],[Score]]))),"NO","YES")</f>
        <v>YES</v>
      </c>
      <c r="C587" s="151" t="str">
        <f>IF(Tabelle1[[#This Row],[Tournament]]="Wimbledon","YES","NO")</f>
        <v>NO</v>
      </c>
      <c r="D587" s="150">
        <v>43605</v>
      </c>
      <c r="E587" s="151" t="s">
        <v>1150</v>
      </c>
      <c r="F587" s="151">
        <v>4</v>
      </c>
      <c r="G587" s="151" t="s">
        <v>858</v>
      </c>
      <c r="H587" s="151" t="s">
        <v>579</v>
      </c>
      <c r="I587" s="151" t="s">
        <v>807</v>
      </c>
      <c r="J587" s="151" t="s">
        <v>596</v>
      </c>
      <c r="K587" s="151" t="s">
        <v>646</v>
      </c>
      <c r="L587" s="151">
        <f>IF(Tabelle1[[#This Row],[Minutes]]&gt;1,Tabelle1[[#This Row],[Minutes]],"")</f>
        <v>61</v>
      </c>
      <c r="M587" s="151">
        <v>61</v>
      </c>
      <c r="N587"/>
    </row>
    <row r="588" spans="1:14" x14ac:dyDescent="0.25">
      <c r="A588" s="152" t="s">
        <v>518</v>
      </c>
      <c r="B588" s="154" t="str">
        <f>IF(OR(ISNUMBER(FIND("W/O",Tabelle1[[#This Row],[Score]])),ISNUMBER(FIND("RET",Tabelle1[[#This Row],[Score]]))),"NO","YES")</f>
        <v>YES</v>
      </c>
      <c r="C588" s="154" t="str">
        <f>IF(Tabelle1[[#This Row],[Tournament]]="Wimbledon","YES","NO")</f>
        <v>NO</v>
      </c>
      <c r="D588" s="153">
        <v>43605</v>
      </c>
      <c r="E588" s="154" t="s">
        <v>1150</v>
      </c>
      <c r="F588" s="154">
        <v>4</v>
      </c>
      <c r="G588" s="154" t="s">
        <v>620</v>
      </c>
      <c r="H588" s="154" t="s">
        <v>664</v>
      </c>
      <c r="I588" s="154" t="s">
        <v>685</v>
      </c>
      <c r="J588" s="154" t="s">
        <v>608</v>
      </c>
      <c r="K588" s="154" t="s">
        <v>618</v>
      </c>
      <c r="L588" s="154">
        <f>IF(Tabelle1[[#This Row],[Minutes]]&gt;1,Tabelle1[[#This Row],[Minutes]],"")</f>
        <v>81</v>
      </c>
      <c r="M588" s="154">
        <v>81</v>
      </c>
      <c r="N588"/>
    </row>
    <row r="589" spans="1:14" x14ac:dyDescent="0.25">
      <c r="A589" s="149" t="s">
        <v>518</v>
      </c>
      <c r="B589" s="151" t="str">
        <f>IF(OR(ISNUMBER(FIND("W/O",Tabelle1[[#This Row],[Score]])),ISNUMBER(FIND("RET",Tabelle1[[#This Row],[Score]]))),"NO","YES")</f>
        <v>YES</v>
      </c>
      <c r="C589" s="151" t="str">
        <f>IF(Tabelle1[[#This Row],[Tournament]]="Wimbledon","YES","NO")</f>
        <v>NO</v>
      </c>
      <c r="D589" s="150">
        <v>43605</v>
      </c>
      <c r="E589" s="151" t="s">
        <v>1150</v>
      </c>
      <c r="F589" s="151">
        <v>4</v>
      </c>
      <c r="G589" s="151" t="s">
        <v>673</v>
      </c>
      <c r="H589" s="151" t="s">
        <v>633</v>
      </c>
      <c r="I589" s="151" t="s">
        <v>1132</v>
      </c>
      <c r="J589" s="151" t="s">
        <v>638</v>
      </c>
      <c r="K589" s="151" t="s">
        <v>550</v>
      </c>
      <c r="L589" s="151">
        <f>IF(Tabelle1[[#This Row],[Minutes]]&gt;1,Tabelle1[[#This Row],[Minutes]],"")</f>
        <v>66</v>
      </c>
      <c r="M589" s="151">
        <v>66</v>
      </c>
      <c r="N589"/>
    </row>
    <row r="590" spans="1:14" x14ac:dyDescent="0.25">
      <c r="A590" s="152" t="s">
        <v>518</v>
      </c>
      <c r="B590" s="154" t="str">
        <f>IF(OR(ISNUMBER(FIND("W/O",Tabelle1[[#This Row],[Score]])),ISNUMBER(FIND("RET",Tabelle1[[#This Row],[Score]]))),"NO","YES")</f>
        <v>YES</v>
      </c>
      <c r="C590" s="154" t="str">
        <f>IF(Tabelle1[[#This Row],[Tournament]]="Wimbledon","YES","NO")</f>
        <v>NO</v>
      </c>
      <c r="D590" s="153">
        <v>43605</v>
      </c>
      <c r="E590" s="154" t="s">
        <v>1150</v>
      </c>
      <c r="F590" s="154">
        <v>4</v>
      </c>
      <c r="G590" s="154" t="s">
        <v>514</v>
      </c>
      <c r="H590" s="154" t="s">
        <v>513</v>
      </c>
      <c r="I590" s="154" t="s">
        <v>1118</v>
      </c>
      <c r="J590" s="154" t="s">
        <v>1151</v>
      </c>
      <c r="K590" s="154" t="s">
        <v>598</v>
      </c>
      <c r="L590" s="154">
        <f>IF(Tabelle1[[#This Row],[Minutes]]&gt;1,Tabelle1[[#This Row],[Minutes]],"")</f>
        <v>77</v>
      </c>
      <c r="M590" s="154">
        <v>77</v>
      </c>
      <c r="N590"/>
    </row>
    <row r="591" spans="1:14" x14ac:dyDescent="0.25">
      <c r="A591" s="149" t="s">
        <v>518</v>
      </c>
      <c r="B591" s="151" t="str">
        <f>IF(OR(ISNUMBER(FIND("W/O",Tabelle1[[#This Row],[Score]])),ISNUMBER(FIND("RET",Tabelle1[[#This Row],[Score]]))),"NO","YES")</f>
        <v>YES</v>
      </c>
      <c r="C591" s="151" t="str">
        <f>IF(Tabelle1[[#This Row],[Tournament]]="Wimbledon","YES","NO")</f>
        <v>NO</v>
      </c>
      <c r="D591" s="150">
        <v>43605</v>
      </c>
      <c r="E591" s="151" t="s">
        <v>1150</v>
      </c>
      <c r="F591" s="151">
        <v>5</v>
      </c>
      <c r="G591" s="151" t="s">
        <v>535</v>
      </c>
      <c r="H591" s="151" t="s">
        <v>576</v>
      </c>
      <c r="I591" s="151" t="s">
        <v>859</v>
      </c>
      <c r="J591" s="151" t="s">
        <v>559</v>
      </c>
      <c r="K591" s="151" t="s">
        <v>533</v>
      </c>
      <c r="L591" s="151">
        <f>IF(Tabelle1[[#This Row],[Minutes]]&gt;1,Tabelle1[[#This Row],[Minutes]],"")</f>
        <v>86</v>
      </c>
      <c r="M591" s="151">
        <v>86</v>
      </c>
      <c r="N591"/>
    </row>
    <row r="592" spans="1:14" x14ac:dyDescent="0.25">
      <c r="A592" s="152" t="s">
        <v>518</v>
      </c>
      <c r="B592" s="154" t="str">
        <f>IF(OR(ISNUMBER(FIND("W/O",Tabelle1[[#This Row],[Score]])),ISNUMBER(FIND("RET",Tabelle1[[#This Row],[Score]]))),"NO","YES")</f>
        <v>YES</v>
      </c>
      <c r="C592" s="154" t="str">
        <f>IF(Tabelle1[[#This Row],[Tournament]]="Wimbledon","YES","NO")</f>
        <v>NO</v>
      </c>
      <c r="D592" s="153">
        <v>43605</v>
      </c>
      <c r="E592" s="154" t="s">
        <v>1150</v>
      </c>
      <c r="F592" s="154">
        <v>5</v>
      </c>
      <c r="G592" s="154" t="s">
        <v>663</v>
      </c>
      <c r="H592" s="154" t="s">
        <v>551</v>
      </c>
      <c r="I592" s="154" t="s">
        <v>673</v>
      </c>
      <c r="J592" s="154" t="s">
        <v>633</v>
      </c>
      <c r="K592" s="154" t="s">
        <v>556</v>
      </c>
      <c r="L592" s="154">
        <f>IF(Tabelle1[[#This Row],[Minutes]]&gt;1,Tabelle1[[#This Row],[Minutes]],"")</f>
        <v>92</v>
      </c>
      <c r="M592" s="154">
        <v>92</v>
      </c>
      <c r="N592"/>
    </row>
    <row r="593" spans="1:14" x14ac:dyDescent="0.25">
      <c r="A593" s="149" t="s">
        <v>518</v>
      </c>
      <c r="B593" s="151" t="str">
        <f>IF(OR(ISNUMBER(FIND("W/O",Tabelle1[[#This Row],[Score]])),ISNUMBER(FIND("RET",Tabelle1[[#This Row],[Score]]))),"NO","YES")</f>
        <v>NO</v>
      </c>
      <c r="C593" s="151" t="str">
        <f>IF(Tabelle1[[#This Row],[Tournament]]="Wimbledon","YES","NO")</f>
        <v>NO</v>
      </c>
      <c r="D593" s="150">
        <v>43605</v>
      </c>
      <c r="E593" s="151" t="s">
        <v>1150</v>
      </c>
      <c r="F593" s="151">
        <v>5</v>
      </c>
      <c r="G593" s="151" t="s">
        <v>858</v>
      </c>
      <c r="H593" s="151" t="s">
        <v>579</v>
      </c>
      <c r="I593" s="151" t="s">
        <v>514</v>
      </c>
      <c r="J593" s="151" t="s">
        <v>513</v>
      </c>
      <c r="K593" s="151" t="s">
        <v>582</v>
      </c>
      <c r="L593" s="151" t="str">
        <f>IF(Tabelle1[[#This Row],[Minutes]]&gt;1,Tabelle1[[#This Row],[Minutes]],"")</f>
        <v/>
      </c>
      <c r="M593" s="151">
        <v>0</v>
      </c>
      <c r="N593"/>
    </row>
    <row r="594" spans="1:14" x14ac:dyDescent="0.25">
      <c r="A594" s="152" t="s">
        <v>518</v>
      </c>
      <c r="B594" s="154" t="str">
        <f>IF(OR(ISNUMBER(FIND("W/O",Tabelle1[[#This Row],[Score]])),ISNUMBER(FIND("RET",Tabelle1[[#This Row],[Score]]))),"NO","YES")</f>
        <v>YES</v>
      </c>
      <c r="C594" s="154" t="str">
        <f>IF(Tabelle1[[#This Row],[Tournament]]="Wimbledon","YES","NO")</f>
        <v>NO</v>
      </c>
      <c r="D594" s="153">
        <v>43605</v>
      </c>
      <c r="E594" s="154" t="s">
        <v>1150</v>
      </c>
      <c r="F594" s="154">
        <v>5</v>
      </c>
      <c r="G594" s="154" t="s">
        <v>620</v>
      </c>
      <c r="H594" s="154" t="s">
        <v>664</v>
      </c>
      <c r="I594" s="154" t="s">
        <v>770</v>
      </c>
      <c r="J594" s="154" t="s">
        <v>816</v>
      </c>
      <c r="K594" s="154" t="s">
        <v>542</v>
      </c>
      <c r="L594" s="154">
        <f>IF(Tabelle1[[#This Row],[Minutes]]&gt;1,Tabelle1[[#This Row],[Minutes]],"")</f>
        <v>61</v>
      </c>
      <c r="M594" s="154">
        <v>61</v>
      </c>
      <c r="N594"/>
    </row>
    <row r="595" spans="1:14" x14ac:dyDescent="0.25">
      <c r="A595" s="149" t="s">
        <v>518</v>
      </c>
      <c r="B595" s="151" t="str">
        <f>IF(OR(ISNUMBER(FIND("W/O",Tabelle1[[#This Row],[Score]])),ISNUMBER(FIND("RET",Tabelle1[[#This Row],[Score]]))),"NO","YES")</f>
        <v>YES</v>
      </c>
      <c r="C595" s="151" t="str">
        <f>IF(Tabelle1[[#This Row],[Tournament]]="Wimbledon","YES","NO")</f>
        <v>NO</v>
      </c>
      <c r="D595" s="150">
        <v>43605</v>
      </c>
      <c r="E595" s="151" t="s">
        <v>1150</v>
      </c>
      <c r="F595" s="151">
        <v>6</v>
      </c>
      <c r="G595" s="151" t="s">
        <v>535</v>
      </c>
      <c r="H595" s="151" t="s">
        <v>576</v>
      </c>
      <c r="I595" s="151" t="s">
        <v>620</v>
      </c>
      <c r="J595" s="151" t="s">
        <v>664</v>
      </c>
      <c r="K595" s="151" t="s">
        <v>671</v>
      </c>
      <c r="L595" s="151">
        <f>IF(Tabelle1[[#This Row],[Minutes]]&gt;1,Tabelle1[[#This Row],[Minutes]],"")</f>
        <v>52</v>
      </c>
      <c r="M595" s="151">
        <v>52</v>
      </c>
      <c r="N595"/>
    </row>
    <row r="596" spans="1:14" x14ac:dyDescent="0.25">
      <c r="A596" s="152" t="s">
        <v>518</v>
      </c>
      <c r="B596" s="154" t="str">
        <f>IF(OR(ISNUMBER(FIND("W/O",Tabelle1[[#This Row],[Score]])),ISNUMBER(FIND("RET",Tabelle1[[#This Row],[Score]]))),"NO","YES")</f>
        <v>YES</v>
      </c>
      <c r="C596" s="154" t="str">
        <f>IF(Tabelle1[[#This Row],[Tournament]]="Wimbledon","YES","NO")</f>
        <v>NO</v>
      </c>
      <c r="D596" s="153">
        <v>43605</v>
      </c>
      <c r="E596" s="154" t="s">
        <v>1150</v>
      </c>
      <c r="F596" s="154">
        <v>6</v>
      </c>
      <c r="G596" s="154" t="s">
        <v>663</v>
      </c>
      <c r="H596" s="154" t="s">
        <v>551</v>
      </c>
      <c r="I596" s="154" t="s">
        <v>858</v>
      </c>
      <c r="J596" s="154" t="s">
        <v>579</v>
      </c>
      <c r="K596" s="154" t="s">
        <v>793</v>
      </c>
      <c r="L596" s="154">
        <f>IF(Tabelle1[[#This Row],[Minutes]]&gt;1,Tabelle1[[#This Row],[Minutes]],"")</f>
        <v>77</v>
      </c>
      <c r="M596" s="154">
        <v>77</v>
      </c>
      <c r="N596"/>
    </row>
    <row r="597" spans="1:14" x14ac:dyDescent="0.25">
      <c r="A597" s="149" t="s">
        <v>518</v>
      </c>
      <c r="B597" s="151" t="str">
        <f>IF(OR(ISNUMBER(FIND("W/O",Tabelle1[[#This Row],[Score]])),ISNUMBER(FIND("RET",Tabelle1[[#This Row],[Score]]))),"NO","YES")</f>
        <v>YES</v>
      </c>
      <c r="C597" s="151" t="str">
        <f>IF(Tabelle1[[#This Row],[Tournament]]="Wimbledon","YES","NO")</f>
        <v>NO</v>
      </c>
      <c r="D597" s="150">
        <v>43605</v>
      </c>
      <c r="E597" s="151" t="s">
        <v>1150</v>
      </c>
      <c r="F597" s="151">
        <v>7</v>
      </c>
      <c r="G597" s="151" t="s">
        <v>535</v>
      </c>
      <c r="H597" s="151" t="s">
        <v>576</v>
      </c>
      <c r="I597" s="151" t="s">
        <v>663</v>
      </c>
      <c r="J597" s="151" t="s">
        <v>551</v>
      </c>
      <c r="K597" s="151" t="s">
        <v>678</v>
      </c>
      <c r="L597" s="151">
        <f>IF(Tabelle1[[#This Row],[Minutes]]&gt;1,Tabelle1[[#This Row],[Minutes]],"")</f>
        <v>70</v>
      </c>
      <c r="M597" s="151">
        <v>70</v>
      </c>
      <c r="N597"/>
    </row>
    <row r="598" spans="1:14" x14ac:dyDescent="0.25">
      <c r="A598" s="152" t="s">
        <v>825</v>
      </c>
      <c r="B598" s="154" t="str">
        <f>IF(OR(ISNUMBER(FIND("W/O",Tabelle1[[#This Row],[Score]])),ISNUMBER(FIND("RET",Tabelle1[[#This Row],[Score]]))),"NO","YES")</f>
        <v>YES</v>
      </c>
      <c r="C598" s="154" t="str">
        <f>IF(Tabelle1[[#This Row],[Tournament]]="Wimbledon","YES","NO")</f>
        <v>NO</v>
      </c>
      <c r="D598" s="153">
        <v>43612</v>
      </c>
      <c r="E598" s="154" t="s">
        <v>1112</v>
      </c>
      <c r="F598" s="154">
        <v>2</v>
      </c>
      <c r="G598" s="154" t="s">
        <v>1119</v>
      </c>
      <c r="H598" s="154" t="s">
        <v>1118</v>
      </c>
      <c r="I598" s="154" t="s">
        <v>807</v>
      </c>
      <c r="J598" s="154" t="s">
        <v>584</v>
      </c>
      <c r="K598" s="154" t="s">
        <v>585</v>
      </c>
      <c r="L598" s="154">
        <f>IF(Tabelle1[[#This Row],[Minutes]]&gt;1,Tabelle1[[#This Row],[Minutes]],"")</f>
        <v>86</v>
      </c>
      <c r="M598" s="154">
        <v>86</v>
      </c>
      <c r="N598"/>
    </row>
    <row r="599" spans="1:14" x14ac:dyDescent="0.25">
      <c r="A599" s="149" t="s">
        <v>825</v>
      </c>
      <c r="B599" s="151" t="str">
        <f>IF(OR(ISNUMBER(FIND("W/O",Tabelle1[[#This Row],[Score]])),ISNUMBER(FIND("RET",Tabelle1[[#This Row],[Score]]))),"NO","YES")</f>
        <v>YES</v>
      </c>
      <c r="C599" s="151" t="str">
        <f>IF(Tabelle1[[#This Row],[Tournament]]="Wimbledon","YES","NO")</f>
        <v>NO</v>
      </c>
      <c r="D599" s="150">
        <v>43612</v>
      </c>
      <c r="E599" s="151" t="s">
        <v>1112</v>
      </c>
      <c r="F599" s="151">
        <v>2</v>
      </c>
      <c r="G599" s="151" t="s">
        <v>834</v>
      </c>
      <c r="H599" s="151" t="s">
        <v>833</v>
      </c>
      <c r="I599" s="151" t="s">
        <v>835</v>
      </c>
      <c r="J599" s="151" t="s">
        <v>669</v>
      </c>
      <c r="K599" s="151" t="s">
        <v>1116</v>
      </c>
      <c r="L599" s="151">
        <f>IF(Tabelle1[[#This Row],[Minutes]]&gt;1,Tabelle1[[#This Row],[Minutes]],"")</f>
        <v>101</v>
      </c>
      <c r="M599" s="151">
        <v>101</v>
      </c>
      <c r="N599"/>
    </row>
    <row r="600" spans="1:14" x14ac:dyDescent="0.25">
      <c r="A600" s="152" t="s">
        <v>825</v>
      </c>
      <c r="B600" s="154" t="str">
        <f>IF(OR(ISNUMBER(FIND("W/O",Tabelle1[[#This Row],[Score]])),ISNUMBER(FIND("RET",Tabelle1[[#This Row],[Score]]))),"NO","YES")</f>
        <v>YES</v>
      </c>
      <c r="C600" s="154" t="str">
        <f>IF(Tabelle1[[#This Row],[Tournament]]="Wimbledon","YES","NO")</f>
        <v>NO</v>
      </c>
      <c r="D600" s="153">
        <v>43612</v>
      </c>
      <c r="E600" s="154" t="s">
        <v>1112</v>
      </c>
      <c r="F600" s="154">
        <v>2</v>
      </c>
      <c r="G600" s="154" t="s">
        <v>792</v>
      </c>
      <c r="H600" s="154" t="s">
        <v>791</v>
      </c>
      <c r="I600" s="154" t="s">
        <v>558</v>
      </c>
      <c r="J600" s="154" t="s">
        <v>571</v>
      </c>
      <c r="K600" s="154" t="s">
        <v>512</v>
      </c>
      <c r="L600" s="154">
        <f>IF(Tabelle1[[#This Row],[Minutes]]&gt;1,Tabelle1[[#This Row],[Minutes]],"")</f>
        <v>69</v>
      </c>
      <c r="M600" s="154">
        <v>69</v>
      </c>
      <c r="N600"/>
    </row>
    <row r="601" spans="1:14" x14ac:dyDescent="0.25">
      <c r="A601" s="149" t="s">
        <v>825</v>
      </c>
      <c r="B601" s="151" t="str">
        <f>IF(OR(ISNUMBER(FIND("W/O",Tabelle1[[#This Row],[Score]])),ISNUMBER(FIND("RET",Tabelle1[[#This Row],[Score]]))),"NO","YES")</f>
        <v>YES</v>
      </c>
      <c r="C601" s="151" t="str">
        <f>IF(Tabelle1[[#This Row],[Tournament]]="Wimbledon","YES","NO")</f>
        <v>NO</v>
      </c>
      <c r="D601" s="150">
        <v>43612</v>
      </c>
      <c r="E601" s="151" t="s">
        <v>1112</v>
      </c>
      <c r="F601" s="151">
        <v>2</v>
      </c>
      <c r="G601" s="151" t="s">
        <v>759</v>
      </c>
      <c r="H601" s="151" t="s">
        <v>714</v>
      </c>
      <c r="I601" s="151" t="s">
        <v>867</v>
      </c>
      <c r="J601" s="151" t="s">
        <v>922</v>
      </c>
      <c r="K601" s="151" t="s">
        <v>1145</v>
      </c>
      <c r="L601" s="151">
        <f>IF(Tabelle1[[#This Row],[Minutes]]&gt;1,Tabelle1[[#This Row],[Minutes]],"")</f>
        <v>102</v>
      </c>
      <c r="M601" s="151">
        <v>102</v>
      </c>
      <c r="N601"/>
    </row>
    <row r="602" spans="1:14" x14ac:dyDescent="0.25">
      <c r="A602" s="152" t="s">
        <v>825</v>
      </c>
      <c r="B602" s="154" t="str">
        <f>IF(OR(ISNUMBER(FIND("W/O",Tabelle1[[#This Row],[Score]])),ISNUMBER(FIND("RET",Tabelle1[[#This Row],[Score]]))),"NO","YES")</f>
        <v>YES</v>
      </c>
      <c r="C602" s="154" t="str">
        <f>IF(Tabelle1[[#This Row],[Tournament]]="Wimbledon","YES","NO")</f>
        <v>NO</v>
      </c>
      <c r="D602" s="153">
        <v>43612</v>
      </c>
      <c r="E602" s="154" t="s">
        <v>1112</v>
      </c>
      <c r="F602" s="154">
        <v>2</v>
      </c>
      <c r="G602" s="154" t="s">
        <v>717</v>
      </c>
      <c r="H602" s="154" t="s">
        <v>682</v>
      </c>
      <c r="I602" s="154" t="s">
        <v>559</v>
      </c>
      <c r="J602" s="154" t="s">
        <v>573</v>
      </c>
      <c r="K602" s="154" t="s">
        <v>1149</v>
      </c>
      <c r="L602" s="154">
        <f>IF(Tabelle1[[#This Row],[Minutes]]&gt;1,Tabelle1[[#This Row],[Minutes]],"")</f>
        <v>118</v>
      </c>
      <c r="M602" s="154">
        <v>118</v>
      </c>
      <c r="N602"/>
    </row>
    <row r="603" spans="1:14" x14ac:dyDescent="0.25">
      <c r="A603" s="149" t="s">
        <v>825</v>
      </c>
      <c r="B603" s="151" t="str">
        <f>IF(OR(ISNUMBER(FIND("W/O",Tabelle1[[#This Row],[Score]])),ISNUMBER(FIND("RET",Tabelle1[[#This Row],[Score]]))),"NO","YES")</f>
        <v>YES</v>
      </c>
      <c r="C603" s="151" t="str">
        <f>IF(Tabelle1[[#This Row],[Tournament]]="Wimbledon","YES","NO")</f>
        <v>NO</v>
      </c>
      <c r="D603" s="150">
        <v>43612</v>
      </c>
      <c r="E603" s="151" t="s">
        <v>1112</v>
      </c>
      <c r="F603" s="151">
        <v>2</v>
      </c>
      <c r="G603" s="151" t="s">
        <v>645</v>
      </c>
      <c r="H603" s="151" t="s">
        <v>801</v>
      </c>
      <c r="I603" s="151" t="s">
        <v>640</v>
      </c>
      <c r="J603" s="151" t="s">
        <v>595</v>
      </c>
      <c r="K603" s="151" t="s">
        <v>1148</v>
      </c>
      <c r="L603" s="151">
        <f>IF(Tabelle1[[#This Row],[Minutes]]&gt;1,Tabelle1[[#This Row],[Minutes]],"")</f>
        <v>124</v>
      </c>
      <c r="M603" s="151">
        <v>124</v>
      </c>
      <c r="N603"/>
    </row>
    <row r="604" spans="1:14" x14ac:dyDescent="0.25">
      <c r="A604" s="152" t="s">
        <v>825</v>
      </c>
      <c r="B604" s="154" t="str">
        <f>IF(OR(ISNUMBER(FIND("W/O",Tabelle1[[#This Row],[Score]])),ISNUMBER(FIND("RET",Tabelle1[[#This Row],[Score]]))),"NO","YES")</f>
        <v>YES</v>
      </c>
      <c r="C604" s="154" t="str">
        <f>IF(Tabelle1[[#This Row],[Tournament]]="Wimbledon","YES","NO")</f>
        <v>NO</v>
      </c>
      <c r="D604" s="153">
        <v>43612</v>
      </c>
      <c r="E604" s="154" t="s">
        <v>1112</v>
      </c>
      <c r="F604" s="154">
        <v>2</v>
      </c>
      <c r="G604" s="154" t="s">
        <v>606</v>
      </c>
      <c r="H604" s="154" t="s">
        <v>1123</v>
      </c>
      <c r="I604" s="154" t="s">
        <v>1147</v>
      </c>
      <c r="J604" s="154" t="s">
        <v>1146</v>
      </c>
      <c r="K604" s="154" t="s">
        <v>1145</v>
      </c>
      <c r="L604" s="154">
        <f>IF(Tabelle1[[#This Row],[Minutes]]&gt;1,Tabelle1[[#This Row],[Minutes]],"")</f>
        <v>107</v>
      </c>
      <c r="M604" s="154">
        <v>107</v>
      </c>
      <c r="N604"/>
    </row>
    <row r="605" spans="1:14" x14ac:dyDescent="0.25">
      <c r="A605" s="149" t="s">
        <v>825</v>
      </c>
      <c r="B605" s="151" t="str">
        <f>IF(OR(ISNUMBER(FIND("W/O",Tabelle1[[#This Row],[Score]])),ISNUMBER(FIND("RET",Tabelle1[[#This Row],[Score]]))),"NO","YES")</f>
        <v>YES</v>
      </c>
      <c r="C605" s="151" t="str">
        <f>IF(Tabelle1[[#This Row],[Tournament]]="Wimbledon","YES","NO")</f>
        <v>NO</v>
      </c>
      <c r="D605" s="150">
        <v>43612</v>
      </c>
      <c r="E605" s="151" t="s">
        <v>1112</v>
      </c>
      <c r="F605" s="151">
        <v>2</v>
      </c>
      <c r="G605" s="151" t="s">
        <v>1122</v>
      </c>
      <c r="H605" s="151" t="s">
        <v>596</v>
      </c>
      <c r="I605" s="151" t="s">
        <v>872</v>
      </c>
      <c r="J605" s="151" t="s">
        <v>783</v>
      </c>
      <c r="K605" s="151" t="s">
        <v>626</v>
      </c>
      <c r="L605" s="151">
        <f>IF(Tabelle1[[#This Row],[Minutes]]&gt;1,Tabelle1[[#This Row],[Minutes]],"")</f>
        <v>69</v>
      </c>
      <c r="M605" s="151">
        <v>69</v>
      </c>
      <c r="N605"/>
    </row>
    <row r="606" spans="1:14" x14ac:dyDescent="0.25">
      <c r="A606" s="152" t="s">
        <v>825</v>
      </c>
      <c r="B606" s="154" t="str">
        <f>IF(OR(ISNUMBER(FIND("W/O",Tabelle1[[#This Row],[Score]])),ISNUMBER(FIND("RET",Tabelle1[[#This Row],[Score]]))),"NO","YES")</f>
        <v>YES</v>
      </c>
      <c r="C606" s="154" t="str">
        <f>IF(Tabelle1[[#This Row],[Tournament]]="Wimbledon","YES","NO")</f>
        <v>NO</v>
      </c>
      <c r="D606" s="153">
        <v>43612</v>
      </c>
      <c r="E606" s="154" t="s">
        <v>1112</v>
      </c>
      <c r="F606" s="154">
        <v>2</v>
      </c>
      <c r="G606" s="154" t="s">
        <v>928</v>
      </c>
      <c r="H606" s="154" t="s">
        <v>597</v>
      </c>
      <c r="I606" s="154" t="s">
        <v>587</v>
      </c>
      <c r="J606" s="154" t="s">
        <v>943</v>
      </c>
      <c r="K606" s="154" t="s">
        <v>610</v>
      </c>
      <c r="L606" s="154">
        <f>IF(Tabelle1[[#This Row],[Minutes]]&gt;1,Tabelle1[[#This Row],[Minutes]],"")</f>
        <v>99</v>
      </c>
      <c r="M606" s="154">
        <v>99</v>
      </c>
      <c r="N606"/>
    </row>
    <row r="607" spans="1:14" x14ac:dyDescent="0.25">
      <c r="A607" s="149" t="s">
        <v>825</v>
      </c>
      <c r="B607" s="151" t="str">
        <f>IF(OR(ISNUMBER(FIND("W/O",Tabelle1[[#This Row],[Score]])),ISNUMBER(FIND("RET",Tabelle1[[#This Row],[Score]]))),"NO","YES")</f>
        <v>YES</v>
      </c>
      <c r="C607" s="151" t="str">
        <f>IF(Tabelle1[[#This Row],[Tournament]]="Wimbledon","YES","NO")</f>
        <v>NO</v>
      </c>
      <c r="D607" s="150">
        <v>43612</v>
      </c>
      <c r="E607" s="151" t="s">
        <v>1112</v>
      </c>
      <c r="F607" s="151">
        <v>2</v>
      </c>
      <c r="G607" s="151" t="s">
        <v>632</v>
      </c>
      <c r="H607" s="151" t="s">
        <v>622</v>
      </c>
      <c r="I607" s="151" t="s">
        <v>1144</v>
      </c>
      <c r="J607" s="151" t="s">
        <v>1143</v>
      </c>
      <c r="K607" s="151" t="s">
        <v>1142</v>
      </c>
      <c r="L607" s="151">
        <f>IF(Tabelle1[[#This Row],[Minutes]]&gt;1,Tabelle1[[#This Row],[Minutes]],"")</f>
        <v>107</v>
      </c>
      <c r="M607" s="151">
        <v>107</v>
      </c>
      <c r="N607"/>
    </row>
    <row r="608" spans="1:14" x14ac:dyDescent="0.25">
      <c r="A608" s="152" t="s">
        <v>825</v>
      </c>
      <c r="B608" s="154" t="str">
        <f>IF(OR(ISNUMBER(FIND("W/O",Tabelle1[[#This Row],[Score]])),ISNUMBER(FIND("RET",Tabelle1[[#This Row],[Score]]))),"NO","YES")</f>
        <v>NO</v>
      </c>
      <c r="C608" s="154" t="str">
        <f>IF(Tabelle1[[#This Row],[Tournament]]="Wimbledon","YES","NO")</f>
        <v>NO</v>
      </c>
      <c r="D608" s="153">
        <v>43612</v>
      </c>
      <c r="E608" s="154" t="s">
        <v>1112</v>
      </c>
      <c r="F608" s="154">
        <v>2</v>
      </c>
      <c r="G608" s="154" t="s">
        <v>859</v>
      </c>
      <c r="H608" s="154" t="s">
        <v>847</v>
      </c>
      <c r="I608" s="154" t="s">
        <v>574</v>
      </c>
      <c r="J608" s="154" t="s">
        <v>1141</v>
      </c>
      <c r="K608" s="154" t="s">
        <v>1140</v>
      </c>
      <c r="L608" s="154">
        <f>IF(Tabelle1[[#This Row],[Minutes]]&gt;1,Tabelle1[[#This Row],[Minutes]],"")</f>
        <v>68</v>
      </c>
      <c r="M608" s="154">
        <v>68</v>
      </c>
      <c r="N608"/>
    </row>
    <row r="609" spans="1:14" x14ac:dyDescent="0.25">
      <c r="A609" s="149" t="s">
        <v>825</v>
      </c>
      <c r="B609" s="151" t="str">
        <f>IF(OR(ISNUMBER(FIND("W/O",Tabelle1[[#This Row],[Score]])),ISNUMBER(FIND("RET",Tabelle1[[#This Row],[Score]]))),"NO","YES")</f>
        <v>YES</v>
      </c>
      <c r="C609" s="151" t="str">
        <f>IF(Tabelle1[[#This Row],[Tournament]]="Wimbledon","YES","NO")</f>
        <v>NO</v>
      </c>
      <c r="D609" s="150">
        <v>43612</v>
      </c>
      <c r="E609" s="151" t="s">
        <v>1112</v>
      </c>
      <c r="F609" s="151">
        <v>2</v>
      </c>
      <c r="G609" s="151" t="s">
        <v>612</v>
      </c>
      <c r="H609" s="151" t="s">
        <v>611</v>
      </c>
      <c r="I609" s="151" t="s">
        <v>826</v>
      </c>
      <c r="J609" s="151" t="s">
        <v>741</v>
      </c>
      <c r="K609" s="151" t="s">
        <v>550</v>
      </c>
      <c r="L609" s="151">
        <f>IF(Tabelle1[[#This Row],[Minutes]]&gt;1,Tabelle1[[#This Row],[Minutes]],"")</f>
        <v>75</v>
      </c>
      <c r="M609" s="151">
        <v>75</v>
      </c>
      <c r="N609"/>
    </row>
    <row r="610" spans="1:14" x14ac:dyDescent="0.25">
      <c r="A610" s="152" t="s">
        <v>825</v>
      </c>
      <c r="B610" s="154" t="str">
        <f>IF(OR(ISNUMBER(FIND("W/O",Tabelle1[[#This Row],[Score]])),ISNUMBER(FIND("RET",Tabelle1[[#This Row],[Score]]))),"NO","YES")</f>
        <v>YES</v>
      </c>
      <c r="C610" s="154" t="str">
        <f>IF(Tabelle1[[#This Row],[Tournament]]="Wimbledon","YES","NO")</f>
        <v>NO</v>
      </c>
      <c r="D610" s="153">
        <v>43612</v>
      </c>
      <c r="E610" s="154" t="s">
        <v>1112</v>
      </c>
      <c r="F610" s="154">
        <v>2</v>
      </c>
      <c r="G610" s="154" t="s">
        <v>526</v>
      </c>
      <c r="H610" s="154" t="s">
        <v>525</v>
      </c>
      <c r="I610" s="154" t="s">
        <v>647</v>
      </c>
      <c r="J610" s="154" t="s">
        <v>694</v>
      </c>
      <c r="K610" s="154" t="s">
        <v>522</v>
      </c>
      <c r="L610" s="154">
        <f>IF(Tabelle1[[#This Row],[Minutes]]&gt;1,Tabelle1[[#This Row],[Minutes]],"")</f>
        <v>81</v>
      </c>
      <c r="M610" s="154">
        <v>81</v>
      </c>
      <c r="N610"/>
    </row>
    <row r="611" spans="1:14" x14ac:dyDescent="0.25">
      <c r="A611" s="149" t="s">
        <v>825</v>
      </c>
      <c r="B611" s="151" t="str">
        <f>IF(OR(ISNUMBER(FIND("W/O",Tabelle1[[#This Row],[Score]])),ISNUMBER(FIND("RET",Tabelle1[[#This Row],[Score]]))),"NO","YES")</f>
        <v>YES</v>
      </c>
      <c r="C611" s="151" t="str">
        <f>IF(Tabelle1[[#This Row],[Tournament]]="Wimbledon","YES","NO")</f>
        <v>NO</v>
      </c>
      <c r="D611" s="150">
        <v>43612</v>
      </c>
      <c r="E611" s="151" t="s">
        <v>1112</v>
      </c>
      <c r="F611" s="151">
        <v>2</v>
      </c>
      <c r="G611" s="151" t="s">
        <v>549</v>
      </c>
      <c r="H611" s="151" t="s">
        <v>548</v>
      </c>
      <c r="I611" s="151" t="s">
        <v>619</v>
      </c>
      <c r="J611" s="151" t="s">
        <v>561</v>
      </c>
      <c r="K611" s="151" t="s">
        <v>646</v>
      </c>
      <c r="L611" s="151">
        <f>IF(Tabelle1[[#This Row],[Minutes]]&gt;1,Tabelle1[[#This Row],[Minutes]],"")</f>
        <v>58</v>
      </c>
      <c r="M611" s="151">
        <v>58</v>
      </c>
      <c r="N611"/>
    </row>
    <row r="612" spans="1:14" x14ac:dyDescent="0.25">
      <c r="A612" s="152" t="s">
        <v>825</v>
      </c>
      <c r="B612" s="154" t="str">
        <f>IF(OR(ISNUMBER(FIND("W/O",Tabelle1[[#This Row],[Score]])),ISNUMBER(FIND("RET",Tabelle1[[#This Row],[Score]]))),"NO","YES")</f>
        <v>YES</v>
      </c>
      <c r="C612" s="154" t="str">
        <f>IF(Tabelle1[[#This Row],[Tournament]]="Wimbledon","YES","NO")</f>
        <v>NO</v>
      </c>
      <c r="D612" s="153">
        <v>43612</v>
      </c>
      <c r="E612" s="154" t="s">
        <v>1112</v>
      </c>
      <c r="F612" s="154">
        <v>2</v>
      </c>
      <c r="G612" s="154" t="s">
        <v>521</v>
      </c>
      <c r="H612" s="154" t="s">
        <v>520</v>
      </c>
      <c r="I612" s="154" t="s">
        <v>917</v>
      </c>
      <c r="J612" s="154" t="s">
        <v>698</v>
      </c>
      <c r="K612" s="154" t="s">
        <v>550</v>
      </c>
      <c r="L612" s="154">
        <f>IF(Tabelle1[[#This Row],[Minutes]]&gt;1,Tabelle1[[#This Row],[Minutes]],"")</f>
        <v>79</v>
      </c>
      <c r="M612" s="154">
        <v>79</v>
      </c>
      <c r="N612"/>
    </row>
    <row r="613" spans="1:14" x14ac:dyDescent="0.25">
      <c r="A613" s="149" t="s">
        <v>825</v>
      </c>
      <c r="B613" s="151" t="str">
        <f>IF(OR(ISNUMBER(FIND("W/O",Tabelle1[[#This Row],[Score]])),ISNUMBER(FIND("RET",Tabelle1[[#This Row],[Score]]))),"NO","YES")</f>
        <v>YES</v>
      </c>
      <c r="C613" s="151" t="str">
        <f>IF(Tabelle1[[#This Row],[Tournament]]="Wimbledon","YES","NO")</f>
        <v>NO</v>
      </c>
      <c r="D613" s="150">
        <v>43612</v>
      </c>
      <c r="E613" s="151" t="s">
        <v>1112</v>
      </c>
      <c r="F613" s="151">
        <v>2</v>
      </c>
      <c r="G613" s="151" t="s">
        <v>577</v>
      </c>
      <c r="H613" s="151" t="s">
        <v>515</v>
      </c>
      <c r="I613" s="151" t="s">
        <v>779</v>
      </c>
      <c r="J613" s="151" t="s">
        <v>676</v>
      </c>
      <c r="K613" s="151" t="s">
        <v>667</v>
      </c>
      <c r="L613" s="151">
        <f>IF(Tabelle1[[#This Row],[Minutes]]&gt;1,Tabelle1[[#This Row],[Minutes]],"")</f>
        <v>54</v>
      </c>
      <c r="M613" s="151">
        <v>54</v>
      </c>
      <c r="N613"/>
    </row>
    <row r="614" spans="1:14" x14ac:dyDescent="0.25">
      <c r="A614" s="152" t="s">
        <v>825</v>
      </c>
      <c r="B614" s="154" t="str">
        <f>IF(OR(ISNUMBER(FIND("W/O",Tabelle1[[#This Row],[Score]])),ISNUMBER(FIND("RET",Tabelle1[[#This Row],[Score]]))),"NO","YES")</f>
        <v>YES</v>
      </c>
      <c r="C614" s="154" t="str">
        <f>IF(Tabelle1[[#This Row],[Tournament]]="Wimbledon","YES","NO")</f>
        <v>NO</v>
      </c>
      <c r="D614" s="153">
        <v>43612</v>
      </c>
      <c r="E614" s="154" t="s">
        <v>1112</v>
      </c>
      <c r="F614" s="154">
        <v>2</v>
      </c>
      <c r="G614" s="154" t="s">
        <v>663</v>
      </c>
      <c r="H614" s="154" t="s">
        <v>551</v>
      </c>
      <c r="I614" s="154" t="s">
        <v>620</v>
      </c>
      <c r="J614" s="154" t="s">
        <v>664</v>
      </c>
      <c r="K614" s="154" t="s">
        <v>671</v>
      </c>
      <c r="L614" s="154">
        <f>IF(Tabelle1[[#This Row],[Minutes]]&gt;1,Tabelle1[[#This Row],[Minutes]],"")</f>
        <v>58</v>
      </c>
      <c r="M614" s="154">
        <v>58</v>
      </c>
      <c r="N614"/>
    </row>
    <row r="615" spans="1:14" x14ac:dyDescent="0.25">
      <c r="A615" s="149" t="s">
        <v>825</v>
      </c>
      <c r="B615" s="151" t="str">
        <f>IF(OR(ISNUMBER(FIND("W/O",Tabelle1[[#This Row],[Score]])),ISNUMBER(FIND("RET",Tabelle1[[#This Row],[Score]]))),"NO","YES")</f>
        <v>YES</v>
      </c>
      <c r="C615" s="151" t="str">
        <f>IF(Tabelle1[[#This Row],[Tournament]]="Wimbledon","YES","NO")</f>
        <v>NO</v>
      </c>
      <c r="D615" s="150">
        <v>43612</v>
      </c>
      <c r="E615" s="151" t="s">
        <v>1112</v>
      </c>
      <c r="F615" s="151">
        <v>2</v>
      </c>
      <c r="G615" s="151" t="s">
        <v>529</v>
      </c>
      <c r="H615" s="151" t="s">
        <v>528</v>
      </c>
      <c r="I615" s="151" t="s">
        <v>1139</v>
      </c>
      <c r="J615" s="151" t="s">
        <v>1138</v>
      </c>
      <c r="K615" s="151" t="s">
        <v>598</v>
      </c>
      <c r="L615" s="151">
        <f>IF(Tabelle1[[#This Row],[Minutes]]&gt;1,Tabelle1[[#This Row],[Minutes]],"")</f>
        <v>78</v>
      </c>
      <c r="M615" s="151">
        <v>78</v>
      </c>
      <c r="N615"/>
    </row>
    <row r="616" spans="1:14" x14ac:dyDescent="0.25">
      <c r="A616" s="152" t="s">
        <v>825</v>
      </c>
      <c r="B616" s="154" t="str">
        <f>IF(OR(ISNUMBER(FIND("W/O",Tabelle1[[#This Row],[Score]])),ISNUMBER(FIND("RET",Tabelle1[[#This Row],[Score]]))),"NO","YES")</f>
        <v>YES</v>
      </c>
      <c r="C616" s="154" t="str">
        <f>IF(Tabelle1[[#This Row],[Tournament]]="Wimbledon","YES","NO")</f>
        <v>NO</v>
      </c>
      <c r="D616" s="153">
        <v>43612</v>
      </c>
      <c r="E616" s="154" t="s">
        <v>1112</v>
      </c>
      <c r="F616" s="154">
        <v>2</v>
      </c>
      <c r="G616" s="154" t="s">
        <v>858</v>
      </c>
      <c r="H616" s="154" t="s">
        <v>579</v>
      </c>
      <c r="I616" s="154" t="s">
        <v>636</v>
      </c>
      <c r="J616" s="154" t="s">
        <v>947</v>
      </c>
      <c r="K616" s="154" t="s">
        <v>550</v>
      </c>
      <c r="L616" s="154">
        <f>IF(Tabelle1[[#This Row],[Minutes]]&gt;1,Tabelle1[[#This Row],[Minutes]],"")</f>
        <v>64</v>
      </c>
      <c r="M616" s="154">
        <v>64</v>
      </c>
      <c r="N616"/>
    </row>
    <row r="617" spans="1:14" x14ac:dyDescent="0.25">
      <c r="A617" s="149" t="s">
        <v>825</v>
      </c>
      <c r="B617" s="151" t="str">
        <f>IF(OR(ISNUMBER(FIND("W/O",Tabelle1[[#This Row],[Score]])),ISNUMBER(FIND("RET",Tabelle1[[#This Row],[Score]]))),"NO","YES")</f>
        <v>YES</v>
      </c>
      <c r="C617" s="151" t="str">
        <f>IF(Tabelle1[[#This Row],[Tournament]]="Wimbledon","YES","NO")</f>
        <v>NO</v>
      </c>
      <c r="D617" s="150">
        <v>43612</v>
      </c>
      <c r="E617" s="151" t="s">
        <v>1112</v>
      </c>
      <c r="F617" s="151">
        <v>2</v>
      </c>
      <c r="G617" s="151" t="s">
        <v>524</v>
      </c>
      <c r="H617" s="151" t="s">
        <v>523</v>
      </c>
      <c r="I617" s="151" t="s">
        <v>797</v>
      </c>
      <c r="J617" s="151" t="s">
        <v>948</v>
      </c>
      <c r="K617" s="151" t="s">
        <v>522</v>
      </c>
      <c r="L617" s="151">
        <f>IF(Tabelle1[[#This Row],[Minutes]]&gt;1,Tabelle1[[#This Row],[Minutes]],"")</f>
        <v>90</v>
      </c>
      <c r="M617" s="151">
        <v>90</v>
      </c>
      <c r="N617"/>
    </row>
    <row r="618" spans="1:14" x14ac:dyDescent="0.25">
      <c r="A618" s="152" t="s">
        <v>825</v>
      </c>
      <c r="B618" s="154" t="str">
        <f>IF(OR(ISNUMBER(FIND("W/O",Tabelle1[[#This Row],[Score]])),ISNUMBER(FIND("RET",Tabelle1[[#This Row],[Score]]))),"NO","YES")</f>
        <v>YES</v>
      </c>
      <c r="C618" s="154" t="str">
        <f>IF(Tabelle1[[#This Row],[Tournament]]="Wimbledon","YES","NO")</f>
        <v>NO</v>
      </c>
      <c r="D618" s="153">
        <v>43612</v>
      </c>
      <c r="E618" s="154" t="s">
        <v>1112</v>
      </c>
      <c r="F618" s="154">
        <v>2</v>
      </c>
      <c r="G618" s="154" t="s">
        <v>674</v>
      </c>
      <c r="H618" s="154" t="s">
        <v>570</v>
      </c>
      <c r="I618" s="154" t="s">
        <v>784</v>
      </c>
      <c r="J618" s="154" t="s">
        <v>657</v>
      </c>
      <c r="K618" s="154" t="s">
        <v>1137</v>
      </c>
      <c r="L618" s="154">
        <f>IF(Tabelle1[[#This Row],[Minutes]]&gt;1,Tabelle1[[#This Row],[Minutes]],"")</f>
        <v>108</v>
      </c>
      <c r="M618" s="154">
        <v>108</v>
      </c>
      <c r="N618"/>
    </row>
    <row r="619" spans="1:14" x14ac:dyDescent="0.25">
      <c r="A619" s="149" t="s">
        <v>825</v>
      </c>
      <c r="B619" s="151" t="str">
        <f>IF(OR(ISNUMBER(FIND("W/O",Tabelle1[[#This Row],[Score]])),ISNUMBER(FIND("RET",Tabelle1[[#This Row],[Score]]))),"NO","YES")</f>
        <v>YES</v>
      </c>
      <c r="C619" s="151" t="str">
        <f>IF(Tabelle1[[#This Row],[Tournament]]="Wimbledon","YES","NO")</f>
        <v>NO</v>
      </c>
      <c r="D619" s="150">
        <v>43612</v>
      </c>
      <c r="E619" s="151" t="s">
        <v>1112</v>
      </c>
      <c r="F619" s="151">
        <v>2</v>
      </c>
      <c r="G619" s="151" t="s">
        <v>568</v>
      </c>
      <c r="H619" s="151" t="s">
        <v>580</v>
      </c>
      <c r="I619" s="151" t="s">
        <v>680</v>
      </c>
      <c r="J619" s="151" t="s">
        <v>562</v>
      </c>
      <c r="K619" s="151" t="s">
        <v>646</v>
      </c>
      <c r="L619" s="151">
        <f>IF(Tabelle1[[#This Row],[Minutes]]&gt;1,Tabelle1[[#This Row],[Minutes]],"")</f>
        <v>66</v>
      </c>
      <c r="M619" s="151">
        <v>66</v>
      </c>
      <c r="N619"/>
    </row>
    <row r="620" spans="1:14" x14ac:dyDescent="0.25">
      <c r="A620" s="152" t="s">
        <v>825</v>
      </c>
      <c r="B620" s="154" t="str">
        <f>IF(OR(ISNUMBER(FIND("W/O",Tabelle1[[#This Row],[Score]])),ISNUMBER(FIND("RET",Tabelle1[[#This Row],[Score]]))),"NO","YES")</f>
        <v>YES</v>
      </c>
      <c r="C620" s="154" t="str">
        <f>IF(Tabelle1[[#This Row],[Tournament]]="Wimbledon","YES","NO")</f>
        <v>NO</v>
      </c>
      <c r="D620" s="153">
        <v>43612</v>
      </c>
      <c r="E620" s="154" t="s">
        <v>1112</v>
      </c>
      <c r="F620" s="154">
        <v>2</v>
      </c>
      <c r="G620" s="154" t="s">
        <v>728</v>
      </c>
      <c r="H620" s="154" t="s">
        <v>711</v>
      </c>
      <c r="I620" s="154" t="s">
        <v>552</v>
      </c>
      <c r="J620" s="154" t="s">
        <v>614</v>
      </c>
      <c r="K620" s="154" t="s">
        <v>1136</v>
      </c>
      <c r="L620" s="154">
        <f>IF(Tabelle1[[#This Row],[Minutes]]&gt;1,Tabelle1[[#This Row],[Minutes]],"")</f>
        <v>130</v>
      </c>
      <c r="M620" s="154">
        <v>130</v>
      </c>
      <c r="N620"/>
    </row>
    <row r="621" spans="1:14" x14ac:dyDescent="0.25">
      <c r="A621" s="149" t="s">
        <v>825</v>
      </c>
      <c r="B621" s="151" t="str">
        <f>IF(OR(ISNUMBER(FIND("W/O",Tabelle1[[#This Row],[Score]])),ISNUMBER(FIND("RET",Tabelle1[[#This Row],[Score]]))),"NO","YES")</f>
        <v>YES</v>
      </c>
      <c r="C621" s="151" t="str">
        <f>IF(Tabelle1[[#This Row],[Tournament]]="Wimbledon","YES","NO")</f>
        <v>NO</v>
      </c>
      <c r="D621" s="150">
        <v>43612</v>
      </c>
      <c r="E621" s="151" t="s">
        <v>1112</v>
      </c>
      <c r="F621" s="151">
        <v>2</v>
      </c>
      <c r="G621" s="151" t="s">
        <v>673</v>
      </c>
      <c r="H621" s="151" t="s">
        <v>633</v>
      </c>
      <c r="I621" s="151" t="s">
        <v>683</v>
      </c>
      <c r="J621" s="151" t="s">
        <v>623</v>
      </c>
      <c r="K621" s="151" t="s">
        <v>646</v>
      </c>
      <c r="L621" s="151">
        <f>IF(Tabelle1[[#This Row],[Minutes]]&gt;1,Tabelle1[[#This Row],[Minutes]],"")</f>
        <v>61</v>
      </c>
      <c r="M621" s="151">
        <v>61</v>
      </c>
      <c r="N621"/>
    </row>
    <row r="622" spans="1:14" x14ac:dyDescent="0.25">
      <c r="A622" s="152" t="s">
        <v>825</v>
      </c>
      <c r="B622" s="154" t="str">
        <f>IF(OR(ISNUMBER(FIND("W/O",Tabelle1[[#This Row],[Score]])),ISNUMBER(FIND("RET",Tabelle1[[#This Row],[Score]]))),"NO","YES")</f>
        <v>YES</v>
      </c>
      <c r="C622" s="154" t="str">
        <f>IF(Tabelle1[[#This Row],[Tournament]]="Wimbledon","YES","NO")</f>
        <v>NO</v>
      </c>
      <c r="D622" s="153">
        <v>43612</v>
      </c>
      <c r="E622" s="154" t="s">
        <v>1112</v>
      </c>
      <c r="F622" s="154">
        <v>2</v>
      </c>
      <c r="G622" s="154" t="s">
        <v>685</v>
      </c>
      <c r="H622" s="154" t="s">
        <v>608</v>
      </c>
      <c r="I622" s="154" t="s">
        <v>658</v>
      </c>
      <c r="J622" s="154" t="s">
        <v>844</v>
      </c>
      <c r="K622" s="154" t="s">
        <v>1124</v>
      </c>
      <c r="L622" s="154">
        <f>IF(Tabelle1[[#This Row],[Minutes]]&gt;1,Tabelle1[[#This Row],[Minutes]],"")</f>
        <v>122</v>
      </c>
      <c r="M622" s="154">
        <v>122</v>
      </c>
      <c r="N622"/>
    </row>
    <row r="623" spans="1:14" x14ac:dyDescent="0.25">
      <c r="A623" s="149" t="s">
        <v>825</v>
      </c>
      <c r="B623" s="151" t="str">
        <f>IF(OR(ISNUMBER(FIND("W/O",Tabelle1[[#This Row],[Score]])),ISNUMBER(FIND("RET",Tabelle1[[#This Row],[Score]]))),"NO","YES")</f>
        <v>YES</v>
      </c>
      <c r="C623" s="151" t="str">
        <f>IF(Tabelle1[[#This Row],[Tournament]]="Wimbledon","YES","NO")</f>
        <v>NO</v>
      </c>
      <c r="D623" s="150">
        <v>43612</v>
      </c>
      <c r="E623" s="151" t="s">
        <v>1112</v>
      </c>
      <c r="F623" s="151">
        <v>2</v>
      </c>
      <c r="G623" s="151" t="s">
        <v>702</v>
      </c>
      <c r="H623" s="151" t="s">
        <v>778</v>
      </c>
      <c r="I623" s="151" t="s">
        <v>535</v>
      </c>
      <c r="J623" s="151" t="s">
        <v>576</v>
      </c>
      <c r="K623" s="151" t="s">
        <v>1135</v>
      </c>
      <c r="L623" s="151">
        <f>IF(Tabelle1[[#This Row],[Minutes]]&gt;1,Tabelle1[[#This Row],[Minutes]],"")</f>
        <v>94</v>
      </c>
      <c r="M623" s="151">
        <v>94</v>
      </c>
      <c r="N623"/>
    </row>
    <row r="624" spans="1:14" x14ac:dyDescent="0.25">
      <c r="A624" s="152" t="s">
        <v>825</v>
      </c>
      <c r="B624" s="154" t="str">
        <f>IF(OR(ISNUMBER(FIND("W/O",Tabelle1[[#This Row],[Score]])),ISNUMBER(FIND("RET",Tabelle1[[#This Row],[Score]]))),"NO","YES")</f>
        <v>YES</v>
      </c>
      <c r="C624" s="154" t="str">
        <f>IF(Tabelle1[[#This Row],[Tournament]]="Wimbledon","YES","NO")</f>
        <v>NO</v>
      </c>
      <c r="D624" s="153">
        <v>43612</v>
      </c>
      <c r="E624" s="154" t="s">
        <v>1112</v>
      </c>
      <c r="F624" s="154">
        <v>2</v>
      </c>
      <c r="G624" s="154" t="s">
        <v>625</v>
      </c>
      <c r="H624" s="154" t="s">
        <v>615</v>
      </c>
      <c r="I624" s="154" t="s">
        <v>770</v>
      </c>
      <c r="J624" s="154" t="s">
        <v>810</v>
      </c>
      <c r="K624" s="154" t="s">
        <v>533</v>
      </c>
      <c r="L624" s="154">
        <f>IF(Tabelle1[[#This Row],[Minutes]]&gt;1,Tabelle1[[#This Row],[Minutes]],"")</f>
        <v>93</v>
      </c>
      <c r="M624" s="154">
        <v>93</v>
      </c>
      <c r="N624"/>
    </row>
    <row r="625" spans="1:14" x14ac:dyDescent="0.25">
      <c r="A625" s="149" t="s">
        <v>825</v>
      </c>
      <c r="B625" s="151" t="str">
        <f>IF(OR(ISNUMBER(FIND("W/O",Tabelle1[[#This Row],[Score]])),ISNUMBER(FIND("RET",Tabelle1[[#This Row],[Score]]))),"NO","YES")</f>
        <v>YES</v>
      </c>
      <c r="C625" s="151" t="str">
        <f>IF(Tabelle1[[#This Row],[Tournament]]="Wimbledon","YES","NO")</f>
        <v>NO</v>
      </c>
      <c r="D625" s="150">
        <v>43612</v>
      </c>
      <c r="E625" s="151" t="s">
        <v>1112</v>
      </c>
      <c r="F625" s="151">
        <v>2</v>
      </c>
      <c r="G625" s="151" t="s">
        <v>565</v>
      </c>
      <c r="H625" s="151" t="s">
        <v>591</v>
      </c>
      <c r="I625" s="151" t="s">
        <v>600</v>
      </c>
      <c r="J625" s="151" t="s">
        <v>599</v>
      </c>
      <c r="K625" s="151" t="s">
        <v>1134</v>
      </c>
      <c r="L625" s="151">
        <f>IF(Tabelle1[[#This Row],[Minutes]]&gt;1,Tabelle1[[#This Row],[Minutes]],"")</f>
        <v>115</v>
      </c>
      <c r="M625" s="151">
        <v>115</v>
      </c>
      <c r="N625"/>
    </row>
    <row r="626" spans="1:14" x14ac:dyDescent="0.25">
      <c r="A626" s="152" t="s">
        <v>825</v>
      </c>
      <c r="B626" s="154" t="str">
        <f>IF(OR(ISNUMBER(FIND("W/O",Tabelle1[[#This Row],[Score]])),ISNUMBER(FIND("RET",Tabelle1[[#This Row],[Score]]))),"NO","YES")</f>
        <v>NO</v>
      </c>
      <c r="C626" s="154" t="str">
        <f>IF(Tabelle1[[#This Row],[Tournament]]="Wimbledon","YES","NO")</f>
        <v>NO</v>
      </c>
      <c r="D626" s="153">
        <v>43612</v>
      </c>
      <c r="E626" s="154" t="s">
        <v>1112</v>
      </c>
      <c r="F626" s="154">
        <v>2</v>
      </c>
      <c r="G626" s="154" t="s">
        <v>532</v>
      </c>
      <c r="H626" s="154" t="s">
        <v>531</v>
      </c>
      <c r="I626" s="154" t="s">
        <v>1004</v>
      </c>
      <c r="J626" s="154" t="s">
        <v>731</v>
      </c>
      <c r="K626" s="154" t="s">
        <v>1133</v>
      </c>
      <c r="L626" s="154">
        <f>IF(Tabelle1[[#This Row],[Minutes]]&gt;1,Tabelle1[[#This Row],[Minutes]],"")</f>
        <v>40</v>
      </c>
      <c r="M626" s="154">
        <v>40</v>
      </c>
      <c r="N626"/>
    </row>
    <row r="627" spans="1:14" x14ac:dyDescent="0.25">
      <c r="A627" s="149" t="s">
        <v>825</v>
      </c>
      <c r="B627" s="151" t="str">
        <f>IF(OR(ISNUMBER(FIND("W/O",Tabelle1[[#This Row],[Score]])),ISNUMBER(FIND("RET",Tabelle1[[#This Row],[Score]]))),"NO","YES")</f>
        <v>NO</v>
      </c>
      <c r="C627" s="151" t="str">
        <f>IF(Tabelle1[[#This Row],[Tournament]]="Wimbledon","YES","NO")</f>
        <v>NO</v>
      </c>
      <c r="D627" s="150">
        <v>43612</v>
      </c>
      <c r="E627" s="151" t="s">
        <v>1112</v>
      </c>
      <c r="F627" s="151">
        <v>2</v>
      </c>
      <c r="G627" s="151" t="s">
        <v>695</v>
      </c>
      <c r="H627" s="151" t="s">
        <v>1127</v>
      </c>
      <c r="I627" s="151" t="s">
        <v>1132</v>
      </c>
      <c r="J627" s="151" t="s">
        <v>638</v>
      </c>
      <c r="K627" s="151" t="s">
        <v>1131</v>
      </c>
      <c r="L627" s="151">
        <f>IF(Tabelle1[[#This Row],[Minutes]]&gt;1,Tabelle1[[#This Row],[Minutes]],"")</f>
        <v>19</v>
      </c>
      <c r="M627" s="151">
        <v>19</v>
      </c>
      <c r="N627"/>
    </row>
    <row r="628" spans="1:14" x14ac:dyDescent="0.25">
      <c r="A628" s="152" t="s">
        <v>825</v>
      </c>
      <c r="B628" s="154" t="str">
        <f>IF(OR(ISNUMBER(FIND("W/O",Tabelle1[[#This Row],[Score]])),ISNUMBER(FIND("RET",Tabelle1[[#This Row],[Score]]))),"NO","YES")</f>
        <v>YES</v>
      </c>
      <c r="C628" s="154" t="str">
        <f>IF(Tabelle1[[#This Row],[Tournament]]="Wimbledon","YES","NO")</f>
        <v>NO</v>
      </c>
      <c r="D628" s="153">
        <v>43612</v>
      </c>
      <c r="E628" s="154" t="s">
        <v>1112</v>
      </c>
      <c r="F628" s="154">
        <v>2</v>
      </c>
      <c r="G628" s="154" t="s">
        <v>581</v>
      </c>
      <c r="H628" s="154" t="s">
        <v>634</v>
      </c>
      <c r="I628" s="154" t="s">
        <v>832</v>
      </c>
      <c r="J628" s="154" t="s">
        <v>817</v>
      </c>
      <c r="K628" s="154" t="s">
        <v>1130</v>
      </c>
      <c r="L628" s="154">
        <f>IF(Tabelle1[[#This Row],[Minutes]]&gt;1,Tabelle1[[#This Row],[Minutes]],"")</f>
        <v>117</v>
      </c>
      <c r="M628" s="154">
        <v>117</v>
      </c>
      <c r="N628"/>
    </row>
    <row r="629" spans="1:14" x14ac:dyDescent="0.25">
      <c r="A629" s="149" t="s">
        <v>825</v>
      </c>
      <c r="B629" s="151" t="str">
        <f>IF(OR(ISNUMBER(FIND("W/O",Tabelle1[[#This Row],[Score]])),ISNUMBER(FIND("RET",Tabelle1[[#This Row],[Score]]))),"NO","YES")</f>
        <v>YES</v>
      </c>
      <c r="C629" s="151" t="str">
        <f>IF(Tabelle1[[#This Row],[Tournament]]="Wimbledon","YES","NO")</f>
        <v>NO</v>
      </c>
      <c r="D629" s="150">
        <v>43612</v>
      </c>
      <c r="E629" s="151" t="s">
        <v>1112</v>
      </c>
      <c r="F629" s="151">
        <v>2</v>
      </c>
      <c r="G629" s="151" t="s">
        <v>555</v>
      </c>
      <c r="H629" s="151" t="s">
        <v>808</v>
      </c>
      <c r="I629" s="151" t="s">
        <v>514</v>
      </c>
      <c r="J629" s="151" t="s">
        <v>513</v>
      </c>
      <c r="K629" s="151" t="s">
        <v>522</v>
      </c>
      <c r="L629" s="151">
        <f>IF(Tabelle1[[#This Row],[Minutes]]&gt;1,Tabelle1[[#This Row],[Minutes]],"")</f>
        <v>78</v>
      </c>
      <c r="M629" s="151">
        <v>78</v>
      </c>
      <c r="N629"/>
    </row>
    <row r="630" spans="1:14" x14ac:dyDescent="0.25">
      <c r="A630" s="152" t="s">
        <v>825</v>
      </c>
      <c r="B630" s="154" t="str">
        <f>IF(OR(ISNUMBER(FIND("W/O",Tabelle1[[#This Row],[Score]])),ISNUMBER(FIND("RET",Tabelle1[[#This Row],[Score]]))),"NO","YES")</f>
        <v>YES</v>
      </c>
      <c r="C630" s="154" t="str">
        <f>IF(Tabelle1[[#This Row],[Tournament]]="Wimbledon","YES","NO")</f>
        <v>NO</v>
      </c>
      <c r="D630" s="153">
        <v>43612</v>
      </c>
      <c r="E630" s="154" t="s">
        <v>1112</v>
      </c>
      <c r="F630" s="154">
        <v>3</v>
      </c>
      <c r="G630" s="154" t="s">
        <v>834</v>
      </c>
      <c r="H630" s="154" t="s">
        <v>833</v>
      </c>
      <c r="I630" s="154" t="s">
        <v>663</v>
      </c>
      <c r="J630" s="154" t="s">
        <v>551</v>
      </c>
      <c r="K630" s="154" t="s">
        <v>536</v>
      </c>
      <c r="L630" s="154">
        <f>IF(Tabelle1[[#This Row],[Minutes]]&gt;1,Tabelle1[[#This Row],[Minutes]],"")</f>
        <v>91</v>
      </c>
      <c r="M630" s="154">
        <v>91</v>
      </c>
      <c r="N630"/>
    </row>
    <row r="631" spans="1:14" x14ac:dyDescent="0.25">
      <c r="A631" s="149" t="s">
        <v>825</v>
      </c>
      <c r="B631" s="151" t="str">
        <f>IF(OR(ISNUMBER(FIND("W/O",Tabelle1[[#This Row],[Score]])),ISNUMBER(FIND("RET",Tabelle1[[#This Row],[Score]]))),"NO","YES")</f>
        <v>YES</v>
      </c>
      <c r="C631" s="151" t="str">
        <f>IF(Tabelle1[[#This Row],[Tournament]]="Wimbledon","YES","NO")</f>
        <v>NO</v>
      </c>
      <c r="D631" s="150">
        <v>43612</v>
      </c>
      <c r="E631" s="151" t="s">
        <v>1112</v>
      </c>
      <c r="F631" s="151">
        <v>3</v>
      </c>
      <c r="G631" s="151" t="s">
        <v>645</v>
      </c>
      <c r="H631" s="151" t="s">
        <v>801</v>
      </c>
      <c r="I631" s="151" t="s">
        <v>717</v>
      </c>
      <c r="J631" s="151" t="s">
        <v>682</v>
      </c>
      <c r="K631" s="151" t="s">
        <v>536</v>
      </c>
      <c r="L631" s="151">
        <f>IF(Tabelle1[[#This Row],[Minutes]]&gt;1,Tabelle1[[#This Row],[Minutes]],"")</f>
        <v>102</v>
      </c>
      <c r="M631" s="151">
        <v>102</v>
      </c>
      <c r="N631"/>
    </row>
    <row r="632" spans="1:14" x14ac:dyDescent="0.25">
      <c r="A632" s="152" t="s">
        <v>825</v>
      </c>
      <c r="B632" s="154" t="str">
        <f>IF(OR(ISNUMBER(FIND("W/O",Tabelle1[[#This Row],[Score]])),ISNUMBER(FIND("RET",Tabelle1[[#This Row],[Score]]))),"NO","YES")</f>
        <v>YES</v>
      </c>
      <c r="C632" s="154" t="str">
        <f>IF(Tabelle1[[#This Row],[Tournament]]="Wimbledon","YES","NO")</f>
        <v>NO</v>
      </c>
      <c r="D632" s="153">
        <v>43612</v>
      </c>
      <c r="E632" s="154" t="s">
        <v>1112</v>
      </c>
      <c r="F632" s="154">
        <v>3</v>
      </c>
      <c r="G632" s="154" t="s">
        <v>928</v>
      </c>
      <c r="H632" s="154" t="s">
        <v>597</v>
      </c>
      <c r="I632" s="154" t="s">
        <v>792</v>
      </c>
      <c r="J632" s="154" t="s">
        <v>791</v>
      </c>
      <c r="K632" s="154" t="s">
        <v>1129</v>
      </c>
      <c r="L632" s="154">
        <f>IF(Tabelle1[[#This Row],[Minutes]]&gt;1,Tabelle1[[#This Row],[Minutes]],"")</f>
        <v>131</v>
      </c>
      <c r="M632" s="154">
        <v>131</v>
      </c>
      <c r="N632"/>
    </row>
    <row r="633" spans="1:14" x14ac:dyDescent="0.25">
      <c r="A633" s="149" t="s">
        <v>825</v>
      </c>
      <c r="B633" s="151" t="str">
        <f>IF(OR(ISNUMBER(FIND("W/O",Tabelle1[[#This Row],[Score]])),ISNUMBER(FIND("RET",Tabelle1[[#This Row],[Score]]))),"NO","YES")</f>
        <v>YES</v>
      </c>
      <c r="C633" s="151" t="str">
        <f>IF(Tabelle1[[#This Row],[Tournament]]="Wimbledon","YES","NO")</f>
        <v>NO</v>
      </c>
      <c r="D633" s="150">
        <v>43612</v>
      </c>
      <c r="E633" s="151" t="s">
        <v>1112</v>
      </c>
      <c r="F633" s="151">
        <v>3</v>
      </c>
      <c r="G633" s="151" t="s">
        <v>632</v>
      </c>
      <c r="H633" s="151" t="s">
        <v>622</v>
      </c>
      <c r="I633" s="151" t="s">
        <v>728</v>
      </c>
      <c r="J633" s="151" t="s">
        <v>711</v>
      </c>
      <c r="K633" s="151" t="s">
        <v>557</v>
      </c>
      <c r="L633" s="151">
        <f>IF(Tabelle1[[#This Row],[Minutes]]&gt;1,Tabelle1[[#This Row],[Minutes]],"")</f>
        <v>59</v>
      </c>
      <c r="M633" s="151">
        <v>59</v>
      </c>
      <c r="N633"/>
    </row>
    <row r="634" spans="1:14" x14ac:dyDescent="0.25">
      <c r="A634" s="152" t="s">
        <v>825</v>
      </c>
      <c r="B634" s="154" t="str">
        <f>IF(OR(ISNUMBER(FIND("W/O",Tabelle1[[#This Row],[Score]])),ISNUMBER(FIND("RET",Tabelle1[[#This Row],[Score]]))),"NO","YES")</f>
        <v>YES</v>
      </c>
      <c r="C634" s="154" t="str">
        <f>IF(Tabelle1[[#This Row],[Tournament]]="Wimbledon","YES","NO")</f>
        <v>NO</v>
      </c>
      <c r="D634" s="153">
        <v>43612</v>
      </c>
      <c r="E634" s="154" t="s">
        <v>1112</v>
      </c>
      <c r="F634" s="154">
        <v>3</v>
      </c>
      <c r="G634" s="154" t="s">
        <v>859</v>
      </c>
      <c r="H634" s="154" t="s">
        <v>847</v>
      </c>
      <c r="I634" s="154" t="s">
        <v>702</v>
      </c>
      <c r="J634" s="154" t="s">
        <v>778</v>
      </c>
      <c r="K634" s="154" t="s">
        <v>1128</v>
      </c>
      <c r="L634" s="154">
        <f>IF(Tabelle1[[#This Row],[Minutes]]&gt;1,Tabelle1[[#This Row],[Minutes]],"")</f>
        <v>77</v>
      </c>
      <c r="M634" s="154">
        <v>77</v>
      </c>
      <c r="N634"/>
    </row>
    <row r="635" spans="1:14" x14ac:dyDescent="0.25">
      <c r="A635" s="149" t="s">
        <v>825</v>
      </c>
      <c r="B635" s="151" t="str">
        <f>IF(OR(ISNUMBER(FIND("W/O",Tabelle1[[#This Row],[Score]])),ISNUMBER(FIND("RET",Tabelle1[[#This Row],[Score]]))),"NO","YES")</f>
        <v>YES</v>
      </c>
      <c r="C635" s="151" t="str">
        <f>IF(Tabelle1[[#This Row],[Tournament]]="Wimbledon","YES","NO")</f>
        <v>NO</v>
      </c>
      <c r="D635" s="150">
        <v>43612</v>
      </c>
      <c r="E635" s="151" t="s">
        <v>1112</v>
      </c>
      <c r="F635" s="151">
        <v>3</v>
      </c>
      <c r="G635" s="151" t="s">
        <v>612</v>
      </c>
      <c r="H635" s="151" t="s">
        <v>611</v>
      </c>
      <c r="I635" s="151" t="s">
        <v>674</v>
      </c>
      <c r="J635" s="151" t="s">
        <v>570</v>
      </c>
      <c r="K635" s="151" t="s">
        <v>512</v>
      </c>
      <c r="L635" s="151">
        <f>IF(Tabelle1[[#This Row],[Minutes]]&gt;1,Tabelle1[[#This Row],[Minutes]],"")</f>
        <v>60</v>
      </c>
      <c r="M635" s="151">
        <v>60</v>
      </c>
      <c r="N635"/>
    </row>
    <row r="636" spans="1:14" x14ac:dyDescent="0.25">
      <c r="A636" s="152" t="s">
        <v>825</v>
      </c>
      <c r="B636" s="154" t="str">
        <f>IF(OR(ISNUMBER(FIND("W/O",Tabelle1[[#This Row],[Score]])),ISNUMBER(FIND("RET",Tabelle1[[#This Row],[Score]]))),"NO","YES")</f>
        <v>YES</v>
      </c>
      <c r="C636" s="154" t="str">
        <f>IF(Tabelle1[[#This Row],[Tournament]]="Wimbledon","YES","NO")</f>
        <v>NO</v>
      </c>
      <c r="D636" s="153">
        <v>43612</v>
      </c>
      <c r="E636" s="154" t="s">
        <v>1112</v>
      </c>
      <c r="F636" s="154">
        <v>3</v>
      </c>
      <c r="G636" s="154" t="s">
        <v>526</v>
      </c>
      <c r="H636" s="154" t="s">
        <v>525</v>
      </c>
      <c r="I636" s="154" t="s">
        <v>695</v>
      </c>
      <c r="J636" s="154" t="s">
        <v>1127</v>
      </c>
      <c r="K636" s="154" t="s">
        <v>646</v>
      </c>
      <c r="L636" s="154">
        <f>IF(Tabelle1[[#This Row],[Minutes]]&gt;1,Tabelle1[[#This Row],[Minutes]],"")</f>
        <v>68</v>
      </c>
      <c r="M636" s="154">
        <v>68</v>
      </c>
      <c r="N636"/>
    </row>
    <row r="637" spans="1:14" x14ac:dyDescent="0.25">
      <c r="A637" s="149" t="s">
        <v>825</v>
      </c>
      <c r="B637" s="151" t="str">
        <f>IF(OR(ISNUMBER(FIND("W/O",Tabelle1[[#This Row],[Score]])),ISNUMBER(FIND("RET",Tabelle1[[#This Row],[Score]]))),"NO","YES")</f>
        <v>YES</v>
      </c>
      <c r="C637" s="151" t="str">
        <f>IF(Tabelle1[[#This Row],[Tournament]]="Wimbledon","YES","NO")</f>
        <v>NO</v>
      </c>
      <c r="D637" s="150">
        <v>43612</v>
      </c>
      <c r="E637" s="151" t="s">
        <v>1112</v>
      </c>
      <c r="F637" s="151">
        <v>3</v>
      </c>
      <c r="G637" s="151" t="s">
        <v>549</v>
      </c>
      <c r="H637" s="151" t="s">
        <v>548</v>
      </c>
      <c r="I637" s="151" t="s">
        <v>673</v>
      </c>
      <c r="J637" s="151" t="s">
        <v>633</v>
      </c>
      <c r="K637" s="151" t="s">
        <v>527</v>
      </c>
      <c r="L637" s="151">
        <f>IF(Tabelle1[[#This Row],[Minutes]]&gt;1,Tabelle1[[#This Row],[Minutes]],"")</f>
        <v>80</v>
      </c>
      <c r="M637" s="151">
        <v>80</v>
      </c>
      <c r="N637"/>
    </row>
    <row r="638" spans="1:14" x14ac:dyDescent="0.25">
      <c r="A638" s="152" t="s">
        <v>825</v>
      </c>
      <c r="B638" s="154" t="str">
        <f>IF(OR(ISNUMBER(FIND("W/O",Tabelle1[[#This Row],[Score]])),ISNUMBER(FIND("RET",Tabelle1[[#This Row],[Score]]))),"NO","YES")</f>
        <v>YES</v>
      </c>
      <c r="C638" s="154" t="str">
        <f>IF(Tabelle1[[#This Row],[Tournament]]="Wimbledon","YES","NO")</f>
        <v>NO</v>
      </c>
      <c r="D638" s="153">
        <v>43612</v>
      </c>
      <c r="E638" s="154" t="s">
        <v>1112</v>
      </c>
      <c r="F638" s="154">
        <v>3</v>
      </c>
      <c r="G638" s="154" t="s">
        <v>521</v>
      </c>
      <c r="H638" s="154" t="s">
        <v>520</v>
      </c>
      <c r="I638" s="154" t="s">
        <v>858</v>
      </c>
      <c r="J638" s="154" t="s">
        <v>579</v>
      </c>
      <c r="K638" s="154" t="s">
        <v>1126</v>
      </c>
      <c r="L638" s="154">
        <f>IF(Tabelle1[[#This Row],[Minutes]]&gt;1,Tabelle1[[#This Row],[Minutes]],"")</f>
        <v>118</v>
      </c>
      <c r="M638" s="154">
        <v>118</v>
      </c>
      <c r="N638"/>
    </row>
    <row r="639" spans="1:14" x14ac:dyDescent="0.25">
      <c r="A639" s="149" t="s">
        <v>825</v>
      </c>
      <c r="B639" s="151" t="str">
        <f>IF(OR(ISNUMBER(FIND("W/O",Tabelle1[[#This Row],[Score]])),ISNUMBER(FIND("RET",Tabelle1[[#This Row],[Score]]))),"NO","YES")</f>
        <v>YES</v>
      </c>
      <c r="C639" s="151" t="str">
        <f>IF(Tabelle1[[#This Row],[Tournament]]="Wimbledon","YES","NO")</f>
        <v>NO</v>
      </c>
      <c r="D639" s="150">
        <v>43612</v>
      </c>
      <c r="E639" s="151" t="s">
        <v>1112</v>
      </c>
      <c r="F639" s="151">
        <v>3</v>
      </c>
      <c r="G639" s="151" t="s">
        <v>529</v>
      </c>
      <c r="H639" s="151" t="s">
        <v>528</v>
      </c>
      <c r="I639" s="151" t="s">
        <v>577</v>
      </c>
      <c r="J639" s="151" t="s">
        <v>515</v>
      </c>
      <c r="K639" s="151" t="s">
        <v>550</v>
      </c>
      <c r="L639" s="151">
        <f>IF(Tabelle1[[#This Row],[Minutes]]&gt;1,Tabelle1[[#This Row],[Minutes]],"")</f>
        <v>65</v>
      </c>
      <c r="M639" s="151">
        <v>65</v>
      </c>
      <c r="N639"/>
    </row>
    <row r="640" spans="1:14" x14ac:dyDescent="0.25">
      <c r="A640" s="152" t="s">
        <v>825</v>
      </c>
      <c r="B640" s="154" t="str">
        <f>IF(OR(ISNUMBER(FIND("W/O",Tabelle1[[#This Row],[Score]])),ISNUMBER(FIND("RET",Tabelle1[[#This Row],[Score]]))),"NO","YES")</f>
        <v>YES</v>
      </c>
      <c r="C640" s="154" t="str">
        <f>IF(Tabelle1[[#This Row],[Tournament]]="Wimbledon","YES","NO")</f>
        <v>NO</v>
      </c>
      <c r="D640" s="153">
        <v>43612</v>
      </c>
      <c r="E640" s="154" t="s">
        <v>1112</v>
      </c>
      <c r="F640" s="154">
        <v>3</v>
      </c>
      <c r="G640" s="154" t="s">
        <v>524</v>
      </c>
      <c r="H640" s="154" t="s">
        <v>523</v>
      </c>
      <c r="I640" s="154" t="s">
        <v>568</v>
      </c>
      <c r="J640" s="154" t="s">
        <v>580</v>
      </c>
      <c r="K640" s="154" t="s">
        <v>1125</v>
      </c>
      <c r="L640" s="154">
        <f>IF(Tabelle1[[#This Row],[Minutes]]&gt;1,Tabelle1[[#This Row],[Minutes]],"")</f>
        <v>111</v>
      </c>
      <c r="M640" s="154">
        <v>111</v>
      </c>
      <c r="N640"/>
    </row>
    <row r="641" spans="1:14" x14ac:dyDescent="0.25">
      <c r="A641" s="149" t="s">
        <v>825</v>
      </c>
      <c r="B641" s="151" t="str">
        <f>IF(OR(ISNUMBER(FIND("W/O",Tabelle1[[#This Row],[Score]])),ISNUMBER(FIND("RET",Tabelle1[[#This Row],[Score]]))),"NO","YES")</f>
        <v>YES</v>
      </c>
      <c r="C641" s="151" t="str">
        <f>IF(Tabelle1[[#This Row],[Tournament]]="Wimbledon","YES","NO")</f>
        <v>NO</v>
      </c>
      <c r="D641" s="150">
        <v>43612</v>
      </c>
      <c r="E641" s="151" t="s">
        <v>1112</v>
      </c>
      <c r="F641" s="151">
        <v>3</v>
      </c>
      <c r="G641" s="151" t="s">
        <v>685</v>
      </c>
      <c r="H641" s="151" t="s">
        <v>608</v>
      </c>
      <c r="I641" s="151" t="s">
        <v>565</v>
      </c>
      <c r="J641" s="151" t="s">
        <v>591</v>
      </c>
      <c r="K641" s="151" t="s">
        <v>1124</v>
      </c>
      <c r="L641" s="151">
        <f>IF(Tabelle1[[#This Row],[Minutes]]&gt;1,Tabelle1[[#This Row],[Minutes]],"")</f>
        <v>108</v>
      </c>
      <c r="M641" s="151">
        <v>108</v>
      </c>
      <c r="N641"/>
    </row>
    <row r="642" spans="1:14" x14ac:dyDescent="0.25">
      <c r="A642" s="152" t="s">
        <v>825</v>
      </c>
      <c r="B642" s="154" t="str">
        <f>IF(OR(ISNUMBER(FIND("W/O",Tabelle1[[#This Row],[Score]])),ISNUMBER(FIND("RET",Tabelle1[[#This Row],[Score]]))),"NO","YES")</f>
        <v>YES</v>
      </c>
      <c r="C642" s="154" t="str">
        <f>IF(Tabelle1[[#This Row],[Tournament]]="Wimbledon","YES","NO")</f>
        <v>NO</v>
      </c>
      <c r="D642" s="153">
        <v>43612</v>
      </c>
      <c r="E642" s="154" t="s">
        <v>1112</v>
      </c>
      <c r="F642" s="154">
        <v>3</v>
      </c>
      <c r="G642" s="154" t="s">
        <v>625</v>
      </c>
      <c r="H642" s="154" t="s">
        <v>615</v>
      </c>
      <c r="I642" s="154" t="s">
        <v>606</v>
      </c>
      <c r="J642" s="154" t="s">
        <v>1123</v>
      </c>
      <c r="K642" s="154" t="s">
        <v>566</v>
      </c>
      <c r="L642" s="154">
        <f>IF(Tabelle1[[#This Row],[Minutes]]&gt;1,Tabelle1[[#This Row],[Minutes]],"")</f>
        <v>95</v>
      </c>
      <c r="M642" s="154">
        <v>95</v>
      </c>
      <c r="N642"/>
    </row>
    <row r="643" spans="1:14" x14ac:dyDescent="0.25">
      <c r="A643" s="149" t="s">
        <v>825</v>
      </c>
      <c r="B643" s="151" t="str">
        <f>IF(OR(ISNUMBER(FIND("W/O",Tabelle1[[#This Row],[Score]])),ISNUMBER(FIND("RET",Tabelle1[[#This Row],[Score]]))),"NO","YES")</f>
        <v>YES</v>
      </c>
      <c r="C643" s="151" t="str">
        <f>IF(Tabelle1[[#This Row],[Tournament]]="Wimbledon","YES","NO")</f>
        <v>NO</v>
      </c>
      <c r="D643" s="150">
        <v>43612</v>
      </c>
      <c r="E643" s="151" t="s">
        <v>1112</v>
      </c>
      <c r="F643" s="151">
        <v>3</v>
      </c>
      <c r="G643" s="151" t="s">
        <v>532</v>
      </c>
      <c r="H643" s="151" t="s">
        <v>531</v>
      </c>
      <c r="I643" s="151" t="s">
        <v>1122</v>
      </c>
      <c r="J643" s="151" t="s">
        <v>596</v>
      </c>
      <c r="K643" s="151" t="s">
        <v>1121</v>
      </c>
      <c r="L643" s="151">
        <f>IF(Tabelle1[[#This Row],[Minutes]]&gt;1,Tabelle1[[#This Row],[Minutes]],"")</f>
        <v>147</v>
      </c>
      <c r="M643" s="151">
        <v>147</v>
      </c>
      <c r="N643"/>
    </row>
    <row r="644" spans="1:14" x14ac:dyDescent="0.25">
      <c r="A644" s="152" t="s">
        <v>825</v>
      </c>
      <c r="B644" s="154" t="str">
        <f>IF(OR(ISNUMBER(FIND("W/O",Tabelle1[[#This Row],[Score]])),ISNUMBER(FIND("RET",Tabelle1[[#This Row],[Score]]))),"NO","YES")</f>
        <v>YES</v>
      </c>
      <c r="C644" s="154" t="str">
        <f>IF(Tabelle1[[#This Row],[Tournament]]="Wimbledon","YES","NO")</f>
        <v>NO</v>
      </c>
      <c r="D644" s="153">
        <v>43612</v>
      </c>
      <c r="E644" s="154" t="s">
        <v>1112</v>
      </c>
      <c r="F644" s="154">
        <v>3</v>
      </c>
      <c r="G644" s="154" t="s">
        <v>581</v>
      </c>
      <c r="H644" s="154" t="s">
        <v>634</v>
      </c>
      <c r="I644" s="154" t="s">
        <v>759</v>
      </c>
      <c r="J644" s="154" t="s">
        <v>714</v>
      </c>
      <c r="K644" s="154" t="s">
        <v>1120</v>
      </c>
      <c r="L644" s="154">
        <f>IF(Tabelle1[[#This Row],[Minutes]]&gt;1,Tabelle1[[#This Row],[Minutes]],"")</f>
        <v>87</v>
      </c>
      <c r="M644" s="154">
        <v>87</v>
      </c>
      <c r="N644"/>
    </row>
    <row r="645" spans="1:14" x14ac:dyDescent="0.25">
      <c r="A645" s="149" t="s">
        <v>825</v>
      </c>
      <c r="B645" s="151" t="str">
        <f>IF(OR(ISNUMBER(FIND("W/O",Tabelle1[[#This Row],[Score]])),ISNUMBER(FIND("RET",Tabelle1[[#This Row],[Score]]))),"NO","YES")</f>
        <v>YES</v>
      </c>
      <c r="C645" s="151" t="str">
        <f>IF(Tabelle1[[#This Row],[Tournament]]="Wimbledon","YES","NO")</f>
        <v>NO</v>
      </c>
      <c r="D645" s="150">
        <v>43612</v>
      </c>
      <c r="E645" s="151" t="s">
        <v>1112</v>
      </c>
      <c r="F645" s="151">
        <v>3</v>
      </c>
      <c r="G645" s="151" t="s">
        <v>555</v>
      </c>
      <c r="H645" s="151" t="s">
        <v>808</v>
      </c>
      <c r="I645" s="151" t="s">
        <v>1119</v>
      </c>
      <c r="J645" s="151" t="s">
        <v>1118</v>
      </c>
      <c r="K645" s="151" t="s">
        <v>550</v>
      </c>
      <c r="L645" s="151">
        <f>IF(Tabelle1[[#This Row],[Minutes]]&gt;1,Tabelle1[[#This Row],[Minutes]],"")</f>
        <v>71</v>
      </c>
      <c r="M645" s="151">
        <v>71</v>
      </c>
      <c r="N645"/>
    </row>
    <row r="646" spans="1:14" x14ac:dyDescent="0.25">
      <c r="A646" s="152" t="s">
        <v>825</v>
      </c>
      <c r="B646" s="154" t="str">
        <f>IF(OR(ISNUMBER(FIND("W/O",Tabelle1[[#This Row],[Score]])),ISNUMBER(FIND("RET",Tabelle1[[#This Row],[Score]]))),"NO","YES")</f>
        <v>YES</v>
      </c>
      <c r="C646" s="154" t="str">
        <f>IF(Tabelle1[[#This Row],[Tournament]]="Wimbledon","YES","NO")</f>
        <v>NO</v>
      </c>
      <c r="D646" s="153">
        <v>43612</v>
      </c>
      <c r="E646" s="154" t="s">
        <v>1112</v>
      </c>
      <c r="F646" s="154">
        <v>4</v>
      </c>
      <c r="G646" s="154" t="s">
        <v>645</v>
      </c>
      <c r="H646" s="154" t="s">
        <v>801</v>
      </c>
      <c r="I646" s="154" t="s">
        <v>555</v>
      </c>
      <c r="J646" s="154" t="s">
        <v>808</v>
      </c>
      <c r="K646" s="154" t="s">
        <v>1117</v>
      </c>
      <c r="L646" s="154">
        <f>IF(Tabelle1[[#This Row],[Minutes]]&gt;1,Tabelle1[[#This Row],[Minutes]],"")</f>
        <v>125</v>
      </c>
      <c r="M646" s="154">
        <v>125</v>
      </c>
      <c r="N646"/>
    </row>
    <row r="647" spans="1:14" x14ac:dyDescent="0.25">
      <c r="A647" s="149" t="s">
        <v>825</v>
      </c>
      <c r="B647" s="151" t="str">
        <f>IF(OR(ISNUMBER(FIND("W/O",Tabelle1[[#This Row],[Score]])),ISNUMBER(FIND("RET",Tabelle1[[#This Row],[Score]]))),"NO","YES")</f>
        <v>YES</v>
      </c>
      <c r="C647" s="151" t="str">
        <f>IF(Tabelle1[[#This Row],[Tournament]]="Wimbledon","YES","NO")</f>
        <v>NO</v>
      </c>
      <c r="D647" s="150">
        <v>43612</v>
      </c>
      <c r="E647" s="151" t="s">
        <v>1112</v>
      </c>
      <c r="F647" s="151">
        <v>4</v>
      </c>
      <c r="G647" s="151" t="s">
        <v>632</v>
      </c>
      <c r="H647" s="151" t="s">
        <v>622</v>
      </c>
      <c r="I647" s="151" t="s">
        <v>928</v>
      </c>
      <c r="J647" s="151" t="s">
        <v>597</v>
      </c>
      <c r="K647" s="151" t="s">
        <v>550</v>
      </c>
      <c r="L647" s="151">
        <f>IF(Tabelle1[[#This Row],[Minutes]]&gt;1,Tabelle1[[#This Row],[Minutes]],"")</f>
        <v>71</v>
      </c>
      <c r="M647" s="151">
        <v>71</v>
      </c>
      <c r="N647"/>
    </row>
    <row r="648" spans="1:14" x14ac:dyDescent="0.25">
      <c r="A648" s="152" t="s">
        <v>825</v>
      </c>
      <c r="B648" s="154" t="str">
        <f>IF(OR(ISNUMBER(FIND("W/O",Tabelle1[[#This Row],[Score]])),ISNUMBER(FIND("RET",Tabelle1[[#This Row],[Score]]))),"NO","YES")</f>
        <v>YES</v>
      </c>
      <c r="C648" s="154" t="str">
        <f>IF(Tabelle1[[#This Row],[Tournament]]="Wimbledon","YES","NO")</f>
        <v>NO</v>
      </c>
      <c r="D648" s="153">
        <v>43612</v>
      </c>
      <c r="E648" s="154" t="s">
        <v>1112</v>
      </c>
      <c r="F648" s="154">
        <v>4</v>
      </c>
      <c r="G648" s="154" t="s">
        <v>526</v>
      </c>
      <c r="H648" s="154" t="s">
        <v>525</v>
      </c>
      <c r="I648" s="154" t="s">
        <v>834</v>
      </c>
      <c r="J648" s="154" t="s">
        <v>833</v>
      </c>
      <c r="K648" s="154" t="s">
        <v>1115</v>
      </c>
      <c r="L648" s="154">
        <f>IF(Tabelle1[[#This Row],[Minutes]]&gt;1,Tabelle1[[#This Row],[Minutes]],"")</f>
        <v>88</v>
      </c>
      <c r="M648" s="154">
        <v>88</v>
      </c>
      <c r="N648"/>
    </row>
    <row r="649" spans="1:14" x14ac:dyDescent="0.25">
      <c r="A649" s="149" t="s">
        <v>825</v>
      </c>
      <c r="B649" s="151" t="str">
        <f>IF(OR(ISNUMBER(FIND("W/O",Tabelle1[[#This Row],[Score]])),ISNUMBER(FIND("RET",Tabelle1[[#This Row],[Score]]))),"NO","YES")</f>
        <v>YES</v>
      </c>
      <c r="C649" s="151" t="str">
        <f>IF(Tabelle1[[#This Row],[Tournament]]="Wimbledon","YES","NO")</f>
        <v>NO</v>
      </c>
      <c r="D649" s="150">
        <v>43612</v>
      </c>
      <c r="E649" s="151" t="s">
        <v>1112</v>
      </c>
      <c r="F649" s="151">
        <v>4</v>
      </c>
      <c r="G649" s="151" t="s">
        <v>549</v>
      </c>
      <c r="H649" s="151" t="s">
        <v>548</v>
      </c>
      <c r="I649" s="151" t="s">
        <v>524</v>
      </c>
      <c r="J649" s="151" t="s">
        <v>523</v>
      </c>
      <c r="K649" s="151" t="s">
        <v>1116</v>
      </c>
      <c r="L649" s="151">
        <f>IF(Tabelle1[[#This Row],[Minutes]]&gt;1,Tabelle1[[#This Row],[Minutes]],"")</f>
        <v>119</v>
      </c>
      <c r="M649" s="151">
        <v>119</v>
      </c>
      <c r="N649"/>
    </row>
    <row r="650" spans="1:14" x14ac:dyDescent="0.25">
      <c r="A650" s="152" t="s">
        <v>825</v>
      </c>
      <c r="B650" s="154" t="str">
        <f>IF(OR(ISNUMBER(FIND("W/O",Tabelle1[[#This Row],[Score]])),ISNUMBER(FIND("RET",Tabelle1[[#This Row],[Score]]))),"NO","YES")</f>
        <v>YES</v>
      </c>
      <c r="C650" s="154" t="str">
        <f>IF(Tabelle1[[#This Row],[Tournament]]="Wimbledon","YES","NO")</f>
        <v>NO</v>
      </c>
      <c r="D650" s="153">
        <v>43612</v>
      </c>
      <c r="E650" s="154" t="s">
        <v>1112</v>
      </c>
      <c r="F650" s="154">
        <v>4</v>
      </c>
      <c r="G650" s="154" t="s">
        <v>521</v>
      </c>
      <c r="H650" s="154" t="s">
        <v>520</v>
      </c>
      <c r="I650" s="154" t="s">
        <v>581</v>
      </c>
      <c r="J650" s="154" t="s">
        <v>634</v>
      </c>
      <c r="K650" s="154" t="s">
        <v>512</v>
      </c>
      <c r="L650" s="154">
        <f>IF(Tabelle1[[#This Row],[Minutes]]&gt;1,Tabelle1[[#This Row],[Minutes]],"")</f>
        <v>68</v>
      </c>
      <c r="M650" s="154">
        <v>68</v>
      </c>
      <c r="N650"/>
    </row>
    <row r="651" spans="1:14" x14ac:dyDescent="0.25">
      <c r="A651" s="149" t="s">
        <v>825</v>
      </c>
      <c r="B651" s="151" t="str">
        <f>IF(OR(ISNUMBER(FIND("W/O",Tabelle1[[#This Row],[Score]])),ISNUMBER(FIND("RET",Tabelle1[[#This Row],[Score]]))),"NO","YES")</f>
        <v>YES</v>
      </c>
      <c r="C651" s="151" t="str">
        <f>IF(Tabelle1[[#This Row],[Tournament]]="Wimbledon","YES","NO")</f>
        <v>NO</v>
      </c>
      <c r="D651" s="150">
        <v>43612</v>
      </c>
      <c r="E651" s="151" t="s">
        <v>1112</v>
      </c>
      <c r="F651" s="151">
        <v>4</v>
      </c>
      <c r="G651" s="151" t="s">
        <v>529</v>
      </c>
      <c r="H651" s="151" t="s">
        <v>528</v>
      </c>
      <c r="I651" s="151" t="s">
        <v>625</v>
      </c>
      <c r="J651" s="151" t="s">
        <v>615</v>
      </c>
      <c r="K651" s="151" t="s">
        <v>1115</v>
      </c>
      <c r="L651" s="151">
        <f>IF(Tabelle1[[#This Row],[Minutes]]&gt;1,Tabelle1[[#This Row],[Minutes]],"")</f>
        <v>121</v>
      </c>
      <c r="M651" s="151">
        <v>121</v>
      </c>
      <c r="N651"/>
    </row>
    <row r="652" spans="1:14" x14ac:dyDescent="0.25">
      <c r="A652" s="152" t="s">
        <v>825</v>
      </c>
      <c r="B652" s="154" t="str">
        <f>IF(OR(ISNUMBER(FIND("W/O",Tabelle1[[#This Row],[Score]])),ISNUMBER(FIND("RET",Tabelle1[[#This Row],[Score]]))),"NO","YES")</f>
        <v>YES</v>
      </c>
      <c r="C652" s="154" t="str">
        <f>IF(Tabelle1[[#This Row],[Tournament]]="Wimbledon","YES","NO")</f>
        <v>NO</v>
      </c>
      <c r="D652" s="153">
        <v>43612</v>
      </c>
      <c r="E652" s="154" t="s">
        <v>1112</v>
      </c>
      <c r="F652" s="154">
        <v>4</v>
      </c>
      <c r="G652" s="154" t="s">
        <v>685</v>
      </c>
      <c r="H652" s="154" t="s">
        <v>608</v>
      </c>
      <c r="I652" s="154" t="s">
        <v>859</v>
      </c>
      <c r="J652" s="154" t="s">
        <v>847</v>
      </c>
      <c r="K652" s="154" t="s">
        <v>1114</v>
      </c>
      <c r="L652" s="154">
        <f>IF(Tabelle1[[#This Row],[Minutes]]&gt;1,Tabelle1[[#This Row],[Minutes]],"")</f>
        <v>111</v>
      </c>
      <c r="M652" s="154">
        <v>111</v>
      </c>
      <c r="N652"/>
    </row>
    <row r="653" spans="1:14" x14ac:dyDescent="0.25">
      <c r="A653" s="149" t="s">
        <v>825</v>
      </c>
      <c r="B653" s="151" t="str">
        <f>IF(OR(ISNUMBER(FIND("W/O",Tabelle1[[#This Row],[Score]])),ISNUMBER(FIND("RET",Tabelle1[[#This Row],[Score]]))),"NO","YES")</f>
        <v>YES</v>
      </c>
      <c r="C653" s="151" t="str">
        <f>IF(Tabelle1[[#This Row],[Tournament]]="Wimbledon","YES","NO")</f>
        <v>NO</v>
      </c>
      <c r="D653" s="150">
        <v>43612</v>
      </c>
      <c r="E653" s="151" t="s">
        <v>1112</v>
      </c>
      <c r="F653" s="151">
        <v>4</v>
      </c>
      <c r="G653" s="151" t="s">
        <v>532</v>
      </c>
      <c r="H653" s="151" t="s">
        <v>531</v>
      </c>
      <c r="I653" s="151" t="s">
        <v>612</v>
      </c>
      <c r="J653" s="151" t="s">
        <v>611</v>
      </c>
      <c r="K653" s="151" t="s">
        <v>840</v>
      </c>
      <c r="L653" s="151">
        <f>IF(Tabelle1[[#This Row],[Minutes]]&gt;1,Tabelle1[[#This Row],[Minutes]],"")</f>
        <v>126</v>
      </c>
      <c r="M653" s="151">
        <v>126</v>
      </c>
      <c r="N653"/>
    </row>
    <row r="654" spans="1:14" x14ac:dyDescent="0.25">
      <c r="A654" s="152" t="s">
        <v>825</v>
      </c>
      <c r="B654" s="154" t="str">
        <f>IF(OR(ISNUMBER(FIND("W/O",Tabelle1[[#This Row],[Score]])),ISNUMBER(FIND("RET",Tabelle1[[#This Row],[Score]]))),"NO","YES")</f>
        <v>YES</v>
      </c>
      <c r="C654" s="154" t="str">
        <f>IF(Tabelle1[[#This Row],[Tournament]]="Wimbledon","YES","NO")</f>
        <v>NO</v>
      </c>
      <c r="D654" s="153">
        <v>43612</v>
      </c>
      <c r="E654" s="154" t="s">
        <v>1112</v>
      </c>
      <c r="F654" s="154">
        <v>5</v>
      </c>
      <c r="G654" s="154" t="s">
        <v>632</v>
      </c>
      <c r="H654" s="154" t="s">
        <v>622</v>
      </c>
      <c r="I654" s="154" t="s">
        <v>526</v>
      </c>
      <c r="J654" s="154" t="s">
        <v>525</v>
      </c>
      <c r="K654" s="154" t="s">
        <v>550</v>
      </c>
      <c r="L654" s="154">
        <f>IF(Tabelle1[[#This Row],[Minutes]]&gt;1,Tabelle1[[#This Row],[Minutes]],"")</f>
        <v>82</v>
      </c>
      <c r="M654" s="154">
        <v>82</v>
      </c>
      <c r="N654"/>
    </row>
    <row r="655" spans="1:14" x14ac:dyDescent="0.25">
      <c r="A655" s="149" t="s">
        <v>825</v>
      </c>
      <c r="B655" s="151" t="str">
        <f>IF(OR(ISNUMBER(FIND("W/O",Tabelle1[[#This Row],[Score]])),ISNUMBER(FIND("RET",Tabelle1[[#This Row],[Score]]))),"NO","YES")</f>
        <v>YES</v>
      </c>
      <c r="C655" s="151" t="str">
        <f>IF(Tabelle1[[#This Row],[Tournament]]="Wimbledon","YES","NO")</f>
        <v>NO</v>
      </c>
      <c r="D655" s="150">
        <v>43612</v>
      </c>
      <c r="E655" s="151" t="s">
        <v>1112</v>
      </c>
      <c r="F655" s="151">
        <v>5</v>
      </c>
      <c r="G655" s="151" t="s">
        <v>549</v>
      </c>
      <c r="H655" s="151" t="s">
        <v>548</v>
      </c>
      <c r="I655" s="151" t="s">
        <v>532</v>
      </c>
      <c r="J655" s="151" t="s">
        <v>531</v>
      </c>
      <c r="K655" s="151" t="s">
        <v>610</v>
      </c>
      <c r="L655" s="151">
        <f>IF(Tabelle1[[#This Row],[Minutes]]&gt;1,Tabelle1[[#This Row],[Minutes]],"")</f>
        <v>87</v>
      </c>
      <c r="M655" s="151">
        <v>87</v>
      </c>
      <c r="N655"/>
    </row>
    <row r="656" spans="1:14" x14ac:dyDescent="0.25">
      <c r="A656" s="152" t="s">
        <v>825</v>
      </c>
      <c r="B656" s="154" t="str">
        <f>IF(OR(ISNUMBER(FIND("W/O",Tabelle1[[#This Row],[Score]])),ISNUMBER(FIND("RET",Tabelle1[[#This Row],[Score]]))),"NO","YES")</f>
        <v>YES</v>
      </c>
      <c r="C656" s="154" t="str">
        <f>IF(Tabelle1[[#This Row],[Tournament]]="Wimbledon","YES","NO")</f>
        <v>NO</v>
      </c>
      <c r="D656" s="153">
        <v>43612</v>
      </c>
      <c r="E656" s="154" t="s">
        <v>1112</v>
      </c>
      <c r="F656" s="154">
        <v>5</v>
      </c>
      <c r="G656" s="154" t="s">
        <v>521</v>
      </c>
      <c r="H656" s="154" t="s">
        <v>520</v>
      </c>
      <c r="I656" s="154" t="s">
        <v>685</v>
      </c>
      <c r="J656" s="154" t="s">
        <v>608</v>
      </c>
      <c r="K656" s="154" t="s">
        <v>667</v>
      </c>
      <c r="L656" s="154">
        <f>IF(Tabelle1[[#This Row],[Minutes]]&gt;1,Tabelle1[[#This Row],[Minutes]],"")</f>
        <v>61</v>
      </c>
      <c r="M656" s="154">
        <v>61</v>
      </c>
      <c r="N656"/>
    </row>
    <row r="657" spans="1:14" x14ac:dyDescent="0.25">
      <c r="A657" s="149" t="s">
        <v>825</v>
      </c>
      <c r="B657" s="151" t="str">
        <f>IF(OR(ISNUMBER(FIND("W/O",Tabelle1[[#This Row],[Score]])),ISNUMBER(FIND("RET",Tabelle1[[#This Row],[Score]]))),"NO","YES")</f>
        <v>YES</v>
      </c>
      <c r="C657" s="151" t="str">
        <f>IF(Tabelle1[[#This Row],[Tournament]]="Wimbledon","YES","NO")</f>
        <v>NO</v>
      </c>
      <c r="D657" s="150">
        <v>43612</v>
      </c>
      <c r="E657" s="151" t="s">
        <v>1112</v>
      </c>
      <c r="F657" s="151">
        <v>5</v>
      </c>
      <c r="G657" s="151" t="s">
        <v>529</v>
      </c>
      <c r="H657" s="151" t="s">
        <v>528</v>
      </c>
      <c r="I657" s="151" t="s">
        <v>645</v>
      </c>
      <c r="J657" s="151" t="s">
        <v>801</v>
      </c>
      <c r="K657" s="151" t="s">
        <v>1113</v>
      </c>
      <c r="L657" s="151">
        <f>IF(Tabelle1[[#This Row],[Minutes]]&gt;1,Tabelle1[[#This Row],[Minutes]],"")</f>
        <v>111</v>
      </c>
      <c r="M657" s="151">
        <v>111</v>
      </c>
      <c r="N657"/>
    </row>
    <row r="658" spans="1:14" x14ac:dyDescent="0.25">
      <c r="A658" s="152" t="s">
        <v>825</v>
      </c>
      <c r="B658" s="154" t="str">
        <f>IF(OR(ISNUMBER(FIND("W/O",Tabelle1[[#This Row],[Score]])),ISNUMBER(FIND("RET",Tabelle1[[#This Row],[Score]]))),"NO","YES")</f>
        <v>YES</v>
      </c>
      <c r="C658" s="154" t="str">
        <f>IF(Tabelle1[[#This Row],[Tournament]]="Wimbledon","YES","NO")</f>
        <v>NO</v>
      </c>
      <c r="D658" s="153">
        <v>43612</v>
      </c>
      <c r="E658" s="154" t="s">
        <v>1112</v>
      </c>
      <c r="F658" s="154">
        <v>6</v>
      </c>
      <c r="G658" s="154" t="s">
        <v>549</v>
      </c>
      <c r="H658" s="154" t="s">
        <v>548</v>
      </c>
      <c r="I658" s="154" t="s">
        <v>521</v>
      </c>
      <c r="J658" s="154" t="s">
        <v>520</v>
      </c>
      <c r="K658" s="154" t="s">
        <v>598</v>
      </c>
      <c r="L658" s="154">
        <f>IF(Tabelle1[[#This Row],[Minutes]]&gt;1,Tabelle1[[#This Row],[Minutes]],"")</f>
        <v>82</v>
      </c>
      <c r="M658" s="154">
        <v>82</v>
      </c>
      <c r="N658"/>
    </row>
    <row r="659" spans="1:14" x14ac:dyDescent="0.25">
      <c r="A659" s="149" t="s">
        <v>825</v>
      </c>
      <c r="B659" s="151" t="str">
        <f>IF(OR(ISNUMBER(FIND("W/O",Tabelle1[[#This Row],[Score]])),ISNUMBER(FIND("RET",Tabelle1[[#This Row],[Score]]))),"NO","YES")</f>
        <v>YES</v>
      </c>
      <c r="C659" s="151" t="str">
        <f>IF(Tabelle1[[#This Row],[Tournament]]="Wimbledon","YES","NO")</f>
        <v>NO</v>
      </c>
      <c r="D659" s="150">
        <v>43612</v>
      </c>
      <c r="E659" s="151" t="s">
        <v>1112</v>
      </c>
      <c r="F659" s="151">
        <v>6</v>
      </c>
      <c r="G659" s="151" t="s">
        <v>529</v>
      </c>
      <c r="H659" s="151" t="s">
        <v>528</v>
      </c>
      <c r="I659" s="151" t="s">
        <v>632</v>
      </c>
      <c r="J659" s="151" t="s">
        <v>622</v>
      </c>
      <c r="K659" s="151" t="s">
        <v>637</v>
      </c>
      <c r="L659" s="151">
        <f>IF(Tabelle1[[#This Row],[Minutes]]&gt;1,Tabelle1[[#This Row],[Minutes]],"")</f>
        <v>77</v>
      </c>
      <c r="M659" s="151">
        <v>77</v>
      </c>
      <c r="N659"/>
    </row>
    <row r="660" spans="1:14" x14ac:dyDescent="0.25">
      <c r="A660" s="152" t="s">
        <v>825</v>
      </c>
      <c r="B660" s="154" t="str">
        <f>IF(OR(ISNUMBER(FIND("W/O",Tabelle1[[#This Row],[Score]])),ISNUMBER(FIND("RET",Tabelle1[[#This Row],[Score]]))),"NO","YES")</f>
        <v>YES</v>
      </c>
      <c r="C660" s="154" t="str">
        <f>IF(Tabelle1[[#This Row],[Tournament]]="Wimbledon","YES","NO")</f>
        <v>NO</v>
      </c>
      <c r="D660" s="153">
        <v>43612</v>
      </c>
      <c r="E660" s="154" t="s">
        <v>1112</v>
      </c>
      <c r="F660" s="154">
        <v>7</v>
      </c>
      <c r="G660" s="154" t="s">
        <v>529</v>
      </c>
      <c r="H660" s="154" t="s">
        <v>528</v>
      </c>
      <c r="I660" s="154" t="s">
        <v>549</v>
      </c>
      <c r="J660" s="154" t="s">
        <v>548</v>
      </c>
      <c r="K660" s="154" t="s">
        <v>854</v>
      </c>
      <c r="L660" s="154">
        <f>IF(Tabelle1[[#This Row],[Minutes]]&gt;1,Tabelle1[[#This Row],[Minutes]],"")</f>
        <v>85</v>
      </c>
      <c r="M660" s="154">
        <v>85</v>
      </c>
      <c r="N660"/>
    </row>
    <row r="661" spans="1:14" x14ac:dyDescent="0.25">
      <c r="A661" s="149" t="s">
        <v>518</v>
      </c>
      <c r="B661" s="151" t="str">
        <f>IF(OR(ISNUMBER(FIND("W/O",Tabelle1[[#This Row],[Score]])),ISNUMBER(FIND("RET",Tabelle1[[#This Row],[Score]]))),"NO","YES")</f>
        <v>YES</v>
      </c>
      <c r="C661" s="151" t="str">
        <f>IF(Tabelle1[[#This Row],[Tournament]]="Wimbledon","YES","NO")</f>
        <v>NO</v>
      </c>
      <c r="D661" s="150">
        <v>43626</v>
      </c>
      <c r="E661" s="151" t="s">
        <v>1105</v>
      </c>
      <c r="F661" s="151">
        <v>4</v>
      </c>
      <c r="G661" s="151" t="s">
        <v>587</v>
      </c>
      <c r="H661" s="151" t="s">
        <v>943</v>
      </c>
      <c r="I661" s="151" t="s">
        <v>1026</v>
      </c>
      <c r="J661" s="151" t="s">
        <v>783</v>
      </c>
      <c r="K661" s="151" t="s">
        <v>1111</v>
      </c>
      <c r="L661" s="151">
        <f>IF(Tabelle1[[#This Row],[Minutes]]&gt;1,Tabelle1[[#This Row],[Minutes]],"")</f>
        <v>95</v>
      </c>
      <c r="M661" s="151">
        <v>95</v>
      </c>
      <c r="N661"/>
    </row>
    <row r="662" spans="1:14" x14ac:dyDescent="0.25">
      <c r="A662" s="152" t="s">
        <v>518</v>
      </c>
      <c r="B662" s="154" t="str">
        <f>IF(OR(ISNUMBER(FIND("W/O",Tabelle1[[#This Row],[Score]])),ISNUMBER(FIND("RET",Tabelle1[[#This Row],[Score]]))),"NO","YES")</f>
        <v>YES</v>
      </c>
      <c r="C662" s="154" t="str">
        <f>IF(Tabelle1[[#This Row],[Tournament]]="Wimbledon","YES","NO")</f>
        <v>NO</v>
      </c>
      <c r="D662" s="153">
        <v>43626</v>
      </c>
      <c r="E662" s="154" t="s">
        <v>1105</v>
      </c>
      <c r="F662" s="154">
        <v>4</v>
      </c>
      <c r="G662" s="154" t="s">
        <v>636</v>
      </c>
      <c r="H662" s="154" t="s">
        <v>558</v>
      </c>
      <c r="I662" s="154" t="s">
        <v>1110</v>
      </c>
      <c r="J662" s="154" t="s">
        <v>708</v>
      </c>
      <c r="K662" s="154" t="s">
        <v>857</v>
      </c>
      <c r="L662" s="154">
        <f>IF(Tabelle1[[#This Row],[Minutes]]&gt;1,Tabelle1[[#This Row],[Minutes]],"")</f>
        <v>57</v>
      </c>
      <c r="M662" s="154">
        <v>57</v>
      </c>
      <c r="N662"/>
    </row>
    <row r="663" spans="1:14" x14ac:dyDescent="0.25">
      <c r="A663" s="149" t="s">
        <v>518</v>
      </c>
      <c r="B663" s="151" t="str">
        <f>IF(OR(ISNUMBER(FIND("W/O",Tabelle1[[#This Row],[Score]])),ISNUMBER(FIND("RET",Tabelle1[[#This Row],[Score]]))),"NO","YES")</f>
        <v>YES</v>
      </c>
      <c r="C663" s="151" t="str">
        <f>IF(Tabelle1[[#This Row],[Tournament]]="Wimbledon","YES","NO")</f>
        <v>NO</v>
      </c>
      <c r="D663" s="150">
        <v>43626</v>
      </c>
      <c r="E663" s="151" t="s">
        <v>1105</v>
      </c>
      <c r="F663" s="151">
        <v>4</v>
      </c>
      <c r="G663" s="151" t="s">
        <v>552</v>
      </c>
      <c r="H663" s="151" t="s">
        <v>551</v>
      </c>
      <c r="I663" s="151" t="s">
        <v>647</v>
      </c>
      <c r="J663" s="151" t="s">
        <v>679</v>
      </c>
      <c r="K663" s="151" t="s">
        <v>818</v>
      </c>
      <c r="L663" s="151">
        <f>IF(Tabelle1[[#This Row],[Minutes]]&gt;1,Tabelle1[[#This Row],[Minutes]],"")</f>
        <v>81</v>
      </c>
      <c r="M663" s="151">
        <v>81</v>
      </c>
      <c r="N663"/>
    </row>
    <row r="664" spans="1:14" x14ac:dyDescent="0.25">
      <c r="A664" s="152" t="s">
        <v>518</v>
      </c>
      <c r="B664" s="154" t="str">
        <f>IF(OR(ISNUMBER(FIND("W/O",Tabelle1[[#This Row],[Score]])),ISNUMBER(FIND("RET",Tabelle1[[#This Row],[Score]]))),"NO","YES")</f>
        <v>YES</v>
      </c>
      <c r="C664" s="154" t="str">
        <f>IF(Tabelle1[[#This Row],[Tournament]]="Wimbledon","YES","NO")</f>
        <v>NO</v>
      </c>
      <c r="D664" s="153">
        <v>43626</v>
      </c>
      <c r="E664" s="154" t="s">
        <v>1105</v>
      </c>
      <c r="F664" s="154">
        <v>4</v>
      </c>
      <c r="G664" s="154" t="s">
        <v>524</v>
      </c>
      <c r="H664" s="154" t="s">
        <v>523</v>
      </c>
      <c r="I664" s="154" t="s">
        <v>688</v>
      </c>
      <c r="J664" s="154" t="s">
        <v>516</v>
      </c>
      <c r="K664" s="154" t="s">
        <v>857</v>
      </c>
      <c r="L664" s="154">
        <f>IF(Tabelle1[[#This Row],[Minutes]]&gt;1,Tabelle1[[#This Row],[Minutes]],"")</f>
        <v>79</v>
      </c>
      <c r="M664" s="154">
        <v>79</v>
      </c>
      <c r="N664"/>
    </row>
    <row r="665" spans="1:14" x14ac:dyDescent="0.25">
      <c r="A665" s="149" t="s">
        <v>518</v>
      </c>
      <c r="B665" s="151" t="str">
        <f>IF(OR(ISNUMBER(FIND("W/O",Tabelle1[[#This Row],[Score]])),ISNUMBER(FIND("RET",Tabelle1[[#This Row],[Score]]))),"NO","YES")</f>
        <v>YES</v>
      </c>
      <c r="C665" s="151" t="str">
        <f>IF(Tabelle1[[#This Row],[Tournament]]="Wimbledon","YES","NO")</f>
        <v>NO</v>
      </c>
      <c r="D665" s="150">
        <v>43626</v>
      </c>
      <c r="E665" s="151" t="s">
        <v>1105</v>
      </c>
      <c r="F665" s="151">
        <v>4</v>
      </c>
      <c r="G665" s="151" t="s">
        <v>568</v>
      </c>
      <c r="H665" s="151" t="s">
        <v>580</v>
      </c>
      <c r="I665" s="151" t="s">
        <v>676</v>
      </c>
      <c r="J665" s="151" t="s">
        <v>741</v>
      </c>
      <c r="K665" s="151" t="s">
        <v>626</v>
      </c>
      <c r="L665" s="151">
        <f>IF(Tabelle1[[#This Row],[Minutes]]&gt;1,Tabelle1[[#This Row],[Minutes]],"")</f>
        <v>55</v>
      </c>
      <c r="M665" s="151">
        <v>55</v>
      </c>
      <c r="N665"/>
    </row>
    <row r="666" spans="1:14" x14ac:dyDescent="0.25">
      <c r="A666" s="152" t="s">
        <v>518</v>
      </c>
      <c r="B666" s="154" t="str">
        <f>IF(OR(ISNUMBER(FIND("W/O",Tabelle1[[#This Row],[Score]])),ISNUMBER(FIND("RET",Tabelle1[[#This Row],[Score]]))),"NO","YES")</f>
        <v>YES</v>
      </c>
      <c r="C666" s="154" t="str">
        <f>IF(Tabelle1[[#This Row],[Tournament]]="Wimbledon","YES","NO")</f>
        <v>NO</v>
      </c>
      <c r="D666" s="153">
        <v>43626</v>
      </c>
      <c r="E666" s="154" t="s">
        <v>1105</v>
      </c>
      <c r="F666" s="154">
        <v>4</v>
      </c>
      <c r="G666" s="154" t="s">
        <v>532</v>
      </c>
      <c r="H666" s="154" t="s">
        <v>531</v>
      </c>
      <c r="I666" s="154" t="s">
        <v>709</v>
      </c>
      <c r="J666" s="154" t="s">
        <v>673</v>
      </c>
      <c r="K666" s="154" t="s">
        <v>1109</v>
      </c>
      <c r="L666" s="154">
        <f>IF(Tabelle1[[#This Row],[Minutes]]&gt;1,Tabelle1[[#This Row],[Minutes]],"")</f>
        <v>86</v>
      </c>
      <c r="M666" s="154">
        <v>86</v>
      </c>
      <c r="N666"/>
    </row>
    <row r="667" spans="1:14" x14ac:dyDescent="0.25">
      <c r="A667" s="149" t="s">
        <v>518</v>
      </c>
      <c r="B667" s="151" t="str">
        <f>IF(OR(ISNUMBER(FIND("W/O",Tabelle1[[#This Row],[Score]])),ISNUMBER(FIND("RET",Tabelle1[[#This Row],[Score]]))),"NO","YES")</f>
        <v>YES</v>
      </c>
      <c r="C667" s="151" t="str">
        <f>IF(Tabelle1[[#This Row],[Tournament]]="Wimbledon","YES","NO")</f>
        <v>NO</v>
      </c>
      <c r="D667" s="150">
        <v>43626</v>
      </c>
      <c r="E667" s="151" t="s">
        <v>1105</v>
      </c>
      <c r="F667" s="151">
        <v>4</v>
      </c>
      <c r="G667" s="151" t="s">
        <v>514</v>
      </c>
      <c r="H667" s="151" t="s">
        <v>513</v>
      </c>
      <c r="I667" s="151" t="s">
        <v>683</v>
      </c>
      <c r="J667" s="151" t="s">
        <v>682</v>
      </c>
      <c r="K667" s="151" t="s">
        <v>628</v>
      </c>
      <c r="L667" s="151">
        <f>IF(Tabelle1[[#This Row],[Minutes]]&gt;1,Tabelle1[[#This Row],[Minutes]],"")</f>
        <v>83</v>
      </c>
      <c r="M667" s="151">
        <v>83</v>
      </c>
      <c r="N667"/>
    </row>
    <row r="668" spans="1:14" x14ac:dyDescent="0.25">
      <c r="A668" s="152" t="s">
        <v>518</v>
      </c>
      <c r="B668" s="154" t="str">
        <f>IF(OR(ISNUMBER(FIND("W/O",Tabelle1[[#This Row],[Score]])),ISNUMBER(FIND("RET",Tabelle1[[#This Row],[Score]]))),"NO","YES")</f>
        <v>YES</v>
      </c>
      <c r="C668" s="154" t="str">
        <f>IF(Tabelle1[[#This Row],[Tournament]]="Wimbledon","YES","NO")</f>
        <v>NO</v>
      </c>
      <c r="D668" s="153">
        <v>43626</v>
      </c>
      <c r="E668" s="154" t="s">
        <v>1105</v>
      </c>
      <c r="F668" s="154">
        <v>4</v>
      </c>
      <c r="G668" s="154" t="s">
        <v>581</v>
      </c>
      <c r="H668" s="154" t="s">
        <v>526</v>
      </c>
      <c r="I668" s="154" t="s">
        <v>832</v>
      </c>
      <c r="J668" s="154" t="s">
        <v>817</v>
      </c>
      <c r="K668" s="154" t="s">
        <v>512</v>
      </c>
      <c r="L668" s="154">
        <f>IF(Tabelle1[[#This Row],[Minutes]]&gt;1,Tabelle1[[#This Row],[Minutes]],"")</f>
        <v>66</v>
      </c>
      <c r="M668" s="154">
        <v>66</v>
      </c>
      <c r="N668"/>
    </row>
    <row r="669" spans="1:14" x14ac:dyDescent="0.25">
      <c r="A669" s="149" t="s">
        <v>518</v>
      </c>
      <c r="B669" s="151" t="str">
        <f>IF(OR(ISNUMBER(FIND("W/O",Tabelle1[[#This Row],[Score]])),ISNUMBER(FIND("RET",Tabelle1[[#This Row],[Score]]))),"NO","YES")</f>
        <v>YES</v>
      </c>
      <c r="C669" s="151" t="str">
        <f>IF(Tabelle1[[#This Row],[Tournament]]="Wimbledon","YES","NO")</f>
        <v>NO</v>
      </c>
      <c r="D669" s="150">
        <v>43626</v>
      </c>
      <c r="E669" s="151" t="s">
        <v>1105</v>
      </c>
      <c r="F669" s="151">
        <v>5</v>
      </c>
      <c r="G669" s="151" t="s">
        <v>587</v>
      </c>
      <c r="H669" s="151" t="s">
        <v>943</v>
      </c>
      <c r="I669" s="151" t="s">
        <v>532</v>
      </c>
      <c r="J669" s="151" t="s">
        <v>531</v>
      </c>
      <c r="K669" s="151" t="s">
        <v>1108</v>
      </c>
      <c r="L669" s="151">
        <f>IF(Tabelle1[[#This Row],[Minutes]]&gt;1,Tabelle1[[#This Row],[Minutes]],"")</f>
        <v>70</v>
      </c>
      <c r="M669" s="151">
        <v>70</v>
      </c>
      <c r="N669"/>
    </row>
    <row r="670" spans="1:14" x14ac:dyDescent="0.25">
      <c r="A670" s="152" t="s">
        <v>518</v>
      </c>
      <c r="B670" s="154" t="str">
        <f>IF(OR(ISNUMBER(FIND("W/O",Tabelle1[[#This Row],[Score]])),ISNUMBER(FIND("RET",Tabelle1[[#This Row],[Score]]))),"NO","YES")</f>
        <v>YES</v>
      </c>
      <c r="C670" s="154" t="str">
        <f>IF(Tabelle1[[#This Row],[Tournament]]="Wimbledon","YES","NO")</f>
        <v>NO</v>
      </c>
      <c r="D670" s="153">
        <v>43626</v>
      </c>
      <c r="E670" s="154" t="s">
        <v>1105</v>
      </c>
      <c r="F670" s="154">
        <v>5</v>
      </c>
      <c r="G670" s="154" t="s">
        <v>636</v>
      </c>
      <c r="H670" s="154" t="s">
        <v>558</v>
      </c>
      <c r="I670" s="154" t="s">
        <v>524</v>
      </c>
      <c r="J670" s="154" t="s">
        <v>523</v>
      </c>
      <c r="K670" s="154" t="s">
        <v>1107</v>
      </c>
      <c r="L670" s="154">
        <f>IF(Tabelle1[[#This Row],[Minutes]]&gt;1,Tabelle1[[#This Row],[Minutes]],"")</f>
        <v>88</v>
      </c>
      <c r="M670" s="154">
        <v>88</v>
      </c>
      <c r="N670"/>
    </row>
    <row r="671" spans="1:14" x14ac:dyDescent="0.25">
      <c r="A671" s="149" t="s">
        <v>518</v>
      </c>
      <c r="B671" s="151" t="str">
        <f>IF(OR(ISNUMBER(FIND("W/O",Tabelle1[[#This Row],[Score]])),ISNUMBER(FIND("RET",Tabelle1[[#This Row],[Score]]))),"NO","YES")</f>
        <v>YES</v>
      </c>
      <c r="C671" s="151" t="str">
        <f>IF(Tabelle1[[#This Row],[Tournament]]="Wimbledon","YES","NO")</f>
        <v>NO</v>
      </c>
      <c r="D671" s="150">
        <v>43626</v>
      </c>
      <c r="E671" s="151" t="s">
        <v>1105</v>
      </c>
      <c r="F671" s="151">
        <v>5</v>
      </c>
      <c r="G671" s="151" t="s">
        <v>568</v>
      </c>
      <c r="H671" s="151" t="s">
        <v>580</v>
      </c>
      <c r="I671" s="151" t="s">
        <v>514</v>
      </c>
      <c r="J671" s="151" t="s">
        <v>513</v>
      </c>
      <c r="K671" s="151" t="s">
        <v>610</v>
      </c>
      <c r="L671" s="151">
        <f>IF(Tabelle1[[#This Row],[Minutes]]&gt;1,Tabelle1[[#This Row],[Minutes]],"")</f>
        <v>94</v>
      </c>
      <c r="M671" s="151">
        <v>94</v>
      </c>
      <c r="N671"/>
    </row>
    <row r="672" spans="1:14" x14ac:dyDescent="0.25">
      <c r="A672" s="152" t="s">
        <v>518</v>
      </c>
      <c r="B672" s="154" t="str">
        <f>IF(OR(ISNUMBER(FIND("W/O",Tabelle1[[#This Row],[Score]])),ISNUMBER(FIND("RET",Tabelle1[[#This Row],[Score]]))),"NO","YES")</f>
        <v>YES</v>
      </c>
      <c r="C672" s="154" t="str">
        <f>IF(Tabelle1[[#This Row],[Tournament]]="Wimbledon","YES","NO")</f>
        <v>NO</v>
      </c>
      <c r="D672" s="153">
        <v>43626</v>
      </c>
      <c r="E672" s="154" t="s">
        <v>1105</v>
      </c>
      <c r="F672" s="154">
        <v>5</v>
      </c>
      <c r="G672" s="154" t="s">
        <v>581</v>
      </c>
      <c r="H672" s="154" t="s">
        <v>526</v>
      </c>
      <c r="I672" s="154" t="s">
        <v>552</v>
      </c>
      <c r="J672" s="154" t="s">
        <v>551</v>
      </c>
      <c r="K672" s="154" t="s">
        <v>637</v>
      </c>
      <c r="L672" s="154">
        <f>IF(Tabelle1[[#This Row],[Minutes]]&gt;1,Tabelle1[[#This Row],[Minutes]],"")</f>
        <v>72</v>
      </c>
      <c r="M672" s="154">
        <v>72</v>
      </c>
      <c r="N672"/>
    </row>
    <row r="673" spans="1:14" x14ac:dyDescent="0.25">
      <c r="A673" s="149" t="s">
        <v>518</v>
      </c>
      <c r="B673" s="151" t="str">
        <f>IF(OR(ISNUMBER(FIND("W/O",Tabelle1[[#This Row],[Score]])),ISNUMBER(FIND("RET",Tabelle1[[#This Row],[Score]]))),"NO","YES")</f>
        <v>YES</v>
      </c>
      <c r="C673" s="151" t="str">
        <f>IF(Tabelle1[[#This Row],[Tournament]]="Wimbledon","YES","NO")</f>
        <v>NO</v>
      </c>
      <c r="D673" s="150">
        <v>43626</v>
      </c>
      <c r="E673" s="151" t="s">
        <v>1105</v>
      </c>
      <c r="F673" s="151">
        <v>6</v>
      </c>
      <c r="G673" s="151" t="s">
        <v>636</v>
      </c>
      <c r="H673" s="151" t="s">
        <v>558</v>
      </c>
      <c r="I673" s="151" t="s">
        <v>587</v>
      </c>
      <c r="J673" s="151" t="s">
        <v>943</v>
      </c>
      <c r="K673" s="151" t="s">
        <v>585</v>
      </c>
      <c r="L673" s="151">
        <f>IF(Tabelle1[[#This Row],[Minutes]]&gt;1,Tabelle1[[#This Row],[Minutes]],"")</f>
        <v>67</v>
      </c>
      <c r="M673" s="151">
        <v>67</v>
      </c>
      <c r="N673"/>
    </row>
    <row r="674" spans="1:14" x14ac:dyDescent="0.25">
      <c r="A674" s="152" t="s">
        <v>518</v>
      </c>
      <c r="B674" s="154" t="str">
        <f>IF(OR(ISNUMBER(FIND("W/O",Tabelle1[[#This Row],[Score]])),ISNUMBER(FIND("RET",Tabelle1[[#This Row],[Score]]))),"NO","YES")</f>
        <v>YES</v>
      </c>
      <c r="C674" s="154" t="str">
        <f>IF(Tabelle1[[#This Row],[Tournament]]="Wimbledon","YES","NO")</f>
        <v>NO</v>
      </c>
      <c r="D674" s="153">
        <v>43626</v>
      </c>
      <c r="E674" s="154" t="s">
        <v>1105</v>
      </c>
      <c r="F674" s="154">
        <v>6</v>
      </c>
      <c r="G674" s="154" t="s">
        <v>568</v>
      </c>
      <c r="H674" s="154" t="s">
        <v>580</v>
      </c>
      <c r="I674" s="154" t="s">
        <v>581</v>
      </c>
      <c r="J674" s="154" t="s">
        <v>526</v>
      </c>
      <c r="K674" s="154" t="s">
        <v>1106</v>
      </c>
      <c r="L674" s="154">
        <f>IF(Tabelle1[[#This Row],[Minutes]]&gt;1,Tabelle1[[#This Row],[Minutes]],"")</f>
        <v>82</v>
      </c>
      <c r="M674" s="154">
        <v>82</v>
      </c>
      <c r="N674"/>
    </row>
    <row r="675" spans="1:14" x14ac:dyDescent="0.25">
      <c r="A675" s="149" t="s">
        <v>518</v>
      </c>
      <c r="B675" s="151" t="str">
        <f>IF(OR(ISNUMBER(FIND("W/O",Tabelle1[[#This Row],[Score]])),ISNUMBER(FIND("RET",Tabelle1[[#This Row],[Score]]))),"NO","YES")</f>
        <v>YES</v>
      </c>
      <c r="C675" s="151" t="str">
        <f>IF(Tabelle1[[#This Row],[Tournament]]="Wimbledon","YES","NO")</f>
        <v>NO</v>
      </c>
      <c r="D675" s="150">
        <v>43626</v>
      </c>
      <c r="E675" s="151" t="s">
        <v>1105</v>
      </c>
      <c r="F675" s="151">
        <v>7</v>
      </c>
      <c r="G675" s="151" t="s">
        <v>636</v>
      </c>
      <c r="H675" s="151" t="s">
        <v>558</v>
      </c>
      <c r="I675" s="151" t="s">
        <v>568</v>
      </c>
      <c r="J675" s="151" t="s">
        <v>580</v>
      </c>
      <c r="K675" s="151" t="s">
        <v>1104</v>
      </c>
      <c r="L675" s="151">
        <f>IF(Tabelle1[[#This Row],[Minutes]]&gt;1,Tabelle1[[#This Row],[Minutes]],"")</f>
        <v>86</v>
      </c>
      <c r="M675" s="151">
        <v>86</v>
      </c>
      <c r="N675"/>
    </row>
    <row r="676" spans="1:14" x14ac:dyDescent="0.25">
      <c r="A676" s="152" t="s">
        <v>518</v>
      </c>
      <c r="B676" s="154" t="str">
        <f>IF(OR(ISNUMBER(FIND("W/O",Tabelle1[[#This Row],[Score]])),ISNUMBER(FIND("RET",Tabelle1[[#This Row],[Score]]))),"NO","YES")</f>
        <v>YES</v>
      </c>
      <c r="C676" s="154" t="str">
        <f>IF(Tabelle1[[#This Row],[Tournament]]="Wimbledon","YES","NO")</f>
        <v>NO</v>
      </c>
      <c r="D676" s="153">
        <v>43626</v>
      </c>
      <c r="E676" s="154" t="s">
        <v>1097</v>
      </c>
      <c r="F676" s="154">
        <v>4</v>
      </c>
      <c r="G676" s="154" t="s">
        <v>717</v>
      </c>
      <c r="H676" s="154" t="s">
        <v>571</v>
      </c>
      <c r="I676" s="154" t="s">
        <v>674</v>
      </c>
      <c r="J676" s="154" t="s">
        <v>570</v>
      </c>
      <c r="K676" s="154" t="s">
        <v>1103</v>
      </c>
      <c r="L676" s="154">
        <f>IF(Tabelle1[[#This Row],[Minutes]]&gt;1,Tabelle1[[#This Row],[Minutes]],"")</f>
        <v>107</v>
      </c>
      <c r="M676" s="154">
        <v>107</v>
      </c>
      <c r="N676"/>
    </row>
    <row r="677" spans="1:14" x14ac:dyDescent="0.25">
      <c r="A677" s="149" t="s">
        <v>518</v>
      </c>
      <c r="B677" s="151" t="str">
        <f>IF(OR(ISNUMBER(FIND("W/O",Tabelle1[[#This Row],[Score]])),ISNUMBER(FIND("RET",Tabelle1[[#This Row],[Score]]))),"NO","YES")</f>
        <v>YES</v>
      </c>
      <c r="C677" s="151" t="str">
        <f>IF(Tabelle1[[#This Row],[Tournament]]="Wimbledon","YES","NO")</f>
        <v>NO</v>
      </c>
      <c r="D677" s="150">
        <v>43626</v>
      </c>
      <c r="E677" s="151" t="s">
        <v>1097</v>
      </c>
      <c r="F677" s="151">
        <v>4</v>
      </c>
      <c r="G677" s="151" t="s">
        <v>611</v>
      </c>
      <c r="H677" s="151" t="s">
        <v>614</v>
      </c>
      <c r="I677" s="151" t="s">
        <v>633</v>
      </c>
      <c r="J677" s="151" t="s">
        <v>561</v>
      </c>
      <c r="K677" s="151" t="s">
        <v>1102</v>
      </c>
      <c r="L677" s="151">
        <f>IF(Tabelle1[[#This Row],[Minutes]]&gt;1,Tabelle1[[#This Row],[Minutes]],"")</f>
        <v>74</v>
      </c>
      <c r="M677" s="151">
        <v>74</v>
      </c>
      <c r="N677"/>
    </row>
    <row r="678" spans="1:14" x14ac:dyDescent="0.25">
      <c r="A678" s="152" t="s">
        <v>518</v>
      </c>
      <c r="B678" s="154" t="str">
        <f>IF(OR(ISNUMBER(FIND("W/O",Tabelle1[[#This Row],[Score]])),ISNUMBER(FIND("RET",Tabelle1[[#This Row],[Score]]))),"NO","YES")</f>
        <v>YES</v>
      </c>
      <c r="C678" s="154" t="str">
        <f>IF(Tabelle1[[#This Row],[Tournament]]="Wimbledon","YES","NO")</f>
        <v>NO</v>
      </c>
      <c r="D678" s="153">
        <v>43626</v>
      </c>
      <c r="E678" s="154" t="s">
        <v>1097</v>
      </c>
      <c r="F678" s="154">
        <v>4</v>
      </c>
      <c r="G678" s="154" t="s">
        <v>745</v>
      </c>
      <c r="H678" s="154" t="s">
        <v>815</v>
      </c>
      <c r="I678" s="154" t="s">
        <v>1096</v>
      </c>
      <c r="J678" s="154" t="s">
        <v>1101</v>
      </c>
      <c r="K678" s="154" t="s">
        <v>1100</v>
      </c>
      <c r="L678" s="154">
        <f>IF(Tabelle1[[#This Row],[Minutes]]&gt;1,Tabelle1[[#This Row],[Minutes]],"")</f>
        <v>90</v>
      </c>
      <c r="M678" s="154">
        <v>90</v>
      </c>
      <c r="N678"/>
    </row>
    <row r="679" spans="1:14" x14ac:dyDescent="0.25">
      <c r="A679" s="149" t="s">
        <v>518</v>
      </c>
      <c r="B679" s="151" t="str">
        <f>IF(OR(ISNUMBER(FIND("W/O",Tabelle1[[#This Row],[Score]])),ISNUMBER(FIND("RET",Tabelle1[[#This Row],[Score]]))),"NO","YES")</f>
        <v>YES</v>
      </c>
      <c r="C679" s="151" t="str">
        <f>IF(Tabelle1[[#This Row],[Tournament]]="Wimbledon","YES","NO")</f>
        <v>NO</v>
      </c>
      <c r="D679" s="150">
        <v>43626</v>
      </c>
      <c r="E679" s="151" t="s">
        <v>1097</v>
      </c>
      <c r="F679" s="151">
        <v>4</v>
      </c>
      <c r="G679" s="151" t="s">
        <v>620</v>
      </c>
      <c r="H679" s="151" t="s">
        <v>664</v>
      </c>
      <c r="I679" s="151" t="s">
        <v>728</v>
      </c>
      <c r="J679" s="151" t="s">
        <v>784</v>
      </c>
      <c r="K679" s="151" t="s">
        <v>898</v>
      </c>
      <c r="L679" s="151">
        <f>IF(Tabelle1[[#This Row],[Minutes]]&gt;1,Tabelle1[[#This Row],[Minutes]],"")</f>
        <v>64</v>
      </c>
      <c r="M679" s="151">
        <v>64</v>
      </c>
      <c r="N679"/>
    </row>
    <row r="680" spans="1:14" x14ac:dyDescent="0.25">
      <c r="A680" s="152" t="s">
        <v>518</v>
      </c>
      <c r="B680" s="154" t="str">
        <f>IF(OR(ISNUMBER(FIND("W/O",Tabelle1[[#This Row],[Score]])),ISNUMBER(FIND("RET",Tabelle1[[#This Row],[Score]]))),"NO","YES")</f>
        <v>YES</v>
      </c>
      <c r="C680" s="154" t="str">
        <f>IF(Tabelle1[[#This Row],[Tournament]]="Wimbledon","YES","NO")</f>
        <v>NO</v>
      </c>
      <c r="D680" s="153">
        <v>43626</v>
      </c>
      <c r="E680" s="154" t="s">
        <v>1097</v>
      </c>
      <c r="F680" s="154">
        <v>4</v>
      </c>
      <c r="G680" s="154" t="s">
        <v>777</v>
      </c>
      <c r="H680" s="154" t="s">
        <v>776</v>
      </c>
      <c r="I680" s="154" t="s">
        <v>600</v>
      </c>
      <c r="J680" s="154" t="s">
        <v>599</v>
      </c>
      <c r="K680" s="154" t="s">
        <v>693</v>
      </c>
      <c r="L680" s="154">
        <f>IF(Tabelle1[[#This Row],[Minutes]]&gt;1,Tabelle1[[#This Row],[Minutes]],"")</f>
        <v>62</v>
      </c>
      <c r="M680" s="154">
        <v>62</v>
      </c>
      <c r="N680"/>
    </row>
    <row r="681" spans="1:14" x14ac:dyDescent="0.25">
      <c r="A681" s="149" t="s">
        <v>518</v>
      </c>
      <c r="B681" s="151" t="str">
        <f>IF(OR(ISNUMBER(FIND("W/O",Tabelle1[[#This Row],[Score]])),ISNUMBER(FIND("RET",Tabelle1[[#This Row],[Score]]))),"NO","YES")</f>
        <v>YES</v>
      </c>
      <c r="C681" s="151" t="str">
        <f>IF(Tabelle1[[#This Row],[Tournament]]="Wimbledon","YES","NO")</f>
        <v>NO</v>
      </c>
      <c r="D681" s="150">
        <v>43626</v>
      </c>
      <c r="E681" s="151" t="s">
        <v>1097</v>
      </c>
      <c r="F681" s="151">
        <v>4</v>
      </c>
      <c r="G681" s="151" t="s">
        <v>625</v>
      </c>
      <c r="H681" s="151" t="s">
        <v>577</v>
      </c>
      <c r="I681" s="151" t="s">
        <v>810</v>
      </c>
      <c r="J681" s="151" t="s">
        <v>755</v>
      </c>
      <c r="K681" s="151" t="s">
        <v>585</v>
      </c>
      <c r="L681" s="151">
        <f>IF(Tabelle1[[#This Row],[Minutes]]&gt;1,Tabelle1[[#This Row],[Minutes]],"")</f>
        <v>67</v>
      </c>
      <c r="M681" s="151">
        <v>67</v>
      </c>
      <c r="N681"/>
    </row>
    <row r="682" spans="1:14" x14ac:dyDescent="0.25">
      <c r="A682" s="152" t="s">
        <v>518</v>
      </c>
      <c r="B682" s="154" t="str">
        <f>IF(OR(ISNUMBER(FIND("W/O",Tabelle1[[#This Row],[Score]])),ISNUMBER(FIND("RET",Tabelle1[[#This Row],[Score]]))),"NO","YES")</f>
        <v>YES</v>
      </c>
      <c r="C682" s="154" t="str">
        <f>IF(Tabelle1[[#This Row],[Tournament]]="Wimbledon","YES","NO")</f>
        <v>NO</v>
      </c>
      <c r="D682" s="153">
        <v>43626</v>
      </c>
      <c r="E682" s="154" t="s">
        <v>1097</v>
      </c>
      <c r="F682" s="154">
        <v>4</v>
      </c>
      <c r="G682" s="154" t="s">
        <v>657</v>
      </c>
      <c r="H682" s="154" t="s">
        <v>1099</v>
      </c>
      <c r="I682" s="154" t="s">
        <v>867</v>
      </c>
      <c r="J682" s="154" t="s">
        <v>583</v>
      </c>
      <c r="K682" s="154" t="s">
        <v>539</v>
      </c>
      <c r="L682" s="154">
        <f>IF(Tabelle1[[#This Row],[Minutes]]&gt;1,Tabelle1[[#This Row],[Minutes]],"")</f>
        <v>72</v>
      </c>
      <c r="M682" s="154">
        <v>72</v>
      </c>
      <c r="N682"/>
    </row>
    <row r="683" spans="1:14" x14ac:dyDescent="0.25">
      <c r="A683" s="149" t="s">
        <v>518</v>
      </c>
      <c r="B683" s="151" t="str">
        <f>IF(OR(ISNUMBER(FIND("W/O",Tabelle1[[#This Row],[Score]])),ISNUMBER(FIND("RET",Tabelle1[[#This Row],[Score]]))),"NO","YES")</f>
        <v>YES</v>
      </c>
      <c r="C683" s="151" t="str">
        <f>IF(Tabelle1[[#This Row],[Tournament]]="Wimbledon","YES","NO")</f>
        <v>NO</v>
      </c>
      <c r="D683" s="150">
        <v>43626</v>
      </c>
      <c r="E683" s="151" t="s">
        <v>1097</v>
      </c>
      <c r="F683" s="151">
        <v>4</v>
      </c>
      <c r="G683" s="151" t="s">
        <v>555</v>
      </c>
      <c r="H683" s="151" t="s">
        <v>554</v>
      </c>
      <c r="I683" s="151" t="s">
        <v>834</v>
      </c>
      <c r="J683" s="151" t="s">
        <v>833</v>
      </c>
      <c r="K683" s="151" t="s">
        <v>618</v>
      </c>
      <c r="L683" s="151">
        <f>IF(Tabelle1[[#This Row],[Minutes]]&gt;1,Tabelle1[[#This Row],[Minutes]],"")</f>
        <v>61</v>
      </c>
      <c r="M683" s="151">
        <v>61</v>
      </c>
      <c r="N683"/>
    </row>
    <row r="684" spans="1:14" x14ac:dyDescent="0.25">
      <c r="A684" s="152" t="s">
        <v>518</v>
      </c>
      <c r="B684" s="154" t="str">
        <f>IF(OR(ISNUMBER(FIND("W/O",Tabelle1[[#This Row],[Score]])),ISNUMBER(FIND("RET",Tabelle1[[#This Row],[Score]]))),"NO","YES")</f>
        <v>YES</v>
      </c>
      <c r="C684" s="154" t="str">
        <f>IF(Tabelle1[[#This Row],[Tournament]]="Wimbledon","YES","NO")</f>
        <v>NO</v>
      </c>
      <c r="D684" s="153">
        <v>43626</v>
      </c>
      <c r="E684" s="154" t="s">
        <v>1097</v>
      </c>
      <c r="F684" s="154">
        <v>5</v>
      </c>
      <c r="G684" s="154" t="s">
        <v>611</v>
      </c>
      <c r="H684" s="154" t="s">
        <v>614</v>
      </c>
      <c r="I684" s="154" t="s">
        <v>717</v>
      </c>
      <c r="J684" s="154" t="s">
        <v>571</v>
      </c>
      <c r="K684" s="154" t="s">
        <v>522</v>
      </c>
      <c r="L684" s="154">
        <f>IF(Tabelle1[[#This Row],[Minutes]]&gt;1,Tabelle1[[#This Row],[Minutes]],"")</f>
        <v>80</v>
      </c>
      <c r="M684" s="154">
        <v>80</v>
      </c>
      <c r="N684"/>
    </row>
    <row r="685" spans="1:14" x14ac:dyDescent="0.25">
      <c r="A685" s="149" t="s">
        <v>518</v>
      </c>
      <c r="B685" s="151" t="str">
        <f>IF(OR(ISNUMBER(FIND("W/O",Tabelle1[[#This Row],[Score]])),ISNUMBER(FIND("RET",Tabelle1[[#This Row],[Score]]))),"NO","YES")</f>
        <v>YES</v>
      </c>
      <c r="C685" s="151" t="str">
        <f>IF(Tabelle1[[#This Row],[Tournament]]="Wimbledon","YES","NO")</f>
        <v>NO</v>
      </c>
      <c r="D685" s="150">
        <v>43626</v>
      </c>
      <c r="E685" s="151" t="s">
        <v>1097</v>
      </c>
      <c r="F685" s="151">
        <v>5</v>
      </c>
      <c r="G685" s="151" t="s">
        <v>777</v>
      </c>
      <c r="H685" s="151" t="s">
        <v>776</v>
      </c>
      <c r="I685" s="151" t="s">
        <v>620</v>
      </c>
      <c r="J685" s="151" t="s">
        <v>664</v>
      </c>
      <c r="K685" s="151" t="s">
        <v>512</v>
      </c>
      <c r="L685" s="151">
        <f>IF(Tabelle1[[#This Row],[Minutes]]&gt;1,Tabelle1[[#This Row],[Minutes]],"")</f>
        <v>52</v>
      </c>
      <c r="M685" s="151">
        <v>52</v>
      </c>
      <c r="N685"/>
    </row>
    <row r="686" spans="1:14" x14ac:dyDescent="0.25">
      <c r="A686" s="152" t="s">
        <v>518</v>
      </c>
      <c r="B686" s="154" t="str">
        <f>IF(OR(ISNUMBER(FIND("W/O",Tabelle1[[#This Row],[Score]])),ISNUMBER(FIND("RET",Tabelle1[[#This Row],[Score]]))),"NO","YES")</f>
        <v>YES</v>
      </c>
      <c r="C686" s="154" t="str">
        <f>IF(Tabelle1[[#This Row],[Tournament]]="Wimbledon","YES","NO")</f>
        <v>NO</v>
      </c>
      <c r="D686" s="153">
        <v>43626</v>
      </c>
      <c r="E686" s="154" t="s">
        <v>1097</v>
      </c>
      <c r="F686" s="154">
        <v>5</v>
      </c>
      <c r="G686" s="154" t="s">
        <v>625</v>
      </c>
      <c r="H686" s="154" t="s">
        <v>577</v>
      </c>
      <c r="I686" s="154" t="s">
        <v>657</v>
      </c>
      <c r="J686" s="154" t="s">
        <v>1099</v>
      </c>
      <c r="K686" s="154" t="s">
        <v>629</v>
      </c>
      <c r="L686" s="154">
        <f>IF(Tabelle1[[#This Row],[Minutes]]&gt;1,Tabelle1[[#This Row],[Minutes]],"")</f>
        <v>54</v>
      </c>
      <c r="M686" s="154">
        <v>54</v>
      </c>
      <c r="N686"/>
    </row>
    <row r="687" spans="1:14" x14ac:dyDescent="0.25">
      <c r="A687" s="149" t="s">
        <v>518</v>
      </c>
      <c r="B687" s="151" t="str">
        <f>IF(OR(ISNUMBER(FIND("W/O",Tabelle1[[#This Row],[Score]])),ISNUMBER(FIND("RET",Tabelle1[[#This Row],[Score]]))),"NO","YES")</f>
        <v>YES</v>
      </c>
      <c r="C687" s="151" t="str">
        <f>IF(Tabelle1[[#This Row],[Tournament]]="Wimbledon","YES","NO")</f>
        <v>NO</v>
      </c>
      <c r="D687" s="150">
        <v>43626</v>
      </c>
      <c r="E687" s="151" t="s">
        <v>1097</v>
      </c>
      <c r="F687" s="151">
        <v>5</v>
      </c>
      <c r="G687" s="151" t="s">
        <v>555</v>
      </c>
      <c r="H687" s="151" t="s">
        <v>554</v>
      </c>
      <c r="I687" s="151" t="s">
        <v>745</v>
      </c>
      <c r="J687" s="151" t="s">
        <v>815</v>
      </c>
      <c r="K687" s="151" t="s">
        <v>678</v>
      </c>
      <c r="L687" s="151">
        <f>IF(Tabelle1[[#This Row],[Minutes]]&gt;1,Tabelle1[[#This Row],[Minutes]],"")</f>
        <v>58</v>
      </c>
      <c r="M687" s="151">
        <v>58</v>
      </c>
      <c r="N687"/>
    </row>
    <row r="688" spans="1:14" x14ac:dyDescent="0.25">
      <c r="A688" s="152" t="s">
        <v>518</v>
      </c>
      <c r="B688" s="154" t="str">
        <f>IF(OR(ISNUMBER(FIND("W/O",Tabelle1[[#This Row],[Score]])),ISNUMBER(FIND("RET",Tabelle1[[#This Row],[Score]]))),"NO","YES")</f>
        <v>YES</v>
      </c>
      <c r="C688" s="154" t="str">
        <f>IF(Tabelle1[[#This Row],[Tournament]]="Wimbledon","YES","NO")</f>
        <v>NO</v>
      </c>
      <c r="D688" s="153">
        <v>43626</v>
      </c>
      <c r="E688" s="154" t="s">
        <v>1097</v>
      </c>
      <c r="F688" s="154">
        <v>6</v>
      </c>
      <c r="G688" s="154" t="s">
        <v>611</v>
      </c>
      <c r="H688" s="154" t="s">
        <v>614</v>
      </c>
      <c r="I688" s="154" t="s">
        <v>625</v>
      </c>
      <c r="J688" s="154" t="s">
        <v>577</v>
      </c>
      <c r="K688" s="154" t="s">
        <v>1098</v>
      </c>
      <c r="L688" s="154">
        <f>IF(Tabelle1[[#This Row],[Minutes]]&gt;1,Tabelle1[[#This Row],[Minutes]],"")</f>
        <v>96</v>
      </c>
      <c r="M688" s="154">
        <v>96</v>
      </c>
      <c r="N688"/>
    </row>
    <row r="689" spans="1:14" x14ac:dyDescent="0.25">
      <c r="A689" s="149" t="s">
        <v>518</v>
      </c>
      <c r="B689" s="151" t="str">
        <f>IF(OR(ISNUMBER(FIND("W/O",Tabelle1[[#This Row],[Score]])),ISNUMBER(FIND("RET",Tabelle1[[#This Row],[Score]]))),"NO","YES")</f>
        <v>YES</v>
      </c>
      <c r="C689" s="151" t="str">
        <f>IF(Tabelle1[[#This Row],[Tournament]]="Wimbledon","YES","NO")</f>
        <v>NO</v>
      </c>
      <c r="D689" s="150">
        <v>43626</v>
      </c>
      <c r="E689" s="151" t="s">
        <v>1097</v>
      </c>
      <c r="F689" s="151">
        <v>6</v>
      </c>
      <c r="G689" s="151" t="s">
        <v>555</v>
      </c>
      <c r="H689" s="151" t="s">
        <v>554</v>
      </c>
      <c r="I689" s="151" t="s">
        <v>777</v>
      </c>
      <c r="J689" s="151" t="s">
        <v>776</v>
      </c>
      <c r="K689" s="151" t="s">
        <v>512</v>
      </c>
      <c r="L689" s="151">
        <f>IF(Tabelle1[[#This Row],[Minutes]]&gt;1,Tabelle1[[#This Row],[Minutes]],"")</f>
        <v>49</v>
      </c>
      <c r="M689" s="151">
        <v>49</v>
      </c>
      <c r="N689"/>
    </row>
    <row r="690" spans="1:14" x14ac:dyDescent="0.25">
      <c r="A690" s="152" t="s">
        <v>518</v>
      </c>
      <c r="B690" s="154" t="str">
        <f>IF(OR(ISNUMBER(FIND("W/O",Tabelle1[[#This Row],[Score]])),ISNUMBER(FIND("RET",Tabelle1[[#This Row],[Score]]))),"NO","YES")</f>
        <v>YES</v>
      </c>
      <c r="C690" s="154" t="str">
        <f>IF(Tabelle1[[#This Row],[Tournament]]="Wimbledon","YES","NO")</f>
        <v>NO</v>
      </c>
      <c r="D690" s="153">
        <v>43626</v>
      </c>
      <c r="E690" s="154" t="s">
        <v>1097</v>
      </c>
      <c r="F690" s="154">
        <v>7</v>
      </c>
      <c r="G690" s="154" t="s">
        <v>611</v>
      </c>
      <c r="H690" s="154" t="s">
        <v>614</v>
      </c>
      <c r="I690" s="154" t="s">
        <v>555</v>
      </c>
      <c r="J690" s="154" t="s">
        <v>554</v>
      </c>
      <c r="K690" s="154" t="s">
        <v>637</v>
      </c>
      <c r="L690" s="154">
        <f>IF(Tabelle1[[#This Row],[Minutes]]&gt;1,Tabelle1[[#This Row],[Minutes]],"")</f>
        <v>69</v>
      </c>
      <c r="M690" s="154">
        <v>69</v>
      </c>
      <c r="N690"/>
    </row>
    <row r="691" spans="1:14" x14ac:dyDescent="0.25">
      <c r="A691" s="149" t="s">
        <v>518</v>
      </c>
      <c r="B691" s="151" t="str">
        <f>IF(OR(ISNUMBER(FIND("W/O",Tabelle1[[#This Row],[Score]])),ISNUMBER(FIND("RET",Tabelle1[[#This Row],[Score]]))),"NO","YES")</f>
        <v>YES</v>
      </c>
      <c r="C691" s="151" t="str">
        <f>IF(Tabelle1[[#This Row],[Tournament]]="Wimbledon","YES","NO")</f>
        <v>NO</v>
      </c>
      <c r="D691" s="150">
        <v>43633</v>
      </c>
      <c r="E691" s="151" t="s">
        <v>1095</v>
      </c>
      <c r="F691" s="151">
        <v>4</v>
      </c>
      <c r="G691" s="151" t="s">
        <v>619</v>
      </c>
      <c r="H691" s="151" t="s">
        <v>561</v>
      </c>
      <c r="I691" s="151" t="s">
        <v>917</v>
      </c>
      <c r="J691" s="151" t="s">
        <v>922</v>
      </c>
      <c r="K691" s="151" t="s">
        <v>550</v>
      </c>
      <c r="L691" s="151">
        <f>IF(Tabelle1[[#This Row],[Minutes]]&gt;1,Tabelle1[[#This Row],[Minutes]],"")</f>
        <v>58</v>
      </c>
      <c r="M691" s="151">
        <v>58</v>
      </c>
      <c r="N691"/>
    </row>
    <row r="692" spans="1:14" x14ac:dyDescent="0.25">
      <c r="A692" s="152" t="s">
        <v>518</v>
      </c>
      <c r="B692" s="154" t="str">
        <f>IF(OR(ISNUMBER(FIND("W/O",Tabelle1[[#This Row],[Score]])),ISNUMBER(FIND("RET",Tabelle1[[#This Row],[Score]]))),"NO","YES")</f>
        <v>YES</v>
      </c>
      <c r="C692" s="154" t="str">
        <f>IF(Tabelle1[[#This Row],[Tournament]]="Wimbledon","YES","NO")</f>
        <v>NO</v>
      </c>
      <c r="D692" s="153">
        <v>43633</v>
      </c>
      <c r="E692" s="154" t="s">
        <v>1095</v>
      </c>
      <c r="F692" s="154">
        <v>4</v>
      </c>
      <c r="G692" s="154" t="s">
        <v>896</v>
      </c>
      <c r="H692" s="154" t="s">
        <v>516</v>
      </c>
      <c r="I692" s="154" t="s">
        <v>632</v>
      </c>
      <c r="J692" s="154" t="s">
        <v>741</v>
      </c>
      <c r="K692" s="154" t="s">
        <v>557</v>
      </c>
      <c r="L692" s="154">
        <f>IF(Tabelle1[[#This Row],[Minutes]]&gt;1,Tabelle1[[#This Row],[Minutes]],"")</f>
        <v>49</v>
      </c>
      <c r="M692" s="154">
        <v>49</v>
      </c>
      <c r="N692"/>
    </row>
    <row r="693" spans="1:14" x14ac:dyDescent="0.25">
      <c r="A693" s="149" t="s">
        <v>518</v>
      </c>
      <c r="B693" s="151" t="str">
        <f>IF(OR(ISNUMBER(FIND("W/O",Tabelle1[[#This Row],[Score]])),ISNUMBER(FIND("RET",Tabelle1[[#This Row],[Score]]))),"NO","YES")</f>
        <v>YES</v>
      </c>
      <c r="C693" s="151" t="str">
        <f>IF(Tabelle1[[#This Row],[Tournament]]="Wimbledon","YES","NO")</f>
        <v>NO</v>
      </c>
      <c r="D693" s="150">
        <v>43633</v>
      </c>
      <c r="E693" s="151" t="s">
        <v>1095</v>
      </c>
      <c r="F693" s="151">
        <v>4</v>
      </c>
      <c r="G693" s="151" t="s">
        <v>1096</v>
      </c>
      <c r="H693" s="151" t="s">
        <v>633</v>
      </c>
      <c r="I693" s="151" t="s">
        <v>529</v>
      </c>
      <c r="J693" s="151" t="s">
        <v>528</v>
      </c>
      <c r="K693" s="151" t="s">
        <v>566</v>
      </c>
      <c r="L693" s="151">
        <f>IF(Tabelle1[[#This Row],[Minutes]]&gt;1,Tabelle1[[#This Row],[Minutes]],"")</f>
        <v>76</v>
      </c>
      <c r="M693" s="151">
        <v>76</v>
      </c>
      <c r="N693"/>
    </row>
    <row r="694" spans="1:14" x14ac:dyDescent="0.25">
      <c r="A694" s="152" t="s">
        <v>518</v>
      </c>
      <c r="B694" s="154" t="str">
        <f>IF(OR(ISNUMBER(FIND("W/O",Tabelle1[[#This Row],[Score]])),ISNUMBER(FIND("RET",Tabelle1[[#This Row],[Score]]))),"NO","YES")</f>
        <v>YES</v>
      </c>
      <c r="C694" s="154" t="str">
        <f>IF(Tabelle1[[#This Row],[Tournament]]="Wimbledon","YES","NO")</f>
        <v>NO</v>
      </c>
      <c r="D694" s="153">
        <v>43633</v>
      </c>
      <c r="E694" s="154" t="s">
        <v>1095</v>
      </c>
      <c r="F694" s="154">
        <v>4</v>
      </c>
      <c r="G694" s="154" t="s">
        <v>524</v>
      </c>
      <c r="H694" s="154" t="s">
        <v>523</v>
      </c>
      <c r="I694" s="154" t="s">
        <v>580</v>
      </c>
      <c r="J694" s="154" t="s">
        <v>673</v>
      </c>
      <c r="K694" s="154" t="s">
        <v>621</v>
      </c>
      <c r="L694" s="154">
        <f>IF(Tabelle1[[#This Row],[Minutes]]&gt;1,Tabelle1[[#This Row],[Minutes]],"")</f>
        <v>60</v>
      </c>
      <c r="M694" s="154">
        <v>60</v>
      </c>
      <c r="N694"/>
    </row>
    <row r="695" spans="1:14" x14ac:dyDescent="0.25">
      <c r="A695" s="149" t="s">
        <v>518</v>
      </c>
      <c r="B695" s="151" t="str">
        <f>IF(OR(ISNUMBER(FIND("W/O",Tabelle1[[#This Row],[Score]])),ISNUMBER(FIND("RET",Tabelle1[[#This Row],[Score]]))),"NO","YES")</f>
        <v>YES</v>
      </c>
      <c r="C695" s="151" t="str">
        <f>IF(Tabelle1[[#This Row],[Tournament]]="Wimbledon","YES","NO")</f>
        <v>NO</v>
      </c>
      <c r="D695" s="150">
        <v>43633</v>
      </c>
      <c r="E695" s="151" t="s">
        <v>1095</v>
      </c>
      <c r="F695" s="151">
        <v>4</v>
      </c>
      <c r="G695" s="151" t="s">
        <v>728</v>
      </c>
      <c r="H695" s="151" t="s">
        <v>526</v>
      </c>
      <c r="I695" s="151" t="s">
        <v>658</v>
      </c>
      <c r="J695" s="151" t="s">
        <v>544</v>
      </c>
      <c r="K695" s="151" t="s">
        <v>512</v>
      </c>
      <c r="L695" s="151">
        <f>IF(Tabelle1[[#This Row],[Minutes]]&gt;1,Tabelle1[[#This Row],[Minutes]],"")</f>
        <v>58</v>
      </c>
      <c r="M695" s="151">
        <v>58</v>
      </c>
      <c r="N695"/>
    </row>
    <row r="696" spans="1:14" x14ac:dyDescent="0.25">
      <c r="A696" s="152" t="s">
        <v>518</v>
      </c>
      <c r="B696" s="154" t="str">
        <f>IF(OR(ISNUMBER(FIND("W/O",Tabelle1[[#This Row],[Score]])),ISNUMBER(FIND("RET",Tabelle1[[#This Row],[Score]]))),"NO","YES")</f>
        <v>YES</v>
      </c>
      <c r="C696" s="154" t="str">
        <f>IF(Tabelle1[[#This Row],[Tournament]]="Wimbledon","YES","NO")</f>
        <v>NO</v>
      </c>
      <c r="D696" s="153">
        <v>43633</v>
      </c>
      <c r="E696" s="154" t="s">
        <v>1095</v>
      </c>
      <c r="F696" s="154">
        <v>4</v>
      </c>
      <c r="G696" s="154" t="s">
        <v>600</v>
      </c>
      <c r="H696" s="154" t="s">
        <v>599</v>
      </c>
      <c r="I696" s="154" t="s">
        <v>581</v>
      </c>
      <c r="J696" s="154" t="s">
        <v>634</v>
      </c>
      <c r="K696" s="154" t="s">
        <v>646</v>
      </c>
      <c r="L696" s="154">
        <f>IF(Tabelle1[[#This Row],[Minutes]]&gt;1,Tabelle1[[#This Row],[Minutes]],"")</f>
        <v>59</v>
      </c>
      <c r="M696" s="154">
        <v>59</v>
      </c>
      <c r="N696"/>
    </row>
    <row r="697" spans="1:14" x14ac:dyDescent="0.25">
      <c r="A697" s="149" t="s">
        <v>518</v>
      </c>
      <c r="B697" s="151" t="str">
        <f>IF(OR(ISNUMBER(FIND("W/O",Tabelle1[[#This Row],[Score]])),ISNUMBER(FIND("RET",Tabelle1[[#This Row],[Score]]))),"NO","YES")</f>
        <v>YES</v>
      </c>
      <c r="C697" s="151" t="str">
        <f>IF(Tabelle1[[#This Row],[Tournament]]="Wimbledon","YES","NO")</f>
        <v>NO</v>
      </c>
      <c r="D697" s="150">
        <v>43633</v>
      </c>
      <c r="E697" s="151" t="s">
        <v>1095</v>
      </c>
      <c r="F697" s="151">
        <v>4</v>
      </c>
      <c r="G697" s="151" t="s">
        <v>625</v>
      </c>
      <c r="H697" s="151" t="s">
        <v>577</v>
      </c>
      <c r="I697" s="151" t="s">
        <v>674</v>
      </c>
      <c r="J697" s="151" t="s">
        <v>570</v>
      </c>
      <c r="K697" s="151" t="s">
        <v>536</v>
      </c>
      <c r="L697" s="151">
        <f>IF(Tabelle1[[#This Row],[Minutes]]&gt;1,Tabelle1[[#This Row],[Minutes]],"")</f>
        <v>79</v>
      </c>
      <c r="M697" s="151">
        <v>79</v>
      </c>
      <c r="N697"/>
    </row>
    <row r="698" spans="1:14" x14ac:dyDescent="0.25">
      <c r="A698" s="152" t="s">
        <v>518</v>
      </c>
      <c r="B698" s="154" t="str">
        <f>IF(OR(ISNUMBER(FIND("W/O",Tabelle1[[#This Row],[Score]])),ISNUMBER(FIND("RET",Tabelle1[[#This Row],[Score]]))),"NO","YES")</f>
        <v>YES</v>
      </c>
      <c r="C698" s="154" t="str">
        <f>IF(Tabelle1[[#This Row],[Tournament]]="Wimbledon","YES","NO")</f>
        <v>NO</v>
      </c>
      <c r="D698" s="153">
        <v>43633</v>
      </c>
      <c r="E698" s="154" t="s">
        <v>1095</v>
      </c>
      <c r="F698" s="154">
        <v>4</v>
      </c>
      <c r="G698" s="154" t="s">
        <v>514</v>
      </c>
      <c r="H698" s="154" t="s">
        <v>513</v>
      </c>
      <c r="I698" s="154" t="s">
        <v>636</v>
      </c>
      <c r="J698" s="154" t="s">
        <v>558</v>
      </c>
      <c r="K698" s="154" t="s">
        <v>607</v>
      </c>
      <c r="L698" s="154">
        <f>IF(Tabelle1[[#This Row],[Minutes]]&gt;1,Tabelle1[[#This Row],[Minutes]],"")</f>
        <v>92</v>
      </c>
      <c r="M698" s="154">
        <v>92</v>
      </c>
      <c r="N698"/>
    </row>
    <row r="699" spans="1:14" x14ac:dyDescent="0.25">
      <c r="A699" s="149" t="s">
        <v>518</v>
      </c>
      <c r="B699" s="151" t="str">
        <f>IF(OR(ISNUMBER(FIND("W/O",Tabelle1[[#This Row],[Score]])),ISNUMBER(FIND("RET",Tabelle1[[#This Row],[Score]]))),"NO","YES")</f>
        <v>YES</v>
      </c>
      <c r="C699" s="151" t="str">
        <f>IF(Tabelle1[[#This Row],[Tournament]]="Wimbledon","YES","NO")</f>
        <v>NO</v>
      </c>
      <c r="D699" s="150">
        <v>43633</v>
      </c>
      <c r="E699" s="151" t="s">
        <v>1095</v>
      </c>
      <c r="F699" s="151">
        <v>5</v>
      </c>
      <c r="G699" s="151" t="s">
        <v>619</v>
      </c>
      <c r="H699" s="151" t="s">
        <v>561</v>
      </c>
      <c r="I699" s="151" t="s">
        <v>1096</v>
      </c>
      <c r="J699" s="151" t="s">
        <v>633</v>
      </c>
      <c r="K699" s="151" t="s">
        <v>563</v>
      </c>
      <c r="L699" s="151">
        <f>IF(Tabelle1[[#This Row],[Minutes]]&gt;1,Tabelle1[[#This Row],[Minutes]],"")</f>
        <v>63</v>
      </c>
      <c r="M699" s="151">
        <v>63</v>
      </c>
      <c r="N699"/>
    </row>
    <row r="700" spans="1:14" x14ac:dyDescent="0.25">
      <c r="A700" s="152" t="s">
        <v>518</v>
      </c>
      <c r="B700" s="154" t="str">
        <f>IF(OR(ISNUMBER(FIND("W/O",Tabelle1[[#This Row],[Score]])),ISNUMBER(FIND("RET",Tabelle1[[#This Row],[Score]]))),"NO","YES")</f>
        <v>YES</v>
      </c>
      <c r="C700" s="154" t="str">
        <f>IF(Tabelle1[[#This Row],[Tournament]]="Wimbledon","YES","NO")</f>
        <v>NO</v>
      </c>
      <c r="D700" s="153">
        <v>43633</v>
      </c>
      <c r="E700" s="154" t="s">
        <v>1095</v>
      </c>
      <c r="F700" s="154">
        <v>5</v>
      </c>
      <c r="G700" s="154" t="s">
        <v>524</v>
      </c>
      <c r="H700" s="154" t="s">
        <v>523</v>
      </c>
      <c r="I700" s="154" t="s">
        <v>896</v>
      </c>
      <c r="J700" s="154" t="s">
        <v>516</v>
      </c>
      <c r="K700" s="154" t="s">
        <v>971</v>
      </c>
      <c r="L700" s="154">
        <f>IF(Tabelle1[[#This Row],[Minutes]]&gt;1,Tabelle1[[#This Row],[Minutes]],"")</f>
        <v>107</v>
      </c>
      <c r="M700" s="154">
        <v>107</v>
      </c>
      <c r="N700"/>
    </row>
    <row r="701" spans="1:14" x14ac:dyDescent="0.25">
      <c r="A701" s="149" t="s">
        <v>518</v>
      </c>
      <c r="B701" s="151" t="str">
        <f>IF(OR(ISNUMBER(FIND("W/O",Tabelle1[[#This Row],[Score]])),ISNUMBER(FIND("RET",Tabelle1[[#This Row],[Score]]))),"NO","YES")</f>
        <v>YES</v>
      </c>
      <c r="C701" s="151" t="str">
        <f>IF(Tabelle1[[#This Row],[Tournament]]="Wimbledon","YES","NO")</f>
        <v>NO</v>
      </c>
      <c r="D701" s="150">
        <v>43633</v>
      </c>
      <c r="E701" s="151" t="s">
        <v>1095</v>
      </c>
      <c r="F701" s="151">
        <v>5</v>
      </c>
      <c r="G701" s="151" t="s">
        <v>600</v>
      </c>
      <c r="H701" s="151" t="s">
        <v>599</v>
      </c>
      <c r="I701" s="151" t="s">
        <v>728</v>
      </c>
      <c r="J701" s="151" t="s">
        <v>526</v>
      </c>
      <c r="K701" s="151" t="s">
        <v>610</v>
      </c>
      <c r="L701" s="151">
        <f>IF(Tabelle1[[#This Row],[Minutes]]&gt;1,Tabelle1[[#This Row],[Minutes]],"")</f>
        <v>81</v>
      </c>
      <c r="M701" s="151">
        <v>81</v>
      </c>
      <c r="N701"/>
    </row>
    <row r="702" spans="1:14" x14ac:dyDescent="0.25">
      <c r="A702" s="152" t="s">
        <v>518</v>
      </c>
      <c r="B702" s="154" t="str">
        <f>IF(OR(ISNUMBER(FIND("W/O",Tabelle1[[#This Row],[Score]])),ISNUMBER(FIND("RET",Tabelle1[[#This Row],[Score]]))),"NO","YES")</f>
        <v>YES</v>
      </c>
      <c r="C702" s="154" t="str">
        <f>IF(Tabelle1[[#This Row],[Tournament]]="Wimbledon","YES","NO")</f>
        <v>NO</v>
      </c>
      <c r="D702" s="153">
        <v>43633</v>
      </c>
      <c r="E702" s="154" t="s">
        <v>1095</v>
      </c>
      <c r="F702" s="154">
        <v>5</v>
      </c>
      <c r="G702" s="154" t="s">
        <v>514</v>
      </c>
      <c r="H702" s="154" t="s">
        <v>513</v>
      </c>
      <c r="I702" s="154" t="s">
        <v>625</v>
      </c>
      <c r="J702" s="154" t="s">
        <v>577</v>
      </c>
      <c r="K702" s="154" t="s">
        <v>522</v>
      </c>
      <c r="L702" s="154">
        <f>IF(Tabelle1[[#This Row],[Minutes]]&gt;1,Tabelle1[[#This Row],[Minutes]],"")</f>
        <v>84</v>
      </c>
      <c r="M702" s="154">
        <v>84</v>
      </c>
      <c r="N702"/>
    </row>
    <row r="703" spans="1:14" x14ac:dyDescent="0.25">
      <c r="A703" s="149" t="s">
        <v>518</v>
      </c>
      <c r="B703" s="151" t="str">
        <f>IF(OR(ISNUMBER(FIND("W/O",Tabelle1[[#This Row],[Score]])),ISNUMBER(FIND("RET",Tabelle1[[#This Row],[Score]]))),"NO","YES")</f>
        <v>YES</v>
      </c>
      <c r="C703" s="151" t="str">
        <f>IF(Tabelle1[[#This Row],[Tournament]]="Wimbledon","YES","NO")</f>
        <v>NO</v>
      </c>
      <c r="D703" s="150">
        <v>43633</v>
      </c>
      <c r="E703" s="151" t="s">
        <v>1095</v>
      </c>
      <c r="F703" s="151">
        <v>6</v>
      </c>
      <c r="G703" s="151" t="s">
        <v>524</v>
      </c>
      <c r="H703" s="151" t="s">
        <v>523</v>
      </c>
      <c r="I703" s="151" t="s">
        <v>619</v>
      </c>
      <c r="J703" s="151" t="s">
        <v>561</v>
      </c>
      <c r="K703" s="151" t="s">
        <v>550</v>
      </c>
      <c r="L703" s="151">
        <f>IF(Tabelle1[[#This Row],[Minutes]]&gt;1,Tabelle1[[#This Row],[Minutes]],"")</f>
        <v>64</v>
      </c>
      <c r="M703" s="151">
        <v>64</v>
      </c>
      <c r="N703"/>
    </row>
    <row r="704" spans="1:14" x14ac:dyDescent="0.25">
      <c r="A704" s="152" t="s">
        <v>518</v>
      </c>
      <c r="B704" s="154" t="str">
        <f>IF(OR(ISNUMBER(FIND("W/O",Tabelle1[[#This Row],[Score]])),ISNUMBER(FIND("RET",Tabelle1[[#This Row],[Score]]))),"NO","YES")</f>
        <v>YES</v>
      </c>
      <c r="C704" s="154" t="str">
        <f>IF(Tabelle1[[#This Row],[Tournament]]="Wimbledon","YES","NO")</f>
        <v>NO</v>
      </c>
      <c r="D704" s="153">
        <v>43633</v>
      </c>
      <c r="E704" s="154" t="s">
        <v>1095</v>
      </c>
      <c r="F704" s="154">
        <v>6</v>
      </c>
      <c r="G704" s="154" t="s">
        <v>514</v>
      </c>
      <c r="H704" s="154" t="s">
        <v>513</v>
      </c>
      <c r="I704" s="154" t="s">
        <v>600</v>
      </c>
      <c r="J704" s="154" t="s">
        <v>599</v>
      </c>
      <c r="K704" s="154" t="s">
        <v>533</v>
      </c>
      <c r="L704" s="154">
        <f>IF(Tabelle1[[#This Row],[Minutes]]&gt;1,Tabelle1[[#This Row],[Minutes]],"")</f>
        <v>88</v>
      </c>
      <c r="M704" s="154">
        <v>88</v>
      </c>
      <c r="N704"/>
    </row>
    <row r="705" spans="1:14" x14ac:dyDescent="0.25">
      <c r="A705" s="149" t="s">
        <v>518</v>
      </c>
      <c r="B705" s="151" t="str">
        <f>IF(OR(ISNUMBER(FIND("W/O",Tabelle1[[#This Row],[Score]])),ISNUMBER(FIND("RET",Tabelle1[[#This Row],[Score]]))),"NO","YES")</f>
        <v>YES</v>
      </c>
      <c r="C705" s="151" t="str">
        <f>IF(Tabelle1[[#This Row],[Tournament]]="Wimbledon","YES","NO")</f>
        <v>NO</v>
      </c>
      <c r="D705" s="150">
        <v>43633</v>
      </c>
      <c r="E705" s="151" t="s">
        <v>1095</v>
      </c>
      <c r="F705" s="151">
        <v>7</v>
      </c>
      <c r="G705" s="151" t="s">
        <v>514</v>
      </c>
      <c r="H705" s="151" t="s">
        <v>513</v>
      </c>
      <c r="I705" s="151" t="s">
        <v>524</v>
      </c>
      <c r="J705" s="151" t="s">
        <v>523</v>
      </c>
      <c r="K705" s="151" t="s">
        <v>1094</v>
      </c>
      <c r="L705" s="151">
        <f>IF(Tabelle1[[#This Row],[Minutes]]&gt;1,Tabelle1[[#This Row],[Minutes]],"")</f>
        <v>86</v>
      </c>
      <c r="M705" s="151">
        <v>86</v>
      </c>
      <c r="N705"/>
    </row>
    <row r="706" spans="1:14" x14ac:dyDescent="0.25">
      <c r="A706" s="152" t="s">
        <v>518</v>
      </c>
      <c r="B706" s="154" t="str">
        <f>IF(OR(ISNUMBER(FIND("W/O",Tabelle1[[#This Row],[Score]])),ISNUMBER(FIND("RET",Tabelle1[[#This Row],[Score]]))),"NO","YES")</f>
        <v>YES</v>
      </c>
      <c r="C706" s="154" t="str">
        <f>IF(Tabelle1[[#This Row],[Tournament]]="Wimbledon","YES","NO")</f>
        <v>NO</v>
      </c>
      <c r="D706" s="153">
        <v>43633</v>
      </c>
      <c r="E706" s="154" t="s">
        <v>1090</v>
      </c>
      <c r="F706" s="154">
        <v>4</v>
      </c>
      <c r="G706" s="154" t="s">
        <v>834</v>
      </c>
      <c r="H706" s="154" t="s">
        <v>833</v>
      </c>
      <c r="I706" s="154" t="s">
        <v>620</v>
      </c>
      <c r="J706" s="154" t="s">
        <v>664</v>
      </c>
      <c r="K706" s="154" t="s">
        <v>533</v>
      </c>
      <c r="L706" s="154">
        <f>IF(Tabelle1[[#This Row],[Minutes]]&gt;1,Tabelle1[[#This Row],[Minutes]],"")</f>
        <v>70</v>
      </c>
      <c r="M706" s="154">
        <v>70</v>
      </c>
      <c r="N706"/>
    </row>
    <row r="707" spans="1:14" x14ac:dyDescent="0.25">
      <c r="A707" s="149" t="s">
        <v>518</v>
      </c>
      <c r="B707" s="151" t="str">
        <f>IF(OR(ISNUMBER(FIND("W/O",Tabelle1[[#This Row],[Score]])),ISNUMBER(FIND("RET",Tabelle1[[#This Row],[Score]]))),"NO","YES")</f>
        <v>YES</v>
      </c>
      <c r="C707" s="151" t="str">
        <f>IF(Tabelle1[[#This Row],[Tournament]]="Wimbledon","YES","NO")</f>
        <v>NO</v>
      </c>
      <c r="D707" s="150">
        <v>43633</v>
      </c>
      <c r="E707" s="151" t="s">
        <v>1090</v>
      </c>
      <c r="F707" s="151">
        <v>4</v>
      </c>
      <c r="G707" s="151" t="s">
        <v>759</v>
      </c>
      <c r="H707" s="151" t="s">
        <v>663</v>
      </c>
      <c r="I707" s="151" t="s">
        <v>729</v>
      </c>
      <c r="J707" s="151" t="s">
        <v>587</v>
      </c>
      <c r="K707" s="151" t="s">
        <v>539</v>
      </c>
      <c r="L707" s="151">
        <f>IF(Tabelle1[[#This Row],[Minutes]]&gt;1,Tabelle1[[#This Row],[Minutes]],"")</f>
        <v>71</v>
      </c>
      <c r="M707" s="151">
        <v>71</v>
      </c>
      <c r="N707"/>
    </row>
    <row r="708" spans="1:14" x14ac:dyDescent="0.25">
      <c r="A708" s="152" t="s">
        <v>518</v>
      </c>
      <c r="B708" s="154" t="str">
        <f>IF(OR(ISNUMBER(FIND("W/O",Tabelle1[[#This Row],[Score]])),ISNUMBER(FIND("RET",Tabelle1[[#This Row],[Score]]))),"NO","YES")</f>
        <v>YES</v>
      </c>
      <c r="C708" s="154" t="str">
        <f>IF(Tabelle1[[#This Row],[Tournament]]="Wimbledon","YES","NO")</f>
        <v>NO</v>
      </c>
      <c r="D708" s="153">
        <v>43633</v>
      </c>
      <c r="E708" s="154" t="s">
        <v>1090</v>
      </c>
      <c r="F708" s="154">
        <v>4</v>
      </c>
      <c r="G708" s="154" t="s">
        <v>591</v>
      </c>
      <c r="H708" s="154" t="s">
        <v>887</v>
      </c>
      <c r="I708" s="154" t="s">
        <v>521</v>
      </c>
      <c r="J708" s="154" t="s">
        <v>520</v>
      </c>
      <c r="K708" s="154" t="s">
        <v>585</v>
      </c>
      <c r="L708" s="154">
        <f>IF(Tabelle1[[#This Row],[Minutes]]&gt;1,Tabelle1[[#This Row],[Minutes]],"")</f>
        <v>74</v>
      </c>
      <c r="M708" s="154">
        <v>74</v>
      </c>
      <c r="N708"/>
    </row>
    <row r="709" spans="1:14" x14ac:dyDescent="0.25">
      <c r="A709" s="149" t="s">
        <v>518</v>
      </c>
      <c r="B709" s="151" t="str">
        <f>IF(OR(ISNUMBER(FIND("W/O",Tabelle1[[#This Row],[Score]])),ISNUMBER(FIND("RET",Tabelle1[[#This Row],[Score]]))),"NO","YES")</f>
        <v>YES</v>
      </c>
      <c r="C709" s="151" t="str">
        <f>IF(Tabelle1[[#This Row],[Tournament]]="Wimbledon","YES","NO")</f>
        <v>NO</v>
      </c>
      <c r="D709" s="150">
        <v>43633</v>
      </c>
      <c r="E709" s="151" t="s">
        <v>1090</v>
      </c>
      <c r="F709" s="151">
        <v>4</v>
      </c>
      <c r="G709" s="151" t="s">
        <v>612</v>
      </c>
      <c r="H709" s="151" t="s">
        <v>611</v>
      </c>
      <c r="I709" s="151" t="s">
        <v>657</v>
      </c>
      <c r="J709" s="151" t="s">
        <v>571</v>
      </c>
      <c r="K709" s="151" t="s">
        <v>780</v>
      </c>
      <c r="L709" s="151">
        <f>IF(Tabelle1[[#This Row],[Minutes]]&gt;1,Tabelle1[[#This Row],[Minutes]],"")</f>
        <v>85</v>
      </c>
      <c r="M709" s="151">
        <v>85</v>
      </c>
      <c r="N709"/>
    </row>
    <row r="710" spans="1:14" x14ac:dyDescent="0.25">
      <c r="A710" s="152" t="s">
        <v>518</v>
      </c>
      <c r="B710" s="154" t="str">
        <f>IF(OR(ISNUMBER(FIND("W/O",Tabelle1[[#This Row],[Score]])),ISNUMBER(FIND("RET",Tabelle1[[#This Row],[Score]]))),"NO","YES")</f>
        <v>YES</v>
      </c>
      <c r="C710" s="154" t="str">
        <f>IF(Tabelle1[[#This Row],[Tournament]]="Wimbledon","YES","NO")</f>
        <v>NO</v>
      </c>
      <c r="D710" s="153">
        <v>43633</v>
      </c>
      <c r="E710" s="154" t="s">
        <v>1090</v>
      </c>
      <c r="F710" s="154">
        <v>4</v>
      </c>
      <c r="G710" s="154" t="s">
        <v>552</v>
      </c>
      <c r="H710" s="154" t="s">
        <v>551</v>
      </c>
      <c r="I710" s="154" t="s">
        <v>515</v>
      </c>
      <c r="J710" s="154" t="s">
        <v>576</v>
      </c>
      <c r="K710" s="154" t="s">
        <v>1093</v>
      </c>
      <c r="L710" s="154">
        <f>IF(Tabelle1[[#This Row],[Minutes]]&gt;1,Tabelle1[[#This Row],[Minutes]],"")</f>
        <v>86</v>
      </c>
      <c r="M710" s="154">
        <v>86</v>
      </c>
      <c r="N710"/>
    </row>
    <row r="711" spans="1:14" x14ac:dyDescent="0.25">
      <c r="A711" s="149" t="s">
        <v>518</v>
      </c>
      <c r="B711" s="151" t="str">
        <f>IF(OR(ISNUMBER(FIND("W/O",Tabelle1[[#This Row],[Score]])),ISNUMBER(FIND("RET",Tabelle1[[#This Row],[Score]]))),"NO","YES")</f>
        <v>YES</v>
      </c>
      <c r="C711" s="151" t="str">
        <f>IF(Tabelle1[[#This Row],[Tournament]]="Wimbledon","YES","NO")</f>
        <v>NO</v>
      </c>
      <c r="D711" s="150">
        <v>43633</v>
      </c>
      <c r="E711" s="151" t="s">
        <v>1090</v>
      </c>
      <c r="F711" s="151">
        <v>4</v>
      </c>
      <c r="G711" s="151" t="s">
        <v>549</v>
      </c>
      <c r="H711" s="151" t="s">
        <v>548</v>
      </c>
      <c r="I711" s="151" t="s">
        <v>564</v>
      </c>
      <c r="J711" s="151" t="s">
        <v>535</v>
      </c>
      <c r="K711" s="151" t="s">
        <v>598</v>
      </c>
      <c r="L711" s="151">
        <f>IF(Tabelle1[[#This Row],[Minutes]]&gt;1,Tabelle1[[#This Row],[Minutes]],"")</f>
        <v>75</v>
      </c>
      <c r="M711" s="151">
        <v>75</v>
      </c>
      <c r="N711"/>
    </row>
    <row r="712" spans="1:14" x14ac:dyDescent="0.25">
      <c r="A712" s="152" t="s">
        <v>518</v>
      </c>
      <c r="B712" s="154" t="str">
        <f>IF(OR(ISNUMBER(FIND("W/O",Tabelle1[[#This Row],[Score]])),ISNUMBER(FIND("RET",Tabelle1[[#This Row],[Score]]))),"NO","YES")</f>
        <v>YES</v>
      </c>
      <c r="C712" s="154" t="str">
        <f>IF(Tabelle1[[#This Row],[Tournament]]="Wimbledon","YES","NO")</f>
        <v>NO</v>
      </c>
      <c r="D712" s="153">
        <v>43633</v>
      </c>
      <c r="E712" s="154" t="s">
        <v>1090</v>
      </c>
      <c r="F712" s="154">
        <v>4</v>
      </c>
      <c r="G712" s="154" t="s">
        <v>615</v>
      </c>
      <c r="H712" s="154" t="s">
        <v>614</v>
      </c>
      <c r="I712" s="154" t="s">
        <v>745</v>
      </c>
      <c r="J712" s="154" t="s">
        <v>903</v>
      </c>
      <c r="K712" s="154" t="s">
        <v>1092</v>
      </c>
      <c r="L712" s="154">
        <f>IF(Tabelle1[[#This Row],[Minutes]]&gt;1,Tabelle1[[#This Row],[Minutes]],"")</f>
        <v>68</v>
      </c>
      <c r="M712" s="154">
        <v>68</v>
      </c>
      <c r="N712"/>
    </row>
    <row r="713" spans="1:14" x14ac:dyDescent="0.25">
      <c r="A713" s="149" t="s">
        <v>518</v>
      </c>
      <c r="B713" s="151" t="str">
        <f>IF(OR(ISNUMBER(FIND("W/O",Tabelle1[[#This Row],[Score]])),ISNUMBER(FIND("RET",Tabelle1[[#This Row],[Score]]))),"NO","YES")</f>
        <v>YES</v>
      </c>
      <c r="C713" s="151" t="str">
        <f>IF(Tabelle1[[#This Row],[Tournament]]="Wimbledon","YES","NO")</f>
        <v>NO</v>
      </c>
      <c r="D713" s="150">
        <v>43633</v>
      </c>
      <c r="E713" s="151" t="s">
        <v>1090</v>
      </c>
      <c r="F713" s="151">
        <v>4</v>
      </c>
      <c r="G713" s="151" t="s">
        <v>532</v>
      </c>
      <c r="H713" s="151" t="s">
        <v>531</v>
      </c>
      <c r="I713" s="151" t="s">
        <v>647</v>
      </c>
      <c r="J713" s="151" t="s">
        <v>622</v>
      </c>
      <c r="K713" s="151" t="s">
        <v>533</v>
      </c>
      <c r="L713" s="151">
        <f>IF(Tabelle1[[#This Row],[Minutes]]&gt;1,Tabelle1[[#This Row],[Minutes]],"")</f>
        <v>77</v>
      </c>
      <c r="M713" s="151">
        <v>77</v>
      </c>
      <c r="N713"/>
    </row>
    <row r="714" spans="1:14" x14ac:dyDescent="0.25">
      <c r="A714" s="152" t="s">
        <v>518</v>
      </c>
      <c r="B714" s="154" t="str">
        <f>IF(OR(ISNUMBER(FIND("W/O",Tabelle1[[#This Row],[Score]])),ISNUMBER(FIND("RET",Tabelle1[[#This Row],[Score]]))),"NO","YES")</f>
        <v>YES</v>
      </c>
      <c r="C714" s="154" t="str">
        <f>IF(Tabelle1[[#This Row],[Tournament]]="Wimbledon","YES","NO")</f>
        <v>NO</v>
      </c>
      <c r="D714" s="153">
        <v>43633</v>
      </c>
      <c r="E714" s="154" t="s">
        <v>1090</v>
      </c>
      <c r="F714" s="154">
        <v>5</v>
      </c>
      <c r="G714" s="154" t="s">
        <v>834</v>
      </c>
      <c r="H714" s="154" t="s">
        <v>833</v>
      </c>
      <c r="I714" s="154" t="s">
        <v>549</v>
      </c>
      <c r="J714" s="154" t="s">
        <v>548</v>
      </c>
      <c r="K714" s="154" t="s">
        <v>522</v>
      </c>
      <c r="L714" s="154">
        <f>IF(Tabelle1[[#This Row],[Minutes]]&gt;1,Tabelle1[[#This Row],[Minutes]],"")</f>
        <v>71</v>
      </c>
      <c r="M714" s="154">
        <v>71</v>
      </c>
      <c r="N714"/>
    </row>
    <row r="715" spans="1:14" x14ac:dyDescent="0.25">
      <c r="A715" s="149" t="s">
        <v>518</v>
      </c>
      <c r="B715" s="151" t="str">
        <f>IF(OR(ISNUMBER(FIND("W/O",Tabelle1[[#This Row],[Score]])),ISNUMBER(FIND("RET",Tabelle1[[#This Row],[Score]]))),"NO","YES")</f>
        <v>YES</v>
      </c>
      <c r="C715" s="151" t="str">
        <f>IF(Tabelle1[[#This Row],[Tournament]]="Wimbledon","YES","NO")</f>
        <v>NO</v>
      </c>
      <c r="D715" s="150">
        <v>43633</v>
      </c>
      <c r="E715" s="151" t="s">
        <v>1090</v>
      </c>
      <c r="F715" s="151">
        <v>5</v>
      </c>
      <c r="G715" s="151" t="s">
        <v>591</v>
      </c>
      <c r="H715" s="151" t="s">
        <v>887</v>
      </c>
      <c r="I715" s="151" t="s">
        <v>759</v>
      </c>
      <c r="J715" s="151" t="s">
        <v>663</v>
      </c>
      <c r="K715" s="151" t="s">
        <v>610</v>
      </c>
      <c r="L715" s="151">
        <f>IF(Tabelle1[[#This Row],[Minutes]]&gt;1,Tabelle1[[#This Row],[Minutes]],"")</f>
        <v>74</v>
      </c>
      <c r="M715" s="151">
        <v>74</v>
      </c>
      <c r="N715"/>
    </row>
    <row r="716" spans="1:14" x14ac:dyDescent="0.25">
      <c r="A716" s="152" t="s">
        <v>518</v>
      </c>
      <c r="B716" s="154" t="str">
        <f>IF(OR(ISNUMBER(FIND("W/O",Tabelle1[[#This Row],[Score]])),ISNUMBER(FIND("RET",Tabelle1[[#This Row],[Score]]))),"NO","YES")</f>
        <v>YES</v>
      </c>
      <c r="C716" s="154" t="str">
        <f>IF(Tabelle1[[#This Row],[Tournament]]="Wimbledon","YES","NO")</f>
        <v>NO</v>
      </c>
      <c r="D716" s="153">
        <v>43633</v>
      </c>
      <c r="E716" s="154" t="s">
        <v>1090</v>
      </c>
      <c r="F716" s="154">
        <v>5</v>
      </c>
      <c r="G716" s="154" t="s">
        <v>612</v>
      </c>
      <c r="H716" s="154" t="s">
        <v>611</v>
      </c>
      <c r="I716" s="154" t="s">
        <v>552</v>
      </c>
      <c r="J716" s="154" t="s">
        <v>551</v>
      </c>
      <c r="K716" s="154" t="s">
        <v>536</v>
      </c>
      <c r="L716" s="154">
        <f>IF(Tabelle1[[#This Row],[Minutes]]&gt;1,Tabelle1[[#This Row],[Minutes]],"")</f>
        <v>87</v>
      </c>
      <c r="M716" s="154">
        <v>87</v>
      </c>
      <c r="N716"/>
    </row>
    <row r="717" spans="1:14" x14ac:dyDescent="0.25">
      <c r="A717" s="149" t="s">
        <v>518</v>
      </c>
      <c r="B717" s="151" t="str">
        <f>IF(OR(ISNUMBER(FIND("W/O",Tabelle1[[#This Row],[Score]])),ISNUMBER(FIND("RET",Tabelle1[[#This Row],[Score]]))),"NO","YES")</f>
        <v>YES</v>
      </c>
      <c r="C717" s="151" t="str">
        <f>IF(Tabelle1[[#This Row],[Tournament]]="Wimbledon","YES","NO")</f>
        <v>NO</v>
      </c>
      <c r="D717" s="150">
        <v>43633</v>
      </c>
      <c r="E717" s="151" t="s">
        <v>1090</v>
      </c>
      <c r="F717" s="151">
        <v>5</v>
      </c>
      <c r="G717" s="151" t="s">
        <v>532</v>
      </c>
      <c r="H717" s="151" t="s">
        <v>531</v>
      </c>
      <c r="I717" s="151" t="s">
        <v>615</v>
      </c>
      <c r="J717" s="151" t="s">
        <v>614</v>
      </c>
      <c r="K717" s="151" t="s">
        <v>550</v>
      </c>
      <c r="L717" s="151">
        <f>IF(Tabelle1[[#This Row],[Minutes]]&gt;1,Tabelle1[[#This Row],[Minutes]],"")</f>
        <v>64</v>
      </c>
      <c r="M717" s="151">
        <v>64</v>
      </c>
      <c r="N717"/>
    </row>
    <row r="718" spans="1:14" x14ac:dyDescent="0.25">
      <c r="A718" s="152" t="s">
        <v>518</v>
      </c>
      <c r="B718" s="154" t="str">
        <f>IF(OR(ISNUMBER(FIND("W/O",Tabelle1[[#This Row],[Score]])),ISNUMBER(FIND("RET",Tabelle1[[#This Row],[Score]]))),"NO","YES")</f>
        <v>YES</v>
      </c>
      <c r="C718" s="154" t="str">
        <f>IF(Tabelle1[[#This Row],[Tournament]]="Wimbledon","YES","NO")</f>
        <v>NO</v>
      </c>
      <c r="D718" s="153">
        <v>43633</v>
      </c>
      <c r="E718" s="154" t="s">
        <v>1090</v>
      </c>
      <c r="F718" s="154">
        <v>6</v>
      </c>
      <c r="G718" s="154" t="s">
        <v>591</v>
      </c>
      <c r="H718" s="154" t="s">
        <v>887</v>
      </c>
      <c r="I718" s="154" t="s">
        <v>612</v>
      </c>
      <c r="J718" s="154" t="s">
        <v>611</v>
      </c>
      <c r="K718" s="154" t="s">
        <v>1091</v>
      </c>
      <c r="L718" s="154">
        <f>IF(Tabelle1[[#This Row],[Minutes]]&gt;1,Tabelle1[[#This Row],[Minutes]],"")</f>
        <v>103</v>
      </c>
      <c r="M718" s="154">
        <v>103</v>
      </c>
      <c r="N718"/>
    </row>
    <row r="719" spans="1:14" x14ac:dyDescent="0.25">
      <c r="A719" s="149" t="s">
        <v>518</v>
      </c>
      <c r="B719" s="151" t="str">
        <f>IF(OR(ISNUMBER(FIND("W/O",Tabelle1[[#This Row],[Score]])),ISNUMBER(FIND("RET",Tabelle1[[#This Row],[Score]]))),"NO","YES")</f>
        <v>YES</v>
      </c>
      <c r="C719" s="151" t="str">
        <f>IF(Tabelle1[[#This Row],[Tournament]]="Wimbledon","YES","NO")</f>
        <v>NO</v>
      </c>
      <c r="D719" s="150">
        <v>43633</v>
      </c>
      <c r="E719" s="151" t="s">
        <v>1090</v>
      </c>
      <c r="F719" s="151">
        <v>6</v>
      </c>
      <c r="G719" s="151" t="s">
        <v>532</v>
      </c>
      <c r="H719" s="151" t="s">
        <v>531</v>
      </c>
      <c r="I719" s="151" t="s">
        <v>834</v>
      </c>
      <c r="J719" s="151" t="s">
        <v>833</v>
      </c>
      <c r="K719" s="151" t="s">
        <v>607</v>
      </c>
      <c r="L719" s="151">
        <f>IF(Tabelle1[[#This Row],[Minutes]]&gt;1,Tabelle1[[#This Row],[Minutes]],"")</f>
        <v>89</v>
      </c>
      <c r="M719" s="151">
        <v>89</v>
      </c>
      <c r="N719"/>
    </row>
    <row r="720" spans="1:14" x14ac:dyDescent="0.25">
      <c r="A720" s="152" t="s">
        <v>518</v>
      </c>
      <c r="B720" s="154" t="str">
        <f>IF(OR(ISNUMBER(FIND("W/O",Tabelle1[[#This Row],[Score]])),ISNUMBER(FIND("RET",Tabelle1[[#This Row],[Score]]))),"NO","YES")</f>
        <v>YES</v>
      </c>
      <c r="C720" s="154" t="str">
        <f>IF(Tabelle1[[#This Row],[Tournament]]="Wimbledon","YES","NO")</f>
        <v>NO</v>
      </c>
      <c r="D720" s="153">
        <v>43633</v>
      </c>
      <c r="E720" s="154" t="s">
        <v>1090</v>
      </c>
      <c r="F720" s="154">
        <v>7</v>
      </c>
      <c r="G720" s="154" t="s">
        <v>591</v>
      </c>
      <c r="H720" s="154" t="s">
        <v>887</v>
      </c>
      <c r="I720" s="154" t="s">
        <v>532</v>
      </c>
      <c r="J720" s="154" t="s">
        <v>531</v>
      </c>
      <c r="K720" s="154" t="s">
        <v>1089</v>
      </c>
      <c r="L720" s="154">
        <f>IF(Tabelle1[[#This Row],[Minutes]]&gt;1,Tabelle1[[#This Row],[Minutes]],"")</f>
        <v>111</v>
      </c>
      <c r="M720" s="154">
        <v>111</v>
      </c>
      <c r="N720"/>
    </row>
    <row r="721" spans="1:14" x14ac:dyDescent="0.25">
      <c r="A721" s="149" t="s">
        <v>518</v>
      </c>
      <c r="B721" s="151" t="str">
        <f>IF(OR(ISNUMBER(FIND("W/O",Tabelle1[[#This Row],[Score]])),ISNUMBER(FIND("RET",Tabelle1[[#This Row],[Score]]))),"NO","YES")</f>
        <v>YES</v>
      </c>
      <c r="C721" s="151" t="str">
        <f>IF(Tabelle1[[#This Row],[Tournament]]="Wimbledon","YES","NO")</f>
        <v>NO</v>
      </c>
      <c r="D721" s="150">
        <v>43640</v>
      </c>
      <c r="E721" s="151" t="s">
        <v>1081</v>
      </c>
      <c r="F721" s="151">
        <v>4</v>
      </c>
      <c r="G721" s="151" t="s">
        <v>717</v>
      </c>
      <c r="H721" s="151" t="s">
        <v>682</v>
      </c>
      <c r="I721" s="151" t="s">
        <v>623</v>
      </c>
      <c r="J721" s="151" t="s">
        <v>608</v>
      </c>
      <c r="K721" s="151" t="s">
        <v>1088</v>
      </c>
      <c r="L721" s="151">
        <f>IF(Tabelle1[[#This Row],[Minutes]]&gt;1,Tabelle1[[#This Row],[Minutes]],"")</f>
        <v>103</v>
      </c>
      <c r="M721" s="151">
        <v>103</v>
      </c>
      <c r="N721"/>
    </row>
    <row r="722" spans="1:14" x14ac:dyDescent="0.25">
      <c r="A722" s="152" t="s">
        <v>518</v>
      </c>
      <c r="B722" s="154" t="str">
        <f>IF(OR(ISNUMBER(FIND("W/O",Tabelle1[[#This Row],[Score]])),ISNUMBER(FIND("RET",Tabelle1[[#This Row],[Score]]))),"NO","YES")</f>
        <v>YES</v>
      </c>
      <c r="C722" s="154" t="str">
        <f>IF(Tabelle1[[#This Row],[Tournament]]="Wimbledon","YES","NO")</f>
        <v>NO</v>
      </c>
      <c r="D722" s="153">
        <v>43640</v>
      </c>
      <c r="E722" s="154" t="s">
        <v>1081</v>
      </c>
      <c r="F722" s="154">
        <v>4</v>
      </c>
      <c r="G722" s="154" t="s">
        <v>535</v>
      </c>
      <c r="H722" s="154" t="s">
        <v>534</v>
      </c>
      <c r="I722" s="154" t="s">
        <v>640</v>
      </c>
      <c r="J722" s="154" t="s">
        <v>595</v>
      </c>
      <c r="K722" s="154" t="s">
        <v>533</v>
      </c>
      <c r="L722" s="154">
        <f>IF(Tabelle1[[#This Row],[Minutes]]&gt;1,Tabelle1[[#This Row],[Minutes]],"")</f>
        <v>89</v>
      </c>
      <c r="M722" s="154">
        <v>89</v>
      </c>
      <c r="N722"/>
    </row>
    <row r="723" spans="1:14" x14ac:dyDescent="0.25">
      <c r="A723" s="149" t="s">
        <v>518</v>
      </c>
      <c r="B723" s="151" t="str">
        <f>IF(OR(ISNUMBER(FIND("W/O",Tabelle1[[#This Row],[Score]])),ISNUMBER(FIND("RET",Tabelle1[[#This Row],[Score]]))),"NO","YES")</f>
        <v>YES</v>
      </c>
      <c r="C723" s="151" t="str">
        <f>IF(Tabelle1[[#This Row],[Tournament]]="Wimbledon","YES","NO")</f>
        <v>NO</v>
      </c>
      <c r="D723" s="150">
        <v>43640</v>
      </c>
      <c r="E723" s="151" t="s">
        <v>1081</v>
      </c>
      <c r="F723" s="151">
        <v>4</v>
      </c>
      <c r="G723" s="151" t="s">
        <v>724</v>
      </c>
      <c r="H723" s="151" t="s">
        <v>571</v>
      </c>
      <c r="I723" s="151" t="s">
        <v>529</v>
      </c>
      <c r="J723" s="151" t="s">
        <v>528</v>
      </c>
      <c r="K723" s="151" t="s">
        <v>522</v>
      </c>
      <c r="L723" s="151">
        <f>IF(Tabelle1[[#This Row],[Minutes]]&gt;1,Tabelle1[[#This Row],[Minutes]],"")</f>
        <v>90</v>
      </c>
      <c r="M723" s="151">
        <v>90</v>
      </c>
      <c r="N723"/>
    </row>
    <row r="724" spans="1:14" x14ac:dyDescent="0.25">
      <c r="A724" s="152" t="s">
        <v>518</v>
      </c>
      <c r="B724" s="154" t="str">
        <f>IF(OR(ISNUMBER(FIND("W/O",Tabelle1[[#This Row],[Score]])),ISNUMBER(FIND("RET",Tabelle1[[#This Row],[Score]]))),"NO","YES")</f>
        <v>YES</v>
      </c>
      <c r="C724" s="154" t="str">
        <f>IF(Tabelle1[[#This Row],[Tournament]]="Wimbledon","YES","NO")</f>
        <v>NO</v>
      </c>
      <c r="D724" s="153">
        <v>43640</v>
      </c>
      <c r="E724" s="154" t="s">
        <v>1081</v>
      </c>
      <c r="F724" s="154">
        <v>4</v>
      </c>
      <c r="G724" s="154" t="s">
        <v>858</v>
      </c>
      <c r="H724" s="154" t="s">
        <v>579</v>
      </c>
      <c r="I724" s="154" t="s">
        <v>709</v>
      </c>
      <c r="J724" s="154" t="s">
        <v>673</v>
      </c>
      <c r="K724" s="154" t="s">
        <v>512</v>
      </c>
      <c r="L724" s="154">
        <f>IF(Tabelle1[[#This Row],[Minutes]]&gt;1,Tabelle1[[#This Row],[Minutes]],"")</f>
        <v>55</v>
      </c>
      <c r="M724" s="154">
        <v>55</v>
      </c>
      <c r="N724"/>
    </row>
    <row r="725" spans="1:14" x14ac:dyDescent="0.25">
      <c r="A725" s="149" t="s">
        <v>518</v>
      </c>
      <c r="B725" s="151" t="str">
        <f>IF(OR(ISNUMBER(FIND("W/O",Tabelle1[[#This Row],[Score]])),ISNUMBER(FIND("RET",Tabelle1[[#This Row],[Score]]))),"NO","YES")</f>
        <v>YES</v>
      </c>
      <c r="C725" s="151" t="str">
        <f>IF(Tabelle1[[#This Row],[Tournament]]="Wimbledon","YES","NO")</f>
        <v>NO</v>
      </c>
      <c r="D725" s="150">
        <v>43640</v>
      </c>
      <c r="E725" s="151" t="s">
        <v>1081</v>
      </c>
      <c r="F725" s="151">
        <v>4</v>
      </c>
      <c r="G725" s="151" t="s">
        <v>934</v>
      </c>
      <c r="H725" s="151" t="s">
        <v>783</v>
      </c>
      <c r="I725" s="151" t="s">
        <v>792</v>
      </c>
      <c r="J725" s="151" t="s">
        <v>791</v>
      </c>
      <c r="K725" s="151" t="s">
        <v>512</v>
      </c>
      <c r="L725" s="151">
        <f>IF(Tabelle1[[#This Row],[Minutes]]&gt;1,Tabelle1[[#This Row],[Minutes]],"")</f>
        <v>58</v>
      </c>
      <c r="M725" s="151">
        <v>58</v>
      </c>
      <c r="N725"/>
    </row>
    <row r="726" spans="1:14" x14ac:dyDescent="0.25">
      <c r="A726" s="152" t="s">
        <v>518</v>
      </c>
      <c r="B726" s="154" t="str">
        <f>IF(OR(ISNUMBER(FIND("W/O",Tabelle1[[#This Row],[Score]])),ISNUMBER(FIND("RET",Tabelle1[[#This Row],[Score]]))),"NO","YES")</f>
        <v>YES</v>
      </c>
      <c r="C726" s="154" t="str">
        <f>IF(Tabelle1[[#This Row],[Tournament]]="Wimbledon","YES","NO")</f>
        <v>NO</v>
      </c>
      <c r="D726" s="153">
        <v>43640</v>
      </c>
      <c r="E726" s="154" t="s">
        <v>1081</v>
      </c>
      <c r="F726" s="154">
        <v>4</v>
      </c>
      <c r="G726" s="154" t="s">
        <v>674</v>
      </c>
      <c r="H726" s="154" t="s">
        <v>570</v>
      </c>
      <c r="I726" s="154" t="s">
        <v>1087</v>
      </c>
      <c r="J726" s="154" t="s">
        <v>1086</v>
      </c>
      <c r="K726" s="154" t="s">
        <v>857</v>
      </c>
      <c r="L726" s="154">
        <f>IF(Tabelle1[[#This Row],[Minutes]]&gt;1,Tabelle1[[#This Row],[Minutes]],"")</f>
        <v>70</v>
      </c>
      <c r="M726" s="154">
        <v>70</v>
      </c>
      <c r="N726"/>
    </row>
    <row r="727" spans="1:14" x14ac:dyDescent="0.25">
      <c r="A727" s="149" t="s">
        <v>518</v>
      </c>
      <c r="B727" s="151" t="str">
        <f>IF(OR(ISNUMBER(FIND("W/O",Tabelle1[[#This Row],[Score]])),ISNUMBER(FIND("RET",Tabelle1[[#This Row],[Score]]))),"NO","YES")</f>
        <v>YES</v>
      </c>
      <c r="C727" s="151" t="str">
        <f>IF(Tabelle1[[#This Row],[Tournament]]="Wimbledon","YES","NO")</f>
        <v>NO</v>
      </c>
      <c r="D727" s="150">
        <v>43640</v>
      </c>
      <c r="E727" s="151" t="s">
        <v>1081</v>
      </c>
      <c r="F727" s="151">
        <v>4</v>
      </c>
      <c r="G727" s="151" t="s">
        <v>657</v>
      </c>
      <c r="H727" s="151" t="s">
        <v>633</v>
      </c>
      <c r="I727" s="151" t="s">
        <v>1004</v>
      </c>
      <c r="J727" s="151" t="s">
        <v>917</v>
      </c>
      <c r="K727" s="151" t="s">
        <v>585</v>
      </c>
      <c r="L727" s="151">
        <f>IF(Tabelle1[[#This Row],[Minutes]]&gt;1,Tabelle1[[#This Row],[Minutes]],"")</f>
        <v>85</v>
      </c>
      <c r="M727" s="151">
        <v>85</v>
      </c>
      <c r="N727"/>
    </row>
    <row r="728" spans="1:14" x14ac:dyDescent="0.25">
      <c r="A728" s="152" t="s">
        <v>518</v>
      </c>
      <c r="B728" s="154" t="str">
        <f>IF(OR(ISNUMBER(FIND("W/O",Tabelle1[[#This Row],[Score]])),ISNUMBER(FIND("RET",Tabelle1[[#This Row],[Score]]))),"NO","YES")</f>
        <v>YES</v>
      </c>
      <c r="C728" s="154" t="str">
        <f>IF(Tabelle1[[#This Row],[Tournament]]="Wimbledon","YES","NO")</f>
        <v>NO</v>
      </c>
      <c r="D728" s="153">
        <v>43640</v>
      </c>
      <c r="E728" s="154" t="s">
        <v>1081</v>
      </c>
      <c r="F728" s="154">
        <v>4</v>
      </c>
      <c r="G728" s="154" t="s">
        <v>683</v>
      </c>
      <c r="H728" s="154" t="s">
        <v>567</v>
      </c>
      <c r="I728" s="154" t="s">
        <v>1085</v>
      </c>
      <c r="J728" s="154" t="s">
        <v>1084</v>
      </c>
      <c r="K728" s="154" t="s">
        <v>771</v>
      </c>
      <c r="L728" s="154">
        <f>IF(Tabelle1[[#This Row],[Minutes]]&gt;1,Tabelle1[[#This Row],[Minutes]],"")</f>
        <v>53</v>
      </c>
      <c r="M728" s="154">
        <v>53</v>
      </c>
      <c r="N728"/>
    </row>
    <row r="729" spans="1:14" x14ac:dyDescent="0.25">
      <c r="A729" s="149" t="s">
        <v>518</v>
      </c>
      <c r="B729" s="151" t="str">
        <f>IF(OR(ISNUMBER(FIND("W/O",Tabelle1[[#This Row],[Score]])),ISNUMBER(FIND("RET",Tabelle1[[#This Row],[Score]]))),"NO","YES")</f>
        <v>YES</v>
      </c>
      <c r="C729" s="151" t="str">
        <f>IF(Tabelle1[[#This Row],[Tournament]]="Wimbledon","YES","NO")</f>
        <v>NO</v>
      </c>
      <c r="D729" s="150">
        <v>43640</v>
      </c>
      <c r="E729" s="151" t="s">
        <v>1081</v>
      </c>
      <c r="F729" s="151">
        <v>5</v>
      </c>
      <c r="G729" s="151" t="s">
        <v>717</v>
      </c>
      <c r="H729" s="151" t="s">
        <v>682</v>
      </c>
      <c r="I729" s="151" t="s">
        <v>674</v>
      </c>
      <c r="J729" s="151" t="s">
        <v>570</v>
      </c>
      <c r="K729" s="151" t="s">
        <v>655</v>
      </c>
      <c r="L729" s="151">
        <f>IF(Tabelle1[[#This Row],[Minutes]]&gt;1,Tabelle1[[#This Row],[Minutes]],"")</f>
        <v>56</v>
      </c>
      <c r="M729" s="151">
        <v>56</v>
      </c>
      <c r="N729"/>
    </row>
    <row r="730" spans="1:14" x14ac:dyDescent="0.25">
      <c r="A730" s="152" t="s">
        <v>518</v>
      </c>
      <c r="B730" s="154" t="str">
        <f>IF(OR(ISNUMBER(FIND("W/O",Tabelle1[[#This Row],[Score]])),ISNUMBER(FIND("RET",Tabelle1[[#This Row],[Score]]))),"NO","YES")</f>
        <v>YES</v>
      </c>
      <c r="C730" s="154" t="str">
        <f>IF(Tabelle1[[#This Row],[Tournament]]="Wimbledon","YES","NO")</f>
        <v>NO</v>
      </c>
      <c r="D730" s="153">
        <v>43640</v>
      </c>
      <c r="E730" s="154" t="s">
        <v>1081</v>
      </c>
      <c r="F730" s="154">
        <v>5</v>
      </c>
      <c r="G730" s="154" t="s">
        <v>535</v>
      </c>
      <c r="H730" s="154" t="s">
        <v>534</v>
      </c>
      <c r="I730" s="154" t="s">
        <v>934</v>
      </c>
      <c r="J730" s="154" t="s">
        <v>783</v>
      </c>
      <c r="K730" s="154" t="s">
        <v>671</v>
      </c>
      <c r="L730" s="154">
        <f>IF(Tabelle1[[#This Row],[Minutes]]&gt;1,Tabelle1[[#This Row],[Minutes]],"")</f>
        <v>53</v>
      </c>
      <c r="M730" s="154">
        <v>53</v>
      </c>
      <c r="N730"/>
    </row>
    <row r="731" spans="1:14" x14ac:dyDescent="0.25">
      <c r="A731" s="149" t="s">
        <v>518</v>
      </c>
      <c r="B731" s="151" t="str">
        <f>IF(OR(ISNUMBER(FIND("W/O",Tabelle1[[#This Row],[Score]])),ISNUMBER(FIND("RET",Tabelle1[[#This Row],[Score]]))),"NO","YES")</f>
        <v>YES</v>
      </c>
      <c r="C731" s="151" t="str">
        <f>IF(Tabelle1[[#This Row],[Tournament]]="Wimbledon","YES","NO")</f>
        <v>NO</v>
      </c>
      <c r="D731" s="150">
        <v>43640</v>
      </c>
      <c r="E731" s="151" t="s">
        <v>1081</v>
      </c>
      <c r="F731" s="151">
        <v>5</v>
      </c>
      <c r="G731" s="151" t="s">
        <v>724</v>
      </c>
      <c r="H731" s="151" t="s">
        <v>571</v>
      </c>
      <c r="I731" s="151" t="s">
        <v>657</v>
      </c>
      <c r="J731" s="151" t="s">
        <v>633</v>
      </c>
      <c r="K731" s="151" t="s">
        <v>1083</v>
      </c>
      <c r="L731" s="151">
        <f>IF(Tabelle1[[#This Row],[Minutes]]&gt;1,Tabelle1[[#This Row],[Minutes]],"")</f>
        <v>102</v>
      </c>
      <c r="M731" s="151">
        <v>102</v>
      </c>
      <c r="N731"/>
    </row>
    <row r="732" spans="1:14" x14ac:dyDescent="0.25">
      <c r="A732" s="152" t="s">
        <v>518</v>
      </c>
      <c r="B732" s="154" t="str">
        <f>IF(OR(ISNUMBER(FIND("W/O",Tabelle1[[#This Row],[Score]])),ISNUMBER(FIND("RET",Tabelle1[[#This Row],[Score]]))),"NO","YES")</f>
        <v>YES</v>
      </c>
      <c r="C732" s="154" t="str">
        <f>IF(Tabelle1[[#This Row],[Tournament]]="Wimbledon","YES","NO")</f>
        <v>NO</v>
      </c>
      <c r="D732" s="153">
        <v>43640</v>
      </c>
      <c r="E732" s="154" t="s">
        <v>1081</v>
      </c>
      <c r="F732" s="154">
        <v>5</v>
      </c>
      <c r="G732" s="154" t="s">
        <v>683</v>
      </c>
      <c r="H732" s="154" t="s">
        <v>567</v>
      </c>
      <c r="I732" s="154" t="s">
        <v>858</v>
      </c>
      <c r="J732" s="154" t="s">
        <v>579</v>
      </c>
      <c r="K732" s="154" t="s">
        <v>533</v>
      </c>
      <c r="L732" s="154">
        <f>IF(Tabelle1[[#This Row],[Minutes]]&gt;1,Tabelle1[[#This Row],[Minutes]],"")</f>
        <v>81</v>
      </c>
      <c r="M732" s="154">
        <v>81</v>
      </c>
      <c r="N732"/>
    </row>
    <row r="733" spans="1:14" x14ac:dyDescent="0.25">
      <c r="A733" s="149" t="s">
        <v>518</v>
      </c>
      <c r="B733" s="151" t="str">
        <f>IF(OR(ISNUMBER(FIND("W/O",Tabelle1[[#This Row],[Score]])),ISNUMBER(FIND("RET",Tabelle1[[#This Row],[Score]]))),"NO","YES")</f>
        <v>YES</v>
      </c>
      <c r="C733" s="151" t="str">
        <f>IF(Tabelle1[[#This Row],[Tournament]]="Wimbledon","YES","NO")</f>
        <v>NO</v>
      </c>
      <c r="D733" s="150">
        <v>43640</v>
      </c>
      <c r="E733" s="151" t="s">
        <v>1081</v>
      </c>
      <c r="F733" s="151">
        <v>6</v>
      </c>
      <c r="G733" s="151" t="s">
        <v>535</v>
      </c>
      <c r="H733" s="151" t="s">
        <v>534</v>
      </c>
      <c r="I733" s="151" t="s">
        <v>717</v>
      </c>
      <c r="J733" s="151" t="s">
        <v>682</v>
      </c>
      <c r="K733" s="151" t="s">
        <v>1082</v>
      </c>
      <c r="L733" s="151">
        <f>IF(Tabelle1[[#This Row],[Minutes]]&gt;1,Tabelle1[[#This Row],[Minutes]],"")</f>
        <v>102</v>
      </c>
      <c r="M733" s="151">
        <v>102</v>
      </c>
      <c r="N733"/>
    </row>
    <row r="734" spans="1:14" x14ac:dyDescent="0.25">
      <c r="A734" s="152" t="s">
        <v>518</v>
      </c>
      <c r="B734" s="154" t="str">
        <f>IF(OR(ISNUMBER(FIND("W/O",Tabelle1[[#This Row],[Score]])),ISNUMBER(FIND("RET",Tabelle1[[#This Row],[Score]]))),"NO","YES")</f>
        <v>YES</v>
      </c>
      <c r="C734" s="154" t="str">
        <f>IF(Tabelle1[[#This Row],[Tournament]]="Wimbledon","YES","NO")</f>
        <v>NO</v>
      </c>
      <c r="D734" s="153">
        <v>43640</v>
      </c>
      <c r="E734" s="154" t="s">
        <v>1081</v>
      </c>
      <c r="F734" s="154">
        <v>6</v>
      </c>
      <c r="G734" s="154" t="s">
        <v>724</v>
      </c>
      <c r="H734" s="154" t="s">
        <v>571</v>
      </c>
      <c r="I734" s="154" t="s">
        <v>683</v>
      </c>
      <c r="J734" s="154" t="s">
        <v>567</v>
      </c>
      <c r="K734" s="154" t="s">
        <v>550</v>
      </c>
      <c r="L734" s="154">
        <f>IF(Tabelle1[[#This Row],[Minutes]]&gt;1,Tabelle1[[#This Row],[Minutes]],"")</f>
        <v>77</v>
      </c>
      <c r="M734" s="154">
        <v>77</v>
      </c>
      <c r="N734"/>
    </row>
    <row r="735" spans="1:14" x14ac:dyDescent="0.25">
      <c r="A735" s="149" t="s">
        <v>518</v>
      </c>
      <c r="B735" s="151" t="str">
        <f>IF(OR(ISNUMBER(FIND("W/O",Tabelle1[[#This Row],[Score]])),ISNUMBER(FIND("RET",Tabelle1[[#This Row],[Score]]))),"NO","YES")</f>
        <v>YES</v>
      </c>
      <c r="C735" s="151" t="str">
        <f>IF(Tabelle1[[#This Row],[Tournament]]="Wimbledon","YES","NO")</f>
        <v>NO</v>
      </c>
      <c r="D735" s="150">
        <v>43640</v>
      </c>
      <c r="E735" s="151" t="s">
        <v>1081</v>
      </c>
      <c r="F735" s="151">
        <v>7</v>
      </c>
      <c r="G735" s="151" t="s">
        <v>724</v>
      </c>
      <c r="H735" s="151" t="s">
        <v>571</v>
      </c>
      <c r="I735" s="151" t="s">
        <v>535</v>
      </c>
      <c r="J735" s="151" t="s">
        <v>534</v>
      </c>
      <c r="K735" s="151" t="s">
        <v>512</v>
      </c>
      <c r="L735" s="151">
        <f>IF(Tabelle1[[#This Row],[Minutes]]&gt;1,Tabelle1[[#This Row],[Minutes]],"")</f>
        <v>77</v>
      </c>
      <c r="M735" s="151">
        <v>77</v>
      </c>
      <c r="N735"/>
    </row>
    <row r="736" spans="1:14" x14ac:dyDescent="0.25">
      <c r="A736" s="152" t="s">
        <v>518</v>
      </c>
      <c r="B736" s="154" t="str">
        <f>IF(OR(ISNUMBER(FIND("W/O",Tabelle1[[#This Row],[Score]])),ISNUMBER(FIND("RET",Tabelle1[[#This Row],[Score]]))),"NO","YES")</f>
        <v>YES</v>
      </c>
      <c r="C736" s="154" t="str">
        <f>IF(Tabelle1[[#This Row],[Tournament]]="Wimbledon","YES","NO")</f>
        <v>NO</v>
      </c>
      <c r="D736" s="153">
        <v>43640</v>
      </c>
      <c r="E736" s="154" t="s">
        <v>1078</v>
      </c>
      <c r="F736" s="154">
        <v>4</v>
      </c>
      <c r="G736" s="154" t="s">
        <v>619</v>
      </c>
      <c r="H736" s="154" t="s">
        <v>634</v>
      </c>
      <c r="I736" s="154" t="s">
        <v>694</v>
      </c>
      <c r="J736" s="154" t="s">
        <v>714</v>
      </c>
      <c r="K736" s="154" t="s">
        <v>649</v>
      </c>
      <c r="L736" s="154">
        <f>IF(Tabelle1[[#This Row],[Minutes]]&gt;1,Tabelle1[[#This Row],[Minutes]],"")</f>
        <v>79</v>
      </c>
      <c r="M736" s="154">
        <v>79</v>
      </c>
      <c r="N736"/>
    </row>
    <row r="737" spans="1:14" x14ac:dyDescent="0.25">
      <c r="A737" s="149" t="s">
        <v>518</v>
      </c>
      <c r="B737" s="151" t="str">
        <f>IF(OR(ISNUMBER(FIND("W/O",Tabelle1[[#This Row],[Score]])),ISNUMBER(FIND("RET",Tabelle1[[#This Row],[Score]]))),"NO","YES")</f>
        <v>YES</v>
      </c>
      <c r="C737" s="151" t="str">
        <f>IF(Tabelle1[[#This Row],[Tournament]]="Wimbledon","YES","NO")</f>
        <v>NO</v>
      </c>
      <c r="D737" s="150">
        <v>43640</v>
      </c>
      <c r="E737" s="151" t="s">
        <v>1078</v>
      </c>
      <c r="F737" s="151">
        <v>4</v>
      </c>
      <c r="G737" s="151" t="s">
        <v>759</v>
      </c>
      <c r="H737" s="151" t="s">
        <v>1064</v>
      </c>
      <c r="I737" s="151" t="s">
        <v>620</v>
      </c>
      <c r="J737" s="151" t="s">
        <v>664</v>
      </c>
      <c r="K737" s="151" t="s">
        <v>786</v>
      </c>
      <c r="L737" s="151">
        <f>IF(Tabelle1[[#This Row],[Minutes]]&gt;1,Tabelle1[[#This Row],[Minutes]],"")</f>
        <v>91</v>
      </c>
      <c r="M737" s="151">
        <v>91</v>
      </c>
      <c r="N737"/>
    </row>
    <row r="738" spans="1:14" x14ac:dyDescent="0.25">
      <c r="A738" s="152" t="s">
        <v>518</v>
      </c>
      <c r="B738" s="154" t="str">
        <f>IF(OR(ISNUMBER(FIND("W/O",Tabelle1[[#This Row],[Score]])),ISNUMBER(FIND("RET",Tabelle1[[#This Row],[Score]]))),"NO","YES")</f>
        <v>YES</v>
      </c>
      <c r="C738" s="154" t="str">
        <f>IF(Tabelle1[[#This Row],[Tournament]]="Wimbledon","YES","NO")</f>
        <v>NO</v>
      </c>
      <c r="D738" s="153">
        <v>43640</v>
      </c>
      <c r="E738" s="154" t="s">
        <v>1078</v>
      </c>
      <c r="F738" s="154">
        <v>4</v>
      </c>
      <c r="G738" s="154" t="s">
        <v>636</v>
      </c>
      <c r="H738" s="154" t="s">
        <v>558</v>
      </c>
      <c r="I738" s="154" t="s">
        <v>666</v>
      </c>
      <c r="J738" s="154" t="s">
        <v>578</v>
      </c>
      <c r="K738" s="154" t="s">
        <v>655</v>
      </c>
      <c r="L738" s="154">
        <f>IF(Tabelle1[[#This Row],[Minutes]]&gt;1,Tabelle1[[#This Row],[Minutes]],"")</f>
        <v>61</v>
      </c>
      <c r="M738" s="154">
        <v>61</v>
      </c>
      <c r="N738"/>
    </row>
    <row r="739" spans="1:14" x14ac:dyDescent="0.25">
      <c r="A739" s="149" t="s">
        <v>518</v>
      </c>
      <c r="B739" s="151" t="str">
        <f>IF(OR(ISNUMBER(FIND("W/O",Tabelle1[[#This Row],[Score]])),ISNUMBER(FIND("RET",Tabelle1[[#This Row],[Score]]))),"NO","YES")</f>
        <v>YES</v>
      </c>
      <c r="C739" s="151" t="str">
        <f>IF(Tabelle1[[#This Row],[Tournament]]="Wimbledon","YES","NO")</f>
        <v>NO</v>
      </c>
      <c r="D739" s="150">
        <v>43640</v>
      </c>
      <c r="E739" s="151" t="s">
        <v>1078</v>
      </c>
      <c r="F739" s="151">
        <v>4</v>
      </c>
      <c r="G739" s="151" t="s">
        <v>548</v>
      </c>
      <c r="H739" s="151" t="s">
        <v>576</v>
      </c>
      <c r="I739" s="151" t="s">
        <v>1050</v>
      </c>
      <c r="J739" s="151" t="s">
        <v>1066</v>
      </c>
      <c r="K739" s="151" t="s">
        <v>713</v>
      </c>
      <c r="L739" s="151">
        <f>IF(Tabelle1[[#This Row],[Minutes]]&gt;1,Tabelle1[[#This Row],[Minutes]],"")</f>
        <v>44</v>
      </c>
      <c r="M739" s="151">
        <v>44</v>
      </c>
      <c r="N739"/>
    </row>
    <row r="740" spans="1:14" x14ac:dyDescent="0.25">
      <c r="A740" s="152" t="s">
        <v>518</v>
      </c>
      <c r="B740" s="154" t="str">
        <f>IF(OR(ISNUMBER(FIND("W/O",Tabelle1[[#This Row],[Score]])),ISNUMBER(FIND("RET",Tabelle1[[#This Row],[Score]]))),"NO","YES")</f>
        <v>YES</v>
      </c>
      <c r="C740" s="154" t="str">
        <f>IF(Tabelle1[[#This Row],[Tournament]]="Wimbledon","YES","NO")</f>
        <v>NO</v>
      </c>
      <c r="D740" s="153">
        <v>43640</v>
      </c>
      <c r="E740" s="154" t="s">
        <v>1078</v>
      </c>
      <c r="F740" s="154">
        <v>4</v>
      </c>
      <c r="G740" s="154" t="s">
        <v>521</v>
      </c>
      <c r="H740" s="154" t="s">
        <v>520</v>
      </c>
      <c r="I740" s="154" t="s">
        <v>523</v>
      </c>
      <c r="J740" s="154" t="s">
        <v>887</v>
      </c>
      <c r="K740" s="154" t="s">
        <v>629</v>
      </c>
      <c r="L740" s="154">
        <f>IF(Tabelle1[[#This Row],[Minutes]]&gt;1,Tabelle1[[#This Row],[Minutes]],"")</f>
        <v>64</v>
      </c>
      <c r="M740" s="154">
        <v>64</v>
      </c>
      <c r="N740"/>
    </row>
    <row r="741" spans="1:14" x14ac:dyDescent="0.25">
      <c r="A741" s="149" t="s">
        <v>518</v>
      </c>
      <c r="B741" s="151" t="str">
        <f>IF(OR(ISNUMBER(FIND("W/O",Tabelle1[[#This Row],[Score]])),ISNUMBER(FIND("RET",Tabelle1[[#This Row],[Score]]))),"NO","YES")</f>
        <v>YES</v>
      </c>
      <c r="C741" s="151" t="str">
        <f>IF(Tabelle1[[#This Row],[Tournament]]="Wimbledon","YES","NO")</f>
        <v>NO</v>
      </c>
      <c r="D741" s="150">
        <v>43640</v>
      </c>
      <c r="E741" s="151" t="s">
        <v>1078</v>
      </c>
      <c r="F741" s="151">
        <v>4</v>
      </c>
      <c r="G741" s="151" t="s">
        <v>568</v>
      </c>
      <c r="H741" s="151" t="s">
        <v>580</v>
      </c>
      <c r="I741" s="151" t="s">
        <v>663</v>
      </c>
      <c r="J741" s="151" t="s">
        <v>551</v>
      </c>
      <c r="K741" s="151" t="s">
        <v>536</v>
      </c>
      <c r="L741" s="151">
        <f>IF(Tabelle1[[#This Row],[Minutes]]&gt;1,Tabelle1[[#This Row],[Minutes]],"")</f>
        <v>99</v>
      </c>
      <c r="M741" s="151">
        <v>99</v>
      </c>
      <c r="N741"/>
    </row>
    <row r="742" spans="1:14" x14ac:dyDescent="0.25">
      <c r="A742" s="152" t="s">
        <v>518</v>
      </c>
      <c r="B742" s="154" t="str">
        <f>IF(OR(ISNUMBER(FIND("W/O",Tabelle1[[#This Row],[Score]])),ISNUMBER(FIND("RET",Tabelle1[[#This Row],[Score]]))),"NO","YES")</f>
        <v>YES</v>
      </c>
      <c r="C742" s="154" t="str">
        <f>IF(Tabelle1[[#This Row],[Tournament]]="Wimbledon","YES","NO")</f>
        <v>NO</v>
      </c>
      <c r="D742" s="153">
        <v>43640</v>
      </c>
      <c r="E742" s="154" t="s">
        <v>1078</v>
      </c>
      <c r="F742" s="154">
        <v>4</v>
      </c>
      <c r="G742" s="154" t="s">
        <v>559</v>
      </c>
      <c r="H742" s="154" t="s">
        <v>573</v>
      </c>
      <c r="I742" s="154" t="s">
        <v>658</v>
      </c>
      <c r="J742" s="154" t="s">
        <v>632</v>
      </c>
      <c r="K742" s="154" t="s">
        <v>550</v>
      </c>
      <c r="L742" s="154">
        <f>IF(Tabelle1[[#This Row],[Minutes]]&gt;1,Tabelle1[[#This Row],[Minutes]],"")</f>
        <v>83</v>
      </c>
      <c r="M742" s="154">
        <v>83</v>
      </c>
      <c r="N742"/>
    </row>
    <row r="743" spans="1:14" x14ac:dyDescent="0.25">
      <c r="A743" s="149" t="s">
        <v>518</v>
      </c>
      <c r="B743" s="151" t="str">
        <f>IF(OR(ISNUMBER(FIND("W/O",Tabelle1[[#This Row],[Score]])),ISNUMBER(FIND("RET",Tabelle1[[#This Row],[Score]]))),"NO","YES")</f>
        <v>YES</v>
      </c>
      <c r="C743" s="151" t="str">
        <f>IF(Tabelle1[[#This Row],[Tournament]]="Wimbledon","YES","NO")</f>
        <v>NO</v>
      </c>
      <c r="D743" s="150">
        <v>43640</v>
      </c>
      <c r="E743" s="151" t="s">
        <v>1078</v>
      </c>
      <c r="F743" s="151">
        <v>4</v>
      </c>
      <c r="G743" s="151" t="s">
        <v>555</v>
      </c>
      <c r="H743" s="151" t="s">
        <v>565</v>
      </c>
      <c r="I743" s="151" t="s">
        <v>779</v>
      </c>
      <c r="J743" s="151" t="s">
        <v>645</v>
      </c>
      <c r="K743" s="151" t="s">
        <v>655</v>
      </c>
      <c r="L743" s="151">
        <f>IF(Tabelle1[[#This Row],[Minutes]]&gt;1,Tabelle1[[#This Row],[Minutes]],"")</f>
        <v>62</v>
      </c>
      <c r="M743" s="151">
        <v>62</v>
      </c>
      <c r="N743"/>
    </row>
    <row r="744" spans="1:14" x14ac:dyDescent="0.25">
      <c r="A744" s="152" t="s">
        <v>518</v>
      </c>
      <c r="B744" s="154" t="str">
        <f>IF(OR(ISNUMBER(FIND("W/O",Tabelle1[[#This Row],[Score]])),ISNUMBER(FIND("RET",Tabelle1[[#This Row],[Score]]))),"NO","YES")</f>
        <v>YES</v>
      </c>
      <c r="C744" s="154" t="str">
        <f>IF(Tabelle1[[#This Row],[Tournament]]="Wimbledon","YES","NO")</f>
        <v>NO</v>
      </c>
      <c r="D744" s="153">
        <v>43640</v>
      </c>
      <c r="E744" s="154" t="s">
        <v>1078</v>
      </c>
      <c r="F744" s="154">
        <v>5</v>
      </c>
      <c r="G744" s="154" t="s">
        <v>636</v>
      </c>
      <c r="H744" s="154" t="s">
        <v>558</v>
      </c>
      <c r="I744" s="154" t="s">
        <v>568</v>
      </c>
      <c r="J744" s="154" t="s">
        <v>580</v>
      </c>
      <c r="K744" s="154" t="s">
        <v>1080</v>
      </c>
      <c r="L744" s="154">
        <f>IF(Tabelle1[[#This Row],[Minutes]]&gt;1,Tabelle1[[#This Row],[Minutes]],"")</f>
        <v>91</v>
      </c>
      <c r="M744" s="154">
        <v>91</v>
      </c>
      <c r="N744"/>
    </row>
    <row r="745" spans="1:14" x14ac:dyDescent="0.25">
      <c r="A745" s="149" t="s">
        <v>518</v>
      </c>
      <c r="B745" s="151" t="str">
        <f>IF(OR(ISNUMBER(FIND("W/O",Tabelle1[[#This Row],[Score]])),ISNUMBER(FIND("RET",Tabelle1[[#This Row],[Score]]))),"NO","YES")</f>
        <v>YES</v>
      </c>
      <c r="C745" s="151" t="str">
        <f>IF(Tabelle1[[#This Row],[Tournament]]="Wimbledon","YES","NO")</f>
        <v>NO</v>
      </c>
      <c r="D745" s="150">
        <v>43640</v>
      </c>
      <c r="E745" s="151" t="s">
        <v>1078</v>
      </c>
      <c r="F745" s="151">
        <v>5</v>
      </c>
      <c r="G745" s="151" t="s">
        <v>548</v>
      </c>
      <c r="H745" s="151" t="s">
        <v>576</v>
      </c>
      <c r="I745" s="151" t="s">
        <v>619</v>
      </c>
      <c r="J745" s="151" t="s">
        <v>634</v>
      </c>
      <c r="K745" s="151" t="s">
        <v>512</v>
      </c>
      <c r="L745" s="151">
        <f>IF(Tabelle1[[#This Row],[Minutes]]&gt;1,Tabelle1[[#This Row],[Minutes]],"")</f>
        <v>55</v>
      </c>
      <c r="M745" s="151">
        <v>55</v>
      </c>
      <c r="N745"/>
    </row>
    <row r="746" spans="1:14" x14ac:dyDescent="0.25">
      <c r="A746" s="152" t="s">
        <v>518</v>
      </c>
      <c r="B746" s="154" t="str">
        <f>IF(OR(ISNUMBER(FIND("W/O",Tabelle1[[#This Row],[Score]])),ISNUMBER(FIND("RET",Tabelle1[[#This Row],[Score]]))),"NO","YES")</f>
        <v>YES</v>
      </c>
      <c r="C746" s="154" t="str">
        <f>IF(Tabelle1[[#This Row],[Tournament]]="Wimbledon","YES","NO")</f>
        <v>NO</v>
      </c>
      <c r="D746" s="153">
        <v>43640</v>
      </c>
      <c r="E746" s="154" t="s">
        <v>1078</v>
      </c>
      <c r="F746" s="154">
        <v>5</v>
      </c>
      <c r="G746" s="154" t="s">
        <v>521</v>
      </c>
      <c r="H746" s="154" t="s">
        <v>520</v>
      </c>
      <c r="I746" s="154" t="s">
        <v>759</v>
      </c>
      <c r="J746" s="154" t="s">
        <v>1064</v>
      </c>
      <c r="K746" s="154" t="s">
        <v>1079</v>
      </c>
      <c r="L746" s="154">
        <f>IF(Tabelle1[[#This Row],[Minutes]]&gt;1,Tabelle1[[#This Row],[Minutes]],"")</f>
        <v>77</v>
      </c>
      <c r="M746" s="154">
        <v>77</v>
      </c>
      <c r="N746"/>
    </row>
    <row r="747" spans="1:14" x14ac:dyDescent="0.25">
      <c r="A747" s="149" t="s">
        <v>518</v>
      </c>
      <c r="B747" s="151" t="str">
        <f>IF(OR(ISNUMBER(FIND("W/O",Tabelle1[[#This Row],[Score]])),ISNUMBER(FIND("RET",Tabelle1[[#This Row],[Score]]))),"NO","YES")</f>
        <v>YES</v>
      </c>
      <c r="C747" s="151" t="str">
        <f>IF(Tabelle1[[#This Row],[Tournament]]="Wimbledon","YES","NO")</f>
        <v>NO</v>
      </c>
      <c r="D747" s="150">
        <v>43640</v>
      </c>
      <c r="E747" s="151" t="s">
        <v>1078</v>
      </c>
      <c r="F747" s="151">
        <v>5</v>
      </c>
      <c r="G747" s="151" t="s">
        <v>559</v>
      </c>
      <c r="H747" s="151" t="s">
        <v>573</v>
      </c>
      <c r="I747" s="151" t="s">
        <v>555</v>
      </c>
      <c r="J747" s="151" t="s">
        <v>565</v>
      </c>
      <c r="K747" s="151" t="s">
        <v>646</v>
      </c>
      <c r="L747" s="151">
        <f>IF(Tabelle1[[#This Row],[Minutes]]&gt;1,Tabelle1[[#This Row],[Minutes]],"")</f>
        <v>60</v>
      </c>
      <c r="M747" s="151">
        <v>60</v>
      </c>
      <c r="N747"/>
    </row>
    <row r="748" spans="1:14" x14ac:dyDescent="0.25">
      <c r="A748" s="152" t="s">
        <v>518</v>
      </c>
      <c r="B748" s="154" t="str">
        <f>IF(OR(ISNUMBER(FIND("W/O",Tabelle1[[#This Row],[Score]])),ISNUMBER(FIND("RET",Tabelle1[[#This Row],[Score]]))),"NO","YES")</f>
        <v>YES</v>
      </c>
      <c r="C748" s="154" t="str">
        <f>IF(Tabelle1[[#This Row],[Tournament]]="Wimbledon","YES","NO")</f>
        <v>NO</v>
      </c>
      <c r="D748" s="153">
        <v>43640</v>
      </c>
      <c r="E748" s="154" t="s">
        <v>1078</v>
      </c>
      <c r="F748" s="154">
        <v>6</v>
      </c>
      <c r="G748" s="154" t="s">
        <v>521</v>
      </c>
      <c r="H748" s="154" t="s">
        <v>520</v>
      </c>
      <c r="I748" s="154" t="s">
        <v>636</v>
      </c>
      <c r="J748" s="154" t="s">
        <v>558</v>
      </c>
      <c r="K748" s="154" t="s">
        <v>610</v>
      </c>
      <c r="L748" s="154">
        <f>IF(Tabelle1[[#This Row],[Minutes]]&gt;1,Tabelle1[[#This Row],[Minutes]],"")</f>
        <v>92</v>
      </c>
      <c r="M748" s="154">
        <v>92</v>
      </c>
      <c r="N748"/>
    </row>
    <row r="749" spans="1:14" x14ac:dyDescent="0.25">
      <c r="A749" s="149" t="s">
        <v>518</v>
      </c>
      <c r="B749" s="151" t="str">
        <f>IF(OR(ISNUMBER(FIND("W/O",Tabelle1[[#This Row],[Score]])),ISNUMBER(FIND("RET",Tabelle1[[#This Row],[Score]]))),"NO","YES")</f>
        <v>YES</v>
      </c>
      <c r="C749" s="151" t="str">
        <f>IF(Tabelle1[[#This Row],[Tournament]]="Wimbledon","YES","NO")</f>
        <v>NO</v>
      </c>
      <c r="D749" s="150">
        <v>43640</v>
      </c>
      <c r="E749" s="151" t="s">
        <v>1078</v>
      </c>
      <c r="F749" s="151">
        <v>6</v>
      </c>
      <c r="G749" s="151" t="s">
        <v>559</v>
      </c>
      <c r="H749" s="151" t="s">
        <v>573</v>
      </c>
      <c r="I749" s="151" t="s">
        <v>548</v>
      </c>
      <c r="J749" s="151" t="s">
        <v>576</v>
      </c>
      <c r="K749" s="151" t="s">
        <v>590</v>
      </c>
      <c r="L749" s="151">
        <f>IF(Tabelle1[[#This Row],[Minutes]]&gt;1,Tabelle1[[#This Row],[Minutes]],"")</f>
        <v>81</v>
      </c>
      <c r="M749" s="151">
        <v>81</v>
      </c>
      <c r="N749"/>
    </row>
    <row r="750" spans="1:14" x14ac:dyDescent="0.25">
      <c r="A750" s="152" t="s">
        <v>518</v>
      </c>
      <c r="B750" s="154" t="str">
        <f>IF(OR(ISNUMBER(FIND("W/O",Tabelle1[[#This Row],[Score]])),ISNUMBER(FIND("RET",Tabelle1[[#This Row],[Score]]))),"NO","YES")</f>
        <v>YES</v>
      </c>
      <c r="C750" s="154" t="str">
        <f>IF(Tabelle1[[#This Row],[Tournament]]="Wimbledon","YES","NO")</f>
        <v>NO</v>
      </c>
      <c r="D750" s="153">
        <v>43640</v>
      </c>
      <c r="E750" s="154" t="s">
        <v>1078</v>
      </c>
      <c r="F750" s="154">
        <v>7</v>
      </c>
      <c r="G750" s="154" t="s">
        <v>521</v>
      </c>
      <c r="H750" s="154" t="s">
        <v>520</v>
      </c>
      <c r="I750" s="154" t="s">
        <v>559</v>
      </c>
      <c r="J750" s="154" t="s">
        <v>573</v>
      </c>
      <c r="K750" s="154" t="s">
        <v>1077</v>
      </c>
      <c r="L750" s="154">
        <f>IF(Tabelle1[[#This Row],[Minutes]]&gt;1,Tabelle1[[#This Row],[Minutes]],"")</f>
        <v>96</v>
      </c>
      <c r="M750" s="154">
        <v>96</v>
      </c>
      <c r="N750"/>
    </row>
    <row r="751" spans="1:14" x14ac:dyDescent="0.25">
      <c r="A751" s="149" t="s">
        <v>825</v>
      </c>
      <c r="B751" s="151" t="str">
        <f>IF(OR(ISNUMBER(FIND("W/O",Tabelle1[[#This Row],[Score]])),ISNUMBER(FIND("RET",Tabelle1[[#This Row],[Score]]))),"NO","YES")</f>
        <v>YES</v>
      </c>
      <c r="C751" s="151" t="str">
        <f>IF(Tabelle1[[#This Row],[Tournament]]="Wimbledon","YES","NO")</f>
        <v>YES</v>
      </c>
      <c r="D751" s="150">
        <v>43647</v>
      </c>
      <c r="E751" s="151" t="s">
        <v>1007</v>
      </c>
      <c r="F751" s="151">
        <v>2</v>
      </c>
      <c r="G751" s="151" t="s">
        <v>587</v>
      </c>
      <c r="H751" s="151" t="s">
        <v>776</v>
      </c>
      <c r="I751" s="151" t="s">
        <v>847</v>
      </c>
      <c r="J751" s="151" t="s">
        <v>623</v>
      </c>
      <c r="K751" s="151" t="s">
        <v>1076</v>
      </c>
      <c r="L751" s="151">
        <f>IF(Tabelle1[[#This Row],[Minutes]]&gt;1,Tabelle1[[#This Row],[Minutes]],"")</f>
        <v>100</v>
      </c>
      <c r="M751" s="151">
        <v>100</v>
      </c>
      <c r="N751"/>
    </row>
    <row r="752" spans="1:14" x14ac:dyDescent="0.25">
      <c r="A752" s="152" t="s">
        <v>825</v>
      </c>
      <c r="B752" s="154" t="str">
        <f>IF(OR(ISNUMBER(FIND("W/O",Tabelle1[[#This Row],[Score]])),ISNUMBER(FIND("RET",Tabelle1[[#This Row],[Score]]))),"NO","YES")</f>
        <v>YES</v>
      </c>
      <c r="C752" s="154" t="str">
        <f>IF(Tabelle1[[#This Row],[Tournament]]="Wimbledon","YES","NO")</f>
        <v>YES</v>
      </c>
      <c r="D752" s="153">
        <v>43647</v>
      </c>
      <c r="E752" s="154" t="s">
        <v>1007</v>
      </c>
      <c r="F752" s="154">
        <v>2</v>
      </c>
      <c r="G752" s="154" t="s">
        <v>686</v>
      </c>
      <c r="H752" s="154" t="s">
        <v>685</v>
      </c>
      <c r="I752" s="154" t="s">
        <v>858</v>
      </c>
      <c r="J752" s="154" t="s">
        <v>579</v>
      </c>
      <c r="K752" s="154" t="s">
        <v>1075</v>
      </c>
      <c r="L752" s="154">
        <f>IF(Tabelle1[[#This Row],[Minutes]]&gt;1,Tabelle1[[#This Row],[Minutes]],"")</f>
        <v>203</v>
      </c>
      <c r="M752" s="154">
        <v>203</v>
      </c>
      <c r="N752"/>
    </row>
    <row r="753" spans="1:14" x14ac:dyDescent="0.25">
      <c r="A753" s="149" t="s">
        <v>825</v>
      </c>
      <c r="B753" s="151" t="str">
        <f>IF(OR(ISNUMBER(FIND("W/O",Tabelle1[[#This Row],[Score]])),ISNUMBER(FIND("RET",Tabelle1[[#This Row],[Score]]))),"NO","YES")</f>
        <v>YES</v>
      </c>
      <c r="C753" s="151" t="str">
        <f>IF(Tabelle1[[#This Row],[Tournament]]="Wimbledon","YES","NO")</f>
        <v>YES</v>
      </c>
      <c r="D753" s="150">
        <v>43647</v>
      </c>
      <c r="E753" s="151" t="s">
        <v>1007</v>
      </c>
      <c r="F753" s="151">
        <v>2</v>
      </c>
      <c r="G753" s="151" t="s">
        <v>834</v>
      </c>
      <c r="H753" s="151" t="s">
        <v>833</v>
      </c>
      <c r="I753" s="151" t="s">
        <v>717</v>
      </c>
      <c r="J753" s="151" t="s">
        <v>682</v>
      </c>
      <c r="K753" s="151" t="s">
        <v>1074</v>
      </c>
      <c r="L753" s="151">
        <f>IF(Tabelle1[[#This Row],[Minutes]]&gt;1,Tabelle1[[#This Row],[Minutes]],"")</f>
        <v>100</v>
      </c>
      <c r="M753" s="151">
        <v>100</v>
      </c>
      <c r="N753"/>
    </row>
    <row r="754" spans="1:14" x14ac:dyDescent="0.25">
      <c r="A754" s="152" t="s">
        <v>825</v>
      </c>
      <c r="B754" s="154" t="str">
        <f>IF(OR(ISNUMBER(FIND("W/O",Tabelle1[[#This Row],[Score]])),ISNUMBER(FIND("RET",Tabelle1[[#This Row],[Score]]))),"NO","YES")</f>
        <v>YES</v>
      </c>
      <c r="C754" s="154" t="str">
        <f>IF(Tabelle1[[#This Row],[Tournament]]="Wimbledon","YES","NO")</f>
        <v>YES</v>
      </c>
      <c r="D754" s="153">
        <v>43647</v>
      </c>
      <c r="E754" s="154" t="s">
        <v>1007</v>
      </c>
      <c r="F754" s="154">
        <v>2</v>
      </c>
      <c r="G754" s="154" t="s">
        <v>548</v>
      </c>
      <c r="H754" s="154" t="s">
        <v>687</v>
      </c>
      <c r="I754" s="154" t="s">
        <v>797</v>
      </c>
      <c r="J754" s="154" t="s">
        <v>711</v>
      </c>
      <c r="K754" s="154" t="s">
        <v>1073</v>
      </c>
      <c r="L754" s="154">
        <f>IF(Tabelle1[[#This Row],[Minutes]]&gt;1,Tabelle1[[#This Row],[Minutes]],"")</f>
        <v>79</v>
      </c>
      <c r="M754" s="154">
        <v>79</v>
      </c>
      <c r="N754"/>
    </row>
    <row r="755" spans="1:14" x14ac:dyDescent="0.25">
      <c r="A755" s="149" t="s">
        <v>825</v>
      </c>
      <c r="B755" s="151" t="str">
        <f>IF(OR(ISNUMBER(FIND("W/O",Tabelle1[[#This Row],[Score]])),ISNUMBER(FIND("RET",Tabelle1[[#This Row],[Score]]))),"NO","YES")</f>
        <v>YES</v>
      </c>
      <c r="C755" s="151" t="str">
        <f>IF(Tabelle1[[#This Row],[Tournament]]="Wimbledon","YES","NO")</f>
        <v>YES</v>
      </c>
      <c r="D755" s="150">
        <v>43647</v>
      </c>
      <c r="E755" s="151" t="s">
        <v>1007</v>
      </c>
      <c r="F755" s="151">
        <v>2</v>
      </c>
      <c r="G755" s="151" t="s">
        <v>612</v>
      </c>
      <c r="H755" s="151" t="s">
        <v>611</v>
      </c>
      <c r="I755" s="151" t="s">
        <v>574</v>
      </c>
      <c r="J755" s="151" t="s">
        <v>669</v>
      </c>
      <c r="K755" s="151" t="s">
        <v>1073</v>
      </c>
      <c r="L755" s="151">
        <f>IF(Tabelle1[[#This Row],[Minutes]]&gt;1,Tabelle1[[#This Row],[Minutes]],"")</f>
        <v>99</v>
      </c>
      <c r="M755" s="151">
        <v>99</v>
      </c>
      <c r="N755"/>
    </row>
    <row r="756" spans="1:14" x14ac:dyDescent="0.25">
      <c r="A756" s="152" t="s">
        <v>825</v>
      </c>
      <c r="B756" s="154" t="str">
        <f>IF(OR(ISNUMBER(FIND("W/O",Tabelle1[[#This Row],[Score]])),ISNUMBER(FIND("RET",Tabelle1[[#This Row],[Score]]))),"NO","YES")</f>
        <v>YES</v>
      </c>
      <c r="C756" s="154" t="str">
        <f>IF(Tabelle1[[#This Row],[Tournament]]="Wimbledon","YES","NO")</f>
        <v>YES</v>
      </c>
      <c r="D756" s="153">
        <v>43647</v>
      </c>
      <c r="E756" s="154" t="s">
        <v>1007</v>
      </c>
      <c r="F756" s="154">
        <v>2</v>
      </c>
      <c r="G756" s="154" t="s">
        <v>535</v>
      </c>
      <c r="H756" s="154" t="s">
        <v>534</v>
      </c>
      <c r="I756" s="154" t="s">
        <v>552</v>
      </c>
      <c r="J756" s="154" t="s">
        <v>551</v>
      </c>
      <c r="K756" s="154" t="s">
        <v>1072</v>
      </c>
      <c r="L756" s="154">
        <f>IF(Tabelle1[[#This Row],[Minutes]]&gt;1,Tabelle1[[#This Row],[Minutes]],"")</f>
        <v>197</v>
      </c>
      <c r="M756" s="154">
        <v>197</v>
      </c>
      <c r="N756"/>
    </row>
    <row r="757" spans="1:14" x14ac:dyDescent="0.25">
      <c r="A757" s="149" t="s">
        <v>825</v>
      </c>
      <c r="B757" s="151" t="str">
        <f>IF(OR(ISNUMBER(FIND("W/O",Tabelle1[[#This Row],[Score]])),ISNUMBER(FIND("RET",Tabelle1[[#This Row],[Score]]))),"NO","YES")</f>
        <v>YES</v>
      </c>
      <c r="C757" s="151" t="str">
        <f>IF(Tabelle1[[#This Row],[Tournament]]="Wimbledon","YES","NO")</f>
        <v>YES</v>
      </c>
      <c r="D757" s="150">
        <v>43647</v>
      </c>
      <c r="E757" s="151" t="s">
        <v>1007</v>
      </c>
      <c r="F757" s="151">
        <v>2</v>
      </c>
      <c r="G757" s="151" t="s">
        <v>948</v>
      </c>
      <c r="H757" s="151" t="s">
        <v>714</v>
      </c>
      <c r="I757" s="151" t="s">
        <v>636</v>
      </c>
      <c r="J757" s="151" t="s">
        <v>558</v>
      </c>
      <c r="K757" s="151" t="s">
        <v>1071</v>
      </c>
      <c r="L757" s="151">
        <f>IF(Tabelle1[[#This Row],[Minutes]]&gt;1,Tabelle1[[#This Row],[Minutes]],"")</f>
        <v>196</v>
      </c>
      <c r="M757" s="151">
        <v>196</v>
      </c>
      <c r="N757"/>
    </row>
    <row r="758" spans="1:14" x14ac:dyDescent="0.25">
      <c r="A758" s="152" t="s">
        <v>825</v>
      </c>
      <c r="B758" s="154" t="str">
        <f>IF(OR(ISNUMBER(FIND("W/O",Tabelle1[[#This Row],[Score]])),ISNUMBER(FIND("RET",Tabelle1[[#This Row],[Score]]))),"NO","YES")</f>
        <v>YES</v>
      </c>
      <c r="C758" s="154" t="str">
        <f>IF(Tabelle1[[#This Row],[Tournament]]="Wimbledon","YES","NO")</f>
        <v>YES</v>
      </c>
      <c r="D758" s="153">
        <v>43647</v>
      </c>
      <c r="E758" s="154" t="s">
        <v>1007</v>
      </c>
      <c r="F758" s="154">
        <v>2</v>
      </c>
      <c r="G758" s="154" t="s">
        <v>526</v>
      </c>
      <c r="H758" s="154" t="s">
        <v>525</v>
      </c>
      <c r="I758" s="154" t="s">
        <v>779</v>
      </c>
      <c r="J758" s="154" t="s">
        <v>676</v>
      </c>
      <c r="K758" s="154" t="s">
        <v>1070</v>
      </c>
      <c r="L758" s="154">
        <f>IF(Tabelle1[[#This Row],[Minutes]]&gt;1,Tabelle1[[#This Row],[Minutes]],"")</f>
        <v>80</v>
      </c>
      <c r="M758" s="154">
        <v>80</v>
      </c>
      <c r="N758"/>
    </row>
    <row r="759" spans="1:14" x14ac:dyDescent="0.25">
      <c r="A759" s="149" t="s">
        <v>825</v>
      </c>
      <c r="B759" s="151" t="str">
        <f>IF(OR(ISNUMBER(FIND("W/O",Tabelle1[[#This Row],[Score]])),ISNUMBER(FIND("RET",Tabelle1[[#This Row],[Score]]))),"NO","YES")</f>
        <v>YES</v>
      </c>
      <c r="C759" s="151" t="str">
        <f>IF(Tabelle1[[#This Row],[Tournament]]="Wimbledon","YES","NO")</f>
        <v>YES</v>
      </c>
      <c r="D759" s="150">
        <v>43647</v>
      </c>
      <c r="E759" s="151" t="s">
        <v>1007</v>
      </c>
      <c r="F759" s="151">
        <v>2</v>
      </c>
      <c r="G759" s="151" t="s">
        <v>521</v>
      </c>
      <c r="H759" s="151" t="s">
        <v>520</v>
      </c>
      <c r="I759" s="151" t="s">
        <v>1069</v>
      </c>
      <c r="J759" s="151" t="s">
        <v>1068</v>
      </c>
      <c r="K759" s="151" t="s">
        <v>1049</v>
      </c>
      <c r="L759" s="151">
        <f>IF(Tabelle1[[#This Row],[Minutes]]&gt;1,Tabelle1[[#This Row],[Minutes]],"")</f>
        <v>81</v>
      </c>
      <c r="M759" s="151">
        <v>81</v>
      </c>
      <c r="N759"/>
    </row>
    <row r="760" spans="1:14" x14ac:dyDescent="0.25">
      <c r="A760" s="152" t="s">
        <v>825</v>
      </c>
      <c r="B760" s="154" t="str">
        <f>IF(OR(ISNUMBER(FIND("W/O",Tabelle1[[#This Row],[Score]])),ISNUMBER(FIND("RET",Tabelle1[[#This Row],[Score]]))),"NO","YES")</f>
        <v>YES</v>
      </c>
      <c r="C760" s="154" t="str">
        <f>IF(Tabelle1[[#This Row],[Tournament]]="Wimbledon","YES","NO")</f>
        <v>YES</v>
      </c>
      <c r="D760" s="153">
        <v>43647</v>
      </c>
      <c r="E760" s="154" t="s">
        <v>1007</v>
      </c>
      <c r="F760" s="154">
        <v>2</v>
      </c>
      <c r="G760" s="154" t="s">
        <v>663</v>
      </c>
      <c r="H760" s="154" t="s">
        <v>698</v>
      </c>
      <c r="I760" s="154" t="s">
        <v>1067</v>
      </c>
      <c r="J760" s="154" t="s">
        <v>1066</v>
      </c>
      <c r="K760" s="154" t="s">
        <v>1065</v>
      </c>
      <c r="L760" s="154">
        <f>IF(Tabelle1[[#This Row],[Minutes]]&gt;1,Tabelle1[[#This Row],[Minutes]],"")</f>
        <v>95</v>
      </c>
      <c r="M760" s="154">
        <v>95</v>
      </c>
      <c r="N760"/>
    </row>
    <row r="761" spans="1:14" x14ac:dyDescent="0.25">
      <c r="A761" s="149" t="s">
        <v>825</v>
      </c>
      <c r="B761" s="151" t="str">
        <f>IF(OR(ISNUMBER(FIND("W/O",Tabelle1[[#This Row],[Score]])),ISNUMBER(FIND("RET",Tabelle1[[#This Row],[Score]]))),"NO","YES")</f>
        <v>YES</v>
      </c>
      <c r="C761" s="151" t="str">
        <f>IF(Tabelle1[[#This Row],[Tournament]]="Wimbledon","YES","NO")</f>
        <v>YES</v>
      </c>
      <c r="D761" s="150">
        <v>43647</v>
      </c>
      <c r="E761" s="151" t="s">
        <v>1007</v>
      </c>
      <c r="F761" s="151">
        <v>2</v>
      </c>
      <c r="G761" s="151" t="s">
        <v>826</v>
      </c>
      <c r="H761" s="151" t="s">
        <v>741</v>
      </c>
      <c r="I761" s="151" t="s">
        <v>759</v>
      </c>
      <c r="J761" s="151" t="s">
        <v>1064</v>
      </c>
      <c r="K761" s="151" t="s">
        <v>1063</v>
      </c>
      <c r="L761" s="151">
        <f>IF(Tabelle1[[#This Row],[Minutes]]&gt;1,Tabelle1[[#This Row],[Minutes]],"")</f>
        <v>163</v>
      </c>
      <c r="M761" s="151">
        <v>163</v>
      </c>
      <c r="N761"/>
    </row>
    <row r="762" spans="1:14" x14ac:dyDescent="0.25">
      <c r="A762" s="152" t="s">
        <v>825</v>
      </c>
      <c r="B762" s="154" t="str">
        <f>IF(OR(ISNUMBER(FIND("W/O",Tabelle1[[#This Row],[Score]])),ISNUMBER(FIND("RET",Tabelle1[[#This Row],[Score]]))),"NO","YES")</f>
        <v>YES</v>
      </c>
      <c r="C762" s="154" t="str">
        <f>IF(Tabelle1[[#This Row],[Tournament]]="Wimbledon","YES","NO")</f>
        <v>YES</v>
      </c>
      <c r="D762" s="153">
        <v>43647</v>
      </c>
      <c r="E762" s="154" t="s">
        <v>1007</v>
      </c>
      <c r="F762" s="154">
        <v>2</v>
      </c>
      <c r="G762" s="154" t="s">
        <v>1026</v>
      </c>
      <c r="H762" s="154" t="s">
        <v>783</v>
      </c>
      <c r="I762" s="154" t="s">
        <v>770</v>
      </c>
      <c r="J762" s="154" t="s">
        <v>816</v>
      </c>
      <c r="K762" s="154" t="s">
        <v>1062</v>
      </c>
      <c r="L762" s="154">
        <f>IF(Tabelle1[[#This Row],[Minutes]]&gt;1,Tabelle1[[#This Row],[Minutes]],"")</f>
        <v>102</v>
      </c>
      <c r="M762" s="154">
        <v>102</v>
      </c>
      <c r="N762"/>
    </row>
    <row r="763" spans="1:14" x14ac:dyDescent="0.25">
      <c r="A763" s="149" t="s">
        <v>825</v>
      </c>
      <c r="B763" s="151" t="str">
        <f>IF(OR(ISNUMBER(FIND("W/O",Tabelle1[[#This Row],[Score]])),ISNUMBER(FIND("RET",Tabelle1[[#This Row],[Score]]))),"NO","YES")</f>
        <v>YES</v>
      </c>
      <c r="C763" s="151" t="str">
        <f>IF(Tabelle1[[#This Row],[Tournament]]="Wimbledon","YES","NO")</f>
        <v>YES</v>
      </c>
      <c r="D763" s="150">
        <v>43647</v>
      </c>
      <c r="E763" s="151" t="s">
        <v>1007</v>
      </c>
      <c r="F763" s="151">
        <v>2</v>
      </c>
      <c r="G763" s="151" t="s">
        <v>524</v>
      </c>
      <c r="H763" s="151" t="s">
        <v>523</v>
      </c>
      <c r="I763" s="151" t="s">
        <v>619</v>
      </c>
      <c r="J763" s="151" t="s">
        <v>561</v>
      </c>
      <c r="K763" s="151" t="s">
        <v>1061</v>
      </c>
      <c r="L763" s="151">
        <f>IF(Tabelle1[[#This Row],[Minutes]]&gt;1,Tabelle1[[#This Row],[Minutes]],"")</f>
        <v>175</v>
      </c>
      <c r="M763" s="151">
        <v>175</v>
      </c>
      <c r="N763"/>
    </row>
    <row r="764" spans="1:14" x14ac:dyDescent="0.25">
      <c r="A764" s="152" t="s">
        <v>825</v>
      </c>
      <c r="B764" s="154" t="str">
        <f>IF(OR(ISNUMBER(FIND("W/O",Tabelle1[[#This Row],[Score]])),ISNUMBER(FIND("RET",Tabelle1[[#This Row],[Score]]))),"NO","YES")</f>
        <v>YES</v>
      </c>
      <c r="C764" s="154" t="str">
        <f>IF(Tabelle1[[#This Row],[Tournament]]="Wimbledon","YES","NO")</f>
        <v>YES</v>
      </c>
      <c r="D764" s="153">
        <v>43647</v>
      </c>
      <c r="E764" s="154" t="s">
        <v>1007</v>
      </c>
      <c r="F764" s="154">
        <v>2</v>
      </c>
      <c r="G764" s="154" t="s">
        <v>832</v>
      </c>
      <c r="H764" s="154" t="s">
        <v>817</v>
      </c>
      <c r="I764" s="154" t="s">
        <v>1060</v>
      </c>
      <c r="J764" s="154" t="s">
        <v>778</v>
      </c>
      <c r="K764" s="154" t="s">
        <v>1059</v>
      </c>
      <c r="L764" s="154">
        <f>IF(Tabelle1[[#This Row],[Minutes]]&gt;1,Tabelle1[[#This Row],[Minutes]],"")</f>
        <v>154</v>
      </c>
      <c r="M764" s="154">
        <v>154</v>
      </c>
      <c r="N764"/>
    </row>
    <row r="765" spans="1:14" x14ac:dyDescent="0.25">
      <c r="A765" s="149" t="s">
        <v>825</v>
      </c>
      <c r="B765" s="151" t="str">
        <f>IF(OR(ISNUMBER(FIND("W/O",Tabelle1[[#This Row],[Score]])),ISNUMBER(FIND("RET",Tabelle1[[#This Row],[Score]]))),"NO","YES")</f>
        <v>YES</v>
      </c>
      <c r="C765" s="151" t="str">
        <f>IF(Tabelle1[[#This Row],[Tournament]]="Wimbledon","YES","NO")</f>
        <v>YES</v>
      </c>
      <c r="D765" s="150">
        <v>43647</v>
      </c>
      <c r="E765" s="151" t="s">
        <v>1007</v>
      </c>
      <c r="F765" s="151">
        <v>2</v>
      </c>
      <c r="G765" s="151" t="s">
        <v>674</v>
      </c>
      <c r="H765" s="151" t="s">
        <v>570</v>
      </c>
      <c r="I765" s="151" t="s">
        <v>529</v>
      </c>
      <c r="J765" s="151" t="s">
        <v>528</v>
      </c>
      <c r="K765" s="151" t="s">
        <v>1058</v>
      </c>
      <c r="L765" s="151">
        <f>IF(Tabelle1[[#This Row],[Minutes]]&gt;1,Tabelle1[[#This Row],[Minutes]],"")</f>
        <v>116</v>
      </c>
      <c r="M765" s="151">
        <v>116</v>
      </c>
      <c r="N765"/>
    </row>
    <row r="766" spans="1:14" x14ac:dyDescent="0.25">
      <c r="A766" s="152" t="s">
        <v>825</v>
      </c>
      <c r="B766" s="154" t="str">
        <f>IF(OR(ISNUMBER(FIND("W/O",Tabelle1[[#This Row],[Score]])),ISNUMBER(FIND("RET",Tabelle1[[#This Row],[Score]]))),"NO","YES")</f>
        <v>YES</v>
      </c>
      <c r="C766" s="154" t="str">
        <f>IF(Tabelle1[[#This Row],[Tournament]]="Wimbledon","YES","NO")</f>
        <v>YES</v>
      </c>
      <c r="D766" s="153">
        <v>43647</v>
      </c>
      <c r="E766" s="154" t="s">
        <v>1007</v>
      </c>
      <c r="F766" s="154">
        <v>2</v>
      </c>
      <c r="G766" s="154" t="s">
        <v>568</v>
      </c>
      <c r="H766" s="154" t="s">
        <v>580</v>
      </c>
      <c r="I766" s="154" t="s">
        <v>555</v>
      </c>
      <c r="J766" s="154" t="s">
        <v>565</v>
      </c>
      <c r="K766" s="154" t="s">
        <v>1057</v>
      </c>
      <c r="L766" s="154">
        <f>IF(Tabelle1[[#This Row],[Minutes]]&gt;1,Tabelle1[[#This Row],[Minutes]],"")</f>
        <v>153</v>
      </c>
      <c r="M766" s="154">
        <v>153</v>
      </c>
      <c r="N766"/>
    </row>
    <row r="767" spans="1:14" x14ac:dyDescent="0.25">
      <c r="A767" s="149" t="s">
        <v>825</v>
      </c>
      <c r="B767" s="151" t="str">
        <f>IF(OR(ISNUMBER(FIND("W/O",Tabelle1[[#This Row],[Score]])),ISNUMBER(FIND("RET",Tabelle1[[#This Row],[Score]]))),"NO","YES")</f>
        <v>YES</v>
      </c>
      <c r="C767" s="151" t="str">
        <f>IF(Tabelle1[[#This Row],[Tournament]]="Wimbledon","YES","NO")</f>
        <v>YES</v>
      </c>
      <c r="D767" s="150">
        <v>43647</v>
      </c>
      <c r="E767" s="151" t="s">
        <v>1007</v>
      </c>
      <c r="F767" s="151">
        <v>2</v>
      </c>
      <c r="G767" s="151" t="s">
        <v>615</v>
      </c>
      <c r="H767" s="151" t="s">
        <v>614</v>
      </c>
      <c r="I767" s="151" t="s">
        <v>709</v>
      </c>
      <c r="J767" s="151" t="s">
        <v>673</v>
      </c>
      <c r="K767" s="151" t="s">
        <v>1056</v>
      </c>
      <c r="L767" s="151">
        <f>IF(Tabelle1[[#This Row],[Minutes]]&gt;1,Tabelle1[[#This Row],[Minutes]],"")</f>
        <v>168</v>
      </c>
      <c r="M767" s="151">
        <v>168</v>
      </c>
      <c r="N767"/>
    </row>
    <row r="768" spans="1:14" x14ac:dyDescent="0.25">
      <c r="A768" s="152" t="s">
        <v>825</v>
      </c>
      <c r="B768" s="154" t="str">
        <f>IF(OR(ISNUMBER(FIND("W/O",Tabelle1[[#This Row],[Score]])),ISNUMBER(FIND("RET",Tabelle1[[#This Row],[Score]]))),"NO","YES")</f>
        <v>YES</v>
      </c>
      <c r="C768" s="154" t="str">
        <f>IF(Tabelle1[[#This Row],[Tournament]]="Wimbledon","YES","NO")</f>
        <v>YES</v>
      </c>
      <c r="D768" s="153">
        <v>43647</v>
      </c>
      <c r="E768" s="154" t="s">
        <v>1007</v>
      </c>
      <c r="F768" s="154">
        <v>2</v>
      </c>
      <c r="G768" s="154" t="s">
        <v>917</v>
      </c>
      <c r="H768" s="154" t="s">
        <v>874</v>
      </c>
      <c r="I768" s="154" t="s">
        <v>731</v>
      </c>
      <c r="J768" s="154" t="s">
        <v>645</v>
      </c>
      <c r="K768" s="154" t="s">
        <v>1055</v>
      </c>
      <c r="L768" s="154">
        <f>IF(Tabelle1[[#This Row],[Minutes]]&gt;1,Tabelle1[[#This Row],[Minutes]],"")</f>
        <v>70</v>
      </c>
      <c r="M768" s="154">
        <v>70</v>
      </c>
      <c r="N768"/>
    </row>
    <row r="769" spans="1:14" x14ac:dyDescent="0.25">
      <c r="A769" s="149" t="s">
        <v>825</v>
      </c>
      <c r="B769" s="151" t="str">
        <f>IF(OR(ISNUMBER(FIND("W/O",Tabelle1[[#This Row],[Score]])),ISNUMBER(FIND("RET",Tabelle1[[#This Row],[Score]]))),"NO","YES")</f>
        <v>YES</v>
      </c>
      <c r="C769" s="151" t="str">
        <f>IF(Tabelle1[[#This Row],[Tournament]]="Wimbledon","YES","NO")</f>
        <v>YES</v>
      </c>
      <c r="D769" s="150">
        <v>43647</v>
      </c>
      <c r="E769" s="151" t="s">
        <v>1007</v>
      </c>
      <c r="F769" s="151">
        <v>2</v>
      </c>
      <c r="G769" s="151" t="s">
        <v>559</v>
      </c>
      <c r="H769" s="151" t="s">
        <v>573</v>
      </c>
      <c r="I769" s="151" t="s">
        <v>724</v>
      </c>
      <c r="J769" s="151" t="s">
        <v>571</v>
      </c>
      <c r="K769" s="151" t="s">
        <v>1030</v>
      </c>
      <c r="L769" s="151">
        <f>IF(Tabelle1[[#This Row],[Minutes]]&gt;1,Tabelle1[[#This Row],[Minutes]],"")</f>
        <v>137</v>
      </c>
      <c r="M769" s="151">
        <v>137</v>
      </c>
      <c r="N769"/>
    </row>
    <row r="770" spans="1:14" x14ac:dyDescent="0.25">
      <c r="A770" s="152" t="s">
        <v>825</v>
      </c>
      <c r="B770" s="154" t="str">
        <f>IF(OR(ISNUMBER(FIND("W/O",Tabelle1[[#This Row],[Score]])),ISNUMBER(FIND("RET",Tabelle1[[#This Row],[Score]]))),"NO","YES")</f>
        <v>YES</v>
      </c>
      <c r="C770" s="154" t="str">
        <f>IF(Tabelle1[[#This Row],[Tournament]]="Wimbledon","YES","NO")</f>
        <v>YES</v>
      </c>
      <c r="D770" s="153">
        <v>43647</v>
      </c>
      <c r="E770" s="154" t="s">
        <v>1007</v>
      </c>
      <c r="F770" s="154">
        <v>2</v>
      </c>
      <c r="G770" s="154" t="s">
        <v>666</v>
      </c>
      <c r="H770" s="154" t="s">
        <v>810</v>
      </c>
      <c r="I770" s="154" t="s">
        <v>1054</v>
      </c>
      <c r="J770" s="154" t="s">
        <v>1053</v>
      </c>
      <c r="K770" s="154" t="s">
        <v>1052</v>
      </c>
      <c r="L770" s="154">
        <f>IF(Tabelle1[[#This Row],[Minutes]]&gt;1,Tabelle1[[#This Row],[Minutes]],"")</f>
        <v>118</v>
      </c>
      <c r="M770" s="154">
        <v>118</v>
      </c>
      <c r="N770"/>
    </row>
    <row r="771" spans="1:14" x14ac:dyDescent="0.25">
      <c r="A771" s="149" t="s">
        <v>825</v>
      </c>
      <c r="B771" s="151" t="str">
        <f>IF(OR(ISNUMBER(FIND("W/O",Tabelle1[[#This Row],[Score]])),ISNUMBER(FIND("RET",Tabelle1[[#This Row],[Score]]))),"NO","YES")</f>
        <v>YES</v>
      </c>
      <c r="C771" s="151" t="str">
        <f>IF(Tabelle1[[#This Row],[Tournament]]="Wimbledon","YES","NO")</f>
        <v>YES</v>
      </c>
      <c r="D771" s="150">
        <v>43647</v>
      </c>
      <c r="E771" s="151" t="s">
        <v>1007</v>
      </c>
      <c r="F771" s="151">
        <v>2</v>
      </c>
      <c r="G771" s="151" t="s">
        <v>515</v>
      </c>
      <c r="H771" s="151" t="s">
        <v>576</v>
      </c>
      <c r="I771" s="151" t="s">
        <v>1051</v>
      </c>
      <c r="J771" s="151" t="s">
        <v>1050</v>
      </c>
      <c r="K771" s="151" t="s">
        <v>1049</v>
      </c>
      <c r="L771" s="151">
        <f>IF(Tabelle1[[#This Row],[Minutes]]&gt;1,Tabelle1[[#This Row],[Minutes]],"")</f>
        <v>88</v>
      </c>
      <c r="M771" s="151">
        <v>88</v>
      </c>
      <c r="N771"/>
    </row>
    <row r="772" spans="1:14" x14ac:dyDescent="0.25">
      <c r="A772" s="152" t="s">
        <v>825</v>
      </c>
      <c r="B772" s="154" t="str">
        <f>IF(OR(ISNUMBER(FIND("W/O",Tabelle1[[#This Row],[Score]])),ISNUMBER(FIND("RET",Tabelle1[[#This Row],[Score]]))),"NO","YES")</f>
        <v>YES</v>
      </c>
      <c r="C772" s="154" t="str">
        <f>IF(Tabelle1[[#This Row],[Tournament]]="Wimbledon","YES","NO")</f>
        <v>YES</v>
      </c>
      <c r="D772" s="153">
        <v>43647</v>
      </c>
      <c r="E772" s="154" t="s">
        <v>1007</v>
      </c>
      <c r="F772" s="154">
        <v>2</v>
      </c>
      <c r="G772" s="154" t="s">
        <v>600</v>
      </c>
      <c r="H772" s="154" t="s">
        <v>599</v>
      </c>
      <c r="I772" s="154" t="s">
        <v>695</v>
      </c>
      <c r="J772" s="154" t="s">
        <v>784</v>
      </c>
      <c r="K772" s="154" t="s">
        <v>1048</v>
      </c>
      <c r="L772" s="154">
        <f>IF(Tabelle1[[#This Row],[Minutes]]&gt;1,Tabelle1[[#This Row],[Minutes]],"")</f>
        <v>76</v>
      </c>
      <c r="M772" s="154">
        <v>76</v>
      </c>
      <c r="N772"/>
    </row>
    <row r="773" spans="1:14" x14ac:dyDescent="0.25">
      <c r="A773" s="149" t="s">
        <v>825</v>
      </c>
      <c r="B773" s="151" t="str">
        <f>IF(OR(ISNUMBER(FIND("W/O",Tabelle1[[#This Row],[Score]])),ISNUMBER(FIND("RET",Tabelle1[[#This Row],[Score]]))),"NO","YES")</f>
        <v>YES</v>
      </c>
      <c r="C773" s="151" t="str">
        <f>IF(Tabelle1[[#This Row],[Tournament]]="Wimbledon","YES","NO")</f>
        <v>YES</v>
      </c>
      <c r="D773" s="150">
        <v>43647</v>
      </c>
      <c r="E773" s="151" t="s">
        <v>1007</v>
      </c>
      <c r="F773" s="151">
        <v>2</v>
      </c>
      <c r="G773" s="151" t="s">
        <v>625</v>
      </c>
      <c r="H773" s="151" t="s">
        <v>577</v>
      </c>
      <c r="I773" s="151" t="s">
        <v>792</v>
      </c>
      <c r="J773" s="151" t="s">
        <v>791</v>
      </c>
      <c r="K773" s="151" t="s">
        <v>1047</v>
      </c>
      <c r="L773" s="151">
        <f>IF(Tabelle1[[#This Row],[Minutes]]&gt;1,Tabelle1[[#This Row],[Minutes]],"")</f>
        <v>200</v>
      </c>
      <c r="M773" s="151">
        <v>200</v>
      </c>
      <c r="N773"/>
    </row>
    <row r="774" spans="1:14" x14ac:dyDescent="0.25">
      <c r="A774" s="152" t="s">
        <v>825</v>
      </c>
      <c r="B774" s="154" t="str">
        <f>IF(OR(ISNUMBER(FIND("W/O",Tabelle1[[#This Row],[Score]])),ISNUMBER(FIND("RET",Tabelle1[[#This Row],[Score]]))),"NO","YES")</f>
        <v>YES</v>
      </c>
      <c r="C774" s="154" t="str">
        <f>IF(Tabelle1[[#This Row],[Tournament]]="Wimbledon","YES","NO")</f>
        <v>YES</v>
      </c>
      <c r="D774" s="153">
        <v>43647</v>
      </c>
      <c r="E774" s="154" t="s">
        <v>1007</v>
      </c>
      <c r="F774" s="154">
        <v>2</v>
      </c>
      <c r="G774" s="154" t="s">
        <v>835</v>
      </c>
      <c r="H774" s="154" t="s">
        <v>591</v>
      </c>
      <c r="I774" s="154" t="s">
        <v>647</v>
      </c>
      <c r="J774" s="154" t="s">
        <v>679</v>
      </c>
      <c r="K774" s="154" t="s">
        <v>1039</v>
      </c>
      <c r="L774" s="154">
        <f>IF(Tabelle1[[#This Row],[Minutes]]&gt;1,Tabelle1[[#This Row],[Minutes]],"")</f>
        <v>140</v>
      </c>
      <c r="M774" s="154">
        <v>140</v>
      </c>
      <c r="N774"/>
    </row>
    <row r="775" spans="1:14" x14ac:dyDescent="0.25">
      <c r="A775" s="149" t="s">
        <v>825</v>
      </c>
      <c r="B775" s="151" t="str">
        <f>IF(OR(ISNUMBER(FIND("W/O",Tabelle1[[#This Row],[Score]])),ISNUMBER(FIND("RET",Tabelle1[[#This Row],[Score]]))),"NO","YES")</f>
        <v>YES</v>
      </c>
      <c r="C775" s="151" t="str">
        <f>IF(Tabelle1[[#This Row],[Tournament]]="Wimbledon","YES","NO")</f>
        <v>YES</v>
      </c>
      <c r="D775" s="150">
        <v>43647</v>
      </c>
      <c r="E775" s="151" t="s">
        <v>1007</v>
      </c>
      <c r="F775" s="151">
        <v>2</v>
      </c>
      <c r="G775" s="151" t="s">
        <v>516</v>
      </c>
      <c r="H775" s="151" t="s">
        <v>887</v>
      </c>
      <c r="I775" s="151" t="s">
        <v>808</v>
      </c>
      <c r="J775" s="151" t="s">
        <v>807</v>
      </c>
      <c r="K775" s="151" t="s">
        <v>1046</v>
      </c>
      <c r="L775" s="151">
        <f>IF(Tabelle1[[#This Row],[Minutes]]&gt;1,Tabelle1[[#This Row],[Minutes]],"")</f>
        <v>148</v>
      </c>
      <c r="M775" s="151">
        <v>148</v>
      </c>
      <c r="N775"/>
    </row>
    <row r="776" spans="1:14" x14ac:dyDescent="0.25">
      <c r="A776" s="152" t="s">
        <v>825</v>
      </c>
      <c r="B776" s="154" t="str">
        <f>IF(OR(ISNUMBER(FIND("W/O",Tabelle1[[#This Row],[Score]])),ISNUMBER(FIND("RET",Tabelle1[[#This Row],[Score]]))),"NO","YES")</f>
        <v>YES</v>
      </c>
      <c r="C776" s="154" t="str">
        <f>IF(Tabelle1[[#This Row],[Tournament]]="Wimbledon","YES","NO")</f>
        <v>YES</v>
      </c>
      <c r="D776" s="153">
        <v>43647</v>
      </c>
      <c r="E776" s="154" t="s">
        <v>1007</v>
      </c>
      <c r="F776" s="154">
        <v>2</v>
      </c>
      <c r="G776" s="154" t="s">
        <v>532</v>
      </c>
      <c r="H776" s="154" t="s">
        <v>531</v>
      </c>
      <c r="I776" s="154" t="s">
        <v>658</v>
      </c>
      <c r="J776" s="154" t="s">
        <v>844</v>
      </c>
      <c r="K776" s="154" t="s">
        <v>1045</v>
      </c>
      <c r="L776" s="154">
        <f>IF(Tabelle1[[#This Row],[Minutes]]&gt;1,Tabelle1[[#This Row],[Minutes]],"")</f>
        <v>94</v>
      </c>
      <c r="M776" s="154">
        <v>94</v>
      </c>
      <c r="N776"/>
    </row>
    <row r="777" spans="1:14" x14ac:dyDescent="0.25">
      <c r="A777" s="149" t="s">
        <v>825</v>
      </c>
      <c r="B777" s="151" t="str">
        <f>IF(OR(ISNUMBER(FIND("W/O",Tabelle1[[#This Row],[Score]])),ISNUMBER(FIND("RET",Tabelle1[[#This Row],[Score]]))),"NO","YES")</f>
        <v>YES</v>
      </c>
      <c r="C777" s="151" t="str">
        <f>IF(Tabelle1[[#This Row],[Tournament]]="Wimbledon","YES","NO")</f>
        <v>YES</v>
      </c>
      <c r="D777" s="150">
        <v>43647</v>
      </c>
      <c r="E777" s="151" t="s">
        <v>1007</v>
      </c>
      <c r="F777" s="151">
        <v>2</v>
      </c>
      <c r="G777" s="151" t="s">
        <v>514</v>
      </c>
      <c r="H777" s="151" t="s">
        <v>513</v>
      </c>
      <c r="I777" s="151" t="s">
        <v>620</v>
      </c>
      <c r="J777" s="151" t="s">
        <v>664</v>
      </c>
      <c r="K777" s="151" t="s">
        <v>1044</v>
      </c>
      <c r="L777" s="151">
        <f>IF(Tabelle1[[#This Row],[Minutes]]&gt;1,Tabelle1[[#This Row],[Minutes]],"")</f>
        <v>129</v>
      </c>
      <c r="M777" s="151">
        <v>129</v>
      </c>
      <c r="N777"/>
    </row>
    <row r="778" spans="1:14" x14ac:dyDescent="0.25">
      <c r="A778" s="152" t="s">
        <v>825</v>
      </c>
      <c r="B778" s="154" t="str">
        <f>IF(OR(ISNUMBER(FIND("W/O",Tabelle1[[#This Row],[Score]])),ISNUMBER(FIND("RET",Tabelle1[[#This Row],[Score]]))),"NO","YES")</f>
        <v>YES</v>
      </c>
      <c r="C778" s="154" t="str">
        <f>IF(Tabelle1[[#This Row],[Tournament]]="Wimbledon","YES","NO")</f>
        <v>YES</v>
      </c>
      <c r="D778" s="153">
        <v>43647</v>
      </c>
      <c r="E778" s="154" t="s">
        <v>1007</v>
      </c>
      <c r="F778" s="154">
        <v>2</v>
      </c>
      <c r="G778" s="154" t="s">
        <v>657</v>
      </c>
      <c r="H778" s="154" t="s">
        <v>633</v>
      </c>
      <c r="I778" s="154" t="s">
        <v>935</v>
      </c>
      <c r="J778" s="154" t="s">
        <v>934</v>
      </c>
      <c r="K778" s="154" t="s">
        <v>1043</v>
      </c>
      <c r="L778" s="154">
        <f>IF(Tabelle1[[#This Row],[Minutes]]&gt;1,Tabelle1[[#This Row],[Minutes]],"")</f>
        <v>176</v>
      </c>
      <c r="M778" s="154">
        <v>176</v>
      </c>
      <c r="N778"/>
    </row>
    <row r="779" spans="1:14" x14ac:dyDescent="0.25">
      <c r="A779" s="149" t="s">
        <v>825</v>
      </c>
      <c r="B779" s="151" t="str">
        <f>IF(OR(ISNUMBER(FIND("W/O",Tabelle1[[#This Row],[Score]])),ISNUMBER(FIND("RET",Tabelle1[[#This Row],[Score]]))),"NO","YES")</f>
        <v>YES</v>
      </c>
      <c r="C779" s="151" t="str">
        <f>IF(Tabelle1[[#This Row],[Tournament]]="Wimbledon","YES","NO")</f>
        <v>YES</v>
      </c>
      <c r="D779" s="150">
        <v>43647</v>
      </c>
      <c r="E779" s="151" t="s">
        <v>1007</v>
      </c>
      <c r="F779" s="151">
        <v>2</v>
      </c>
      <c r="G779" s="151" t="s">
        <v>581</v>
      </c>
      <c r="H779" s="151" t="s">
        <v>634</v>
      </c>
      <c r="I779" s="151" t="s">
        <v>688</v>
      </c>
      <c r="J779" s="151" t="s">
        <v>1004</v>
      </c>
      <c r="K779" s="151" t="s">
        <v>1042</v>
      </c>
      <c r="L779" s="151">
        <f>IF(Tabelle1[[#This Row],[Minutes]]&gt;1,Tabelle1[[#This Row],[Minutes]],"")</f>
        <v>88</v>
      </c>
      <c r="M779" s="151">
        <v>88</v>
      </c>
      <c r="N779"/>
    </row>
    <row r="780" spans="1:14" x14ac:dyDescent="0.25">
      <c r="A780" s="152" t="s">
        <v>825</v>
      </c>
      <c r="B780" s="154" t="str">
        <f>IF(OR(ISNUMBER(FIND("W/O",Tabelle1[[#This Row],[Score]])),ISNUMBER(FIND("RET",Tabelle1[[#This Row],[Score]]))),"NO","YES")</f>
        <v>NO</v>
      </c>
      <c r="C780" s="154" t="str">
        <f>IF(Tabelle1[[#This Row],[Tournament]]="Wimbledon","YES","NO")</f>
        <v>YES</v>
      </c>
      <c r="D780" s="153">
        <v>43647</v>
      </c>
      <c r="E780" s="154" t="s">
        <v>1007</v>
      </c>
      <c r="F780" s="154">
        <v>2</v>
      </c>
      <c r="G780" s="154" t="s">
        <v>683</v>
      </c>
      <c r="H780" s="154" t="s">
        <v>567</v>
      </c>
      <c r="I780" s="154" t="s">
        <v>944</v>
      </c>
      <c r="J780" s="154" t="s">
        <v>632</v>
      </c>
      <c r="K780" s="154" t="s">
        <v>1041</v>
      </c>
      <c r="L780" s="154">
        <f>IF(Tabelle1[[#This Row],[Minutes]]&gt;1,Tabelle1[[#This Row],[Minutes]],"")</f>
        <v>56</v>
      </c>
      <c r="M780" s="154">
        <v>56</v>
      </c>
      <c r="N780"/>
    </row>
    <row r="781" spans="1:14" x14ac:dyDescent="0.25">
      <c r="A781" s="149" t="s">
        <v>825</v>
      </c>
      <c r="B781" s="151" t="str">
        <f>IF(OR(ISNUMBER(FIND("W/O",Tabelle1[[#This Row],[Score]])),ISNUMBER(FIND("RET",Tabelle1[[#This Row],[Score]]))),"NO","YES")</f>
        <v>YES</v>
      </c>
      <c r="C781" s="151" t="str">
        <f>IF(Tabelle1[[#This Row],[Tournament]]="Wimbledon","YES","NO")</f>
        <v>YES</v>
      </c>
      <c r="D781" s="150">
        <v>43647</v>
      </c>
      <c r="E781" s="151" t="s">
        <v>1007</v>
      </c>
      <c r="F781" s="151">
        <v>2</v>
      </c>
      <c r="G781" s="151" t="s">
        <v>609</v>
      </c>
      <c r="H781" s="151" t="s">
        <v>608</v>
      </c>
      <c r="I781" s="151" t="s">
        <v>859</v>
      </c>
      <c r="J781" s="151" t="s">
        <v>694</v>
      </c>
      <c r="K781" s="151" t="s">
        <v>1040</v>
      </c>
      <c r="L781" s="151">
        <f>IF(Tabelle1[[#This Row],[Minutes]]&gt;1,Tabelle1[[#This Row],[Minutes]],"")</f>
        <v>143</v>
      </c>
      <c r="M781" s="151">
        <v>143</v>
      </c>
      <c r="N781"/>
    </row>
    <row r="782" spans="1:14" x14ac:dyDescent="0.25">
      <c r="A782" s="152" t="s">
        <v>825</v>
      </c>
      <c r="B782" s="154" t="str">
        <f>IF(OR(ISNUMBER(FIND("W/O",Tabelle1[[#This Row],[Score]])),ISNUMBER(FIND("RET",Tabelle1[[#This Row],[Score]]))),"NO","YES")</f>
        <v>YES</v>
      </c>
      <c r="C782" s="154" t="str">
        <f>IF(Tabelle1[[#This Row],[Tournament]]="Wimbledon","YES","NO")</f>
        <v>YES</v>
      </c>
      <c r="D782" s="153">
        <v>43647</v>
      </c>
      <c r="E782" s="154" t="s">
        <v>1007</v>
      </c>
      <c r="F782" s="154">
        <v>2</v>
      </c>
      <c r="G782" s="154" t="s">
        <v>640</v>
      </c>
      <c r="H782" s="154" t="s">
        <v>595</v>
      </c>
      <c r="I782" s="154" t="s">
        <v>876</v>
      </c>
      <c r="J782" s="154" t="s">
        <v>801</v>
      </c>
      <c r="K782" s="154" t="s">
        <v>1039</v>
      </c>
      <c r="L782" s="154">
        <f>IF(Tabelle1[[#This Row],[Minutes]]&gt;1,Tabelle1[[#This Row],[Minutes]],"")</f>
        <v>149</v>
      </c>
      <c r="M782" s="154">
        <v>149</v>
      </c>
      <c r="N782"/>
    </row>
    <row r="783" spans="1:14" x14ac:dyDescent="0.25">
      <c r="A783" s="149" t="s">
        <v>825</v>
      </c>
      <c r="B783" s="151" t="str">
        <f>IF(OR(ISNUMBER(FIND("W/O",Tabelle1[[#This Row],[Score]])),ISNUMBER(FIND("RET",Tabelle1[[#This Row],[Score]]))),"NO","YES")</f>
        <v>YES</v>
      </c>
      <c r="C783" s="151" t="str">
        <f>IF(Tabelle1[[#This Row],[Tournament]]="Wimbledon","YES","NO")</f>
        <v>YES</v>
      </c>
      <c r="D783" s="150">
        <v>43647</v>
      </c>
      <c r="E783" s="151" t="s">
        <v>1007</v>
      </c>
      <c r="F783" s="151">
        <v>3</v>
      </c>
      <c r="G783" s="151" t="s">
        <v>834</v>
      </c>
      <c r="H783" s="151" t="s">
        <v>833</v>
      </c>
      <c r="I783" s="151" t="s">
        <v>832</v>
      </c>
      <c r="J783" s="151" t="s">
        <v>817</v>
      </c>
      <c r="K783" s="151" t="s">
        <v>1038</v>
      </c>
      <c r="L783" s="151">
        <f>IF(Tabelle1[[#This Row],[Minutes]]&gt;1,Tabelle1[[#This Row],[Minutes]],"")</f>
        <v>152</v>
      </c>
      <c r="M783" s="151">
        <v>152</v>
      </c>
      <c r="N783"/>
    </row>
    <row r="784" spans="1:14" x14ac:dyDescent="0.25">
      <c r="A784" s="152" t="s">
        <v>825</v>
      </c>
      <c r="B784" s="154" t="str">
        <f>IF(OR(ISNUMBER(FIND("W/O",Tabelle1[[#This Row],[Score]])),ISNUMBER(FIND("RET",Tabelle1[[#This Row],[Score]]))),"NO","YES")</f>
        <v>YES</v>
      </c>
      <c r="C784" s="154" t="str">
        <f>IF(Tabelle1[[#This Row],[Tournament]]="Wimbledon","YES","NO")</f>
        <v>YES</v>
      </c>
      <c r="D784" s="153">
        <v>43647</v>
      </c>
      <c r="E784" s="154" t="s">
        <v>1007</v>
      </c>
      <c r="F784" s="154">
        <v>3</v>
      </c>
      <c r="G784" s="154" t="s">
        <v>612</v>
      </c>
      <c r="H784" s="154" t="s">
        <v>611</v>
      </c>
      <c r="I784" s="154" t="s">
        <v>657</v>
      </c>
      <c r="J784" s="154" t="s">
        <v>633</v>
      </c>
      <c r="K784" s="154" t="s">
        <v>1037</v>
      </c>
      <c r="L784" s="154">
        <f>IF(Tabelle1[[#This Row],[Minutes]]&gt;1,Tabelle1[[#This Row],[Minutes]],"")</f>
        <v>239</v>
      </c>
      <c r="M784" s="154">
        <v>239</v>
      </c>
      <c r="N784"/>
    </row>
    <row r="785" spans="1:14" x14ac:dyDescent="0.25">
      <c r="A785" s="149" t="s">
        <v>825</v>
      </c>
      <c r="B785" s="151" t="str">
        <f>IF(OR(ISNUMBER(FIND("W/O",Tabelle1[[#This Row],[Score]])),ISNUMBER(FIND("RET",Tabelle1[[#This Row],[Score]]))),"NO","YES")</f>
        <v>YES</v>
      </c>
      <c r="C785" s="151" t="str">
        <f>IF(Tabelle1[[#This Row],[Tournament]]="Wimbledon","YES","NO")</f>
        <v>YES</v>
      </c>
      <c r="D785" s="150">
        <v>43647</v>
      </c>
      <c r="E785" s="151" t="s">
        <v>1007</v>
      </c>
      <c r="F785" s="151">
        <v>3</v>
      </c>
      <c r="G785" s="151" t="s">
        <v>535</v>
      </c>
      <c r="H785" s="151" t="s">
        <v>534</v>
      </c>
      <c r="I785" s="151" t="s">
        <v>666</v>
      </c>
      <c r="J785" s="151" t="s">
        <v>810</v>
      </c>
      <c r="K785" s="151" t="s">
        <v>1036</v>
      </c>
      <c r="L785" s="151">
        <f>IF(Tabelle1[[#This Row],[Minutes]]&gt;1,Tabelle1[[#This Row],[Minutes]],"")</f>
        <v>119</v>
      </c>
      <c r="M785" s="151">
        <v>119</v>
      </c>
      <c r="N785"/>
    </row>
    <row r="786" spans="1:14" x14ac:dyDescent="0.25">
      <c r="A786" s="152" t="s">
        <v>825</v>
      </c>
      <c r="B786" s="154" t="str">
        <f>IF(OR(ISNUMBER(FIND("W/O",Tabelle1[[#This Row],[Score]])),ISNUMBER(FIND("RET",Tabelle1[[#This Row],[Score]]))),"NO","YES")</f>
        <v>YES</v>
      </c>
      <c r="C786" s="154" t="str">
        <f>IF(Tabelle1[[#This Row],[Tournament]]="Wimbledon","YES","NO")</f>
        <v>YES</v>
      </c>
      <c r="D786" s="153">
        <v>43647</v>
      </c>
      <c r="E786" s="154" t="s">
        <v>1007</v>
      </c>
      <c r="F786" s="154">
        <v>3</v>
      </c>
      <c r="G786" s="154" t="s">
        <v>526</v>
      </c>
      <c r="H786" s="154" t="s">
        <v>525</v>
      </c>
      <c r="I786" s="154" t="s">
        <v>548</v>
      </c>
      <c r="J786" s="154" t="s">
        <v>687</v>
      </c>
      <c r="K786" s="154" t="s">
        <v>1035</v>
      </c>
      <c r="L786" s="154">
        <f>IF(Tabelle1[[#This Row],[Minutes]]&gt;1,Tabelle1[[#This Row],[Minutes]],"")</f>
        <v>98</v>
      </c>
      <c r="M786" s="154">
        <v>98</v>
      </c>
      <c r="N786"/>
    </row>
    <row r="787" spans="1:14" x14ac:dyDescent="0.25">
      <c r="A787" s="149" t="s">
        <v>825</v>
      </c>
      <c r="B787" s="151" t="str">
        <f>IF(OR(ISNUMBER(FIND("W/O",Tabelle1[[#This Row],[Score]])),ISNUMBER(FIND("RET",Tabelle1[[#This Row],[Score]]))),"NO","YES")</f>
        <v>YES</v>
      </c>
      <c r="C787" s="151" t="str">
        <f>IF(Tabelle1[[#This Row],[Tournament]]="Wimbledon","YES","NO")</f>
        <v>YES</v>
      </c>
      <c r="D787" s="150">
        <v>43647</v>
      </c>
      <c r="E787" s="151" t="s">
        <v>1007</v>
      </c>
      <c r="F787" s="151">
        <v>3</v>
      </c>
      <c r="G787" s="151" t="s">
        <v>521</v>
      </c>
      <c r="H787" s="151" t="s">
        <v>520</v>
      </c>
      <c r="I787" s="151" t="s">
        <v>686</v>
      </c>
      <c r="J787" s="151" t="s">
        <v>685</v>
      </c>
      <c r="K787" s="151" t="s">
        <v>1034</v>
      </c>
      <c r="L787" s="151">
        <f>IF(Tabelle1[[#This Row],[Minutes]]&gt;1,Tabelle1[[#This Row],[Minutes]],"")</f>
        <v>103</v>
      </c>
      <c r="M787" s="151">
        <v>103</v>
      </c>
      <c r="N787"/>
    </row>
    <row r="788" spans="1:14" x14ac:dyDescent="0.25">
      <c r="A788" s="152" t="s">
        <v>825</v>
      </c>
      <c r="B788" s="154" t="str">
        <f>IF(OR(ISNUMBER(FIND("W/O",Tabelle1[[#This Row],[Score]])),ISNUMBER(FIND("RET",Tabelle1[[#This Row],[Score]]))),"NO","YES")</f>
        <v>YES</v>
      </c>
      <c r="C788" s="154" t="str">
        <f>IF(Tabelle1[[#This Row],[Tournament]]="Wimbledon","YES","NO")</f>
        <v>YES</v>
      </c>
      <c r="D788" s="153">
        <v>43647</v>
      </c>
      <c r="E788" s="154" t="s">
        <v>1007</v>
      </c>
      <c r="F788" s="154">
        <v>3</v>
      </c>
      <c r="G788" s="154" t="s">
        <v>524</v>
      </c>
      <c r="H788" s="154" t="s">
        <v>523</v>
      </c>
      <c r="I788" s="154" t="s">
        <v>587</v>
      </c>
      <c r="J788" s="154" t="s">
        <v>776</v>
      </c>
      <c r="K788" s="154" t="s">
        <v>1033</v>
      </c>
      <c r="L788" s="154">
        <f>IF(Tabelle1[[#This Row],[Minutes]]&gt;1,Tabelle1[[#This Row],[Minutes]],"")</f>
        <v>206</v>
      </c>
      <c r="M788" s="154">
        <v>206</v>
      </c>
      <c r="N788"/>
    </row>
    <row r="789" spans="1:14" x14ac:dyDescent="0.25">
      <c r="A789" s="149" t="s">
        <v>825</v>
      </c>
      <c r="B789" s="151" t="str">
        <f>IF(OR(ISNUMBER(FIND("W/O",Tabelle1[[#This Row],[Score]])),ISNUMBER(FIND("RET",Tabelle1[[#This Row],[Score]]))),"NO","YES")</f>
        <v>YES</v>
      </c>
      <c r="C789" s="151" t="str">
        <f>IF(Tabelle1[[#This Row],[Tournament]]="Wimbledon","YES","NO")</f>
        <v>YES</v>
      </c>
      <c r="D789" s="150">
        <v>43647</v>
      </c>
      <c r="E789" s="151" t="s">
        <v>1007</v>
      </c>
      <c r="F789" s="151">
        <v>3</v>
      </c>
      <c r="G789" s="151" t="s">
        <v>674</v>
      </c>
      <c r="H789" s="151" t="s">
        <v>570</v>
      </c>
      <c r="I789" s="151" t="s">
        <v>609</v>
      </c>
      <c r="J789" s="151" t="s">
        <v>608</v>
      </c>
      <c r="K789" s="151" t="s">
        <v>1032</v>
      </c>
      <c r="L789" s="151">
        <f>IF(Tabelle1[[#This Row],[Minutes]]&gt;1,Tabelle1[[#This Row],[Minutes]],"")</f>
        <v>181</v>
      </c>
      <c r="M789" s="151">
        <v>181</v>
      </c>
      <c r="N789"/>
    </row>
    <row r="790" spans="1:14" x14ac:dyDescent="0.25">
      <c r="A790" s="152" t="s">
        <v>825</v>
      </c>
      <c r="B790" s="154" t="str">
        <f>IF(OR(ISNUMBER(FIND("W/O",Tabelle1[[#This Row],[Score]])),ISNUMBER(FIND("RET",Tabelle1[[#This Row],[Score]]))),"NO","YES")</f>
        <v>YES</v>
      </c>
      <c r="C790" s="154" t="str">
        <f>IF(Tabelle1[[#This Row],[Tournament]]="Wimbledon","YES","NO")</f>
        <v>YES</v>
      </c>
      <c r="D790" s="153">
        <v>43647</v>
      </c>
      <c r="E790" s="154" t="s">
        <v>1007</v>
      </c>
      <c r="F790" s="154">
        <v>3</v>
      </c>
      <c r="G790" s="154" t="s">
        <v>568</v>
      </c>
      <c r="H790" s="154" t="s">
        <v>580</v>
      </c>
      <c r="I790" s="154" t="s">
        <v>948</v>
      </c>
      <c r="J790" s="154" t="s">
        <v>714</v>
      </c>
      <c r="K790" s="154" t="s">
        <v>1031</v>
      </c>
      <c r="L790" s="154">
        <f>IF(Tabelle1[[#This Row],[Minutes]]&gt;1,Tabelle1[[#This Row],[Minutes]],"")</f>
        <v>170</v>
      </c>
      <c r="M790" s="154">
        <v>170</v>
      </c>
      <c r="N790"/>
    </row>
    <row r="791" spans="1:14" x14ac:dyDescent="0.25">
      <c r="A791" s="149" t="s">
        <v>825</v>
      </c>
      <c r="B791" s="151" t="str">
        <f>IF(OR(ISNUMBER(FIND("W/O",Tabelle1[[#This Row],[Score]])),ISNUMBER(FIND("RET",Tabelle1[[#This Row],[Score]]))),"NO","YES")</f>
        <v>YES</v>
      </c>
      <c r="C791" s="151" t="str">
        <f>IF(Tabelle1[[#This Row],[Tournament]]="Wimbledon","YES","NO")</f>
        <v>YES</v>
      </c>
      <c r="D791" s="150">
        <v>43647</v>
      </c>
      <c r="E791" s="151" t="s">
        <v>1007</v>
      </c>
      <c r="F791" s="151">
        <v>3</v>
      </c>
      <c r="G791" s="151" t="s">
        <v>559</v>
      </c>
      <c r="H791" s="151" t="s">
        <v>573</v>
      </c>
      <c r="I791" s="151" t="s">
        <v>835</v>
      </c>
      <c r="J791" s="151" t="s">
        <v>591</v>
      </c>
      <c r="K791" s="151" t="s">
        <v>1030</v>
      </c>
      <c r="L791" s="151">
        <f>IF(Tabelle1[[#This Row],[Minutes]]&gt;1,Tabelle1[[#This Row],[Minutes]],"")</f>
        <v>130</v>
      </c>
      <c r="M791" s="151">
        <v>130</v>
      </c>
      <c r="N791"/>
    </row>
    <row r="792" spans="1:14" x14ac:dyDescent="0.25">
      <c r="A792" s="152" t="s">
        <v>825</v>
      </c>
      <c r="B792" s="154" t="str">
        <f>IF(OR(ISNUMBER(FIND("W/O",Tabelle1[[#This Row],[Score]])),ISNUMBER(FIND("RET",Tabelle1[[#This Row],[Score]]))),"NO","YES")</f>
        <v>YES</v>
      </c>
      <c r="C792" s="154" t="str">
        <f>IF(Tabelle1[[#This Row],[Tournament]]="Wimbledon","YES","NO")</f>
        <v>YES</v>
      </c>
      <c r="D792" s="153">
        <v>43647</v>
      </c>
      <c r="E792" s="154" t="s">
        <v>1007</v>
      </c>
      <c r="F792" s="154">
        <v>3</v>
      </c>
      <c r="G792" s="154" t="s">
        <v>515</v>
      </c>
      <c r="H792" s="154" t="s">
        <v>576</v>
      </c>
      <c r="I792" s="154" t="s">
        <v>826</v>
      </c>
      <c r="J792" s="154" t="s">
        <v>741</v>
      </c>
      <c r="K792" s="154" t="s">
        <v>1029</v>
      </c>
      <c r="L792" s="154">
        <f>IF(Tabelle1[[#This Row],[Minutes]]&gt;1,Tabelle1[[#This Row],[Minutes]],"")</f>
        <v>143</v>
      </c>
      <c r="M792" s="154">
        <v>143</v>
      </c>
      <c r="N792"/>
    </row>
    <row r="793" spans="1:14" x14ac:dyDescent="0.25">
      <c r="A793" s="149" t="s">
        <v>825</v>
      </c>
      <c r="B793" s="151" t="str">
        <f>IF(OR(ISNUMBER(FIND("W/O",Tabelle1[[#This Row],[Score]])),ISNUMBER(FIND("RET",Tabelle1[[#This Row],[Score]]))),"NO","YES")</f>
        <v>YES</v>
      </c>
      <c r="C793" s="151" t="str">
        <f>IF(Tabelle1[[#This Row],[Tournament]]="Wimbledon","YES","NO")</f>
        <v>YES</v>
      </c>
      <c r="D793" s="150">
        <v>43647</v>
      </c>
      <c r="E793" s="151" t="s">
        <v>1007</v>
      </c>
      <c r="F793" s="151">
        <v>3</v>
      </c>
      <c r="G793" s="151" t="s">
        <v>600</v>
      </c>
      <c r="H793" s="151" t="s">
        <v>599</v>
      </c>
      <c r="I793" s="151" t="s">
        <v>516</v>
      </c>
      <c r="J793" s="151" t="s">
        <v>887</v>
      </c>
      <c r="K793" s="151" t="s">
        <v>1028</v>
      </c>
      <c r="L793" s="151">
        <f>IF(Tabelle1[[#This Row],[Minutes]]&gt;1,Tabelle1[[#This Row],[Minutes]],"")</f>
        <v>177</v>
      </c>
      <c r="M793" s="151">
        <v>177</v>
      </c>
      <c r="N793"/>
    </row>
    <row r="794" spans="1:14" x14ac:dyDescent="0.25">
      <c r="A794" s="152" t="s">
        <v>825</v>
      </c>
      <c r="B794" s="154" t="str">
        <f>IF(OR(ISNUMBER(FIND("W/O",Tabelle1[[#This Row],[Score]])),ISNUMBER(FIND("RET",Tabelle1[[#This Row],[Score]]))),"NO","YES")</f>
        <v>YES</v>
      </c>
      <c r="C794" s="154" t="str">
        <f>IF(Tabelle1[[#This Row],[Tournament]]="Wimbledon","YES","NO")</f>
        <v>YES</v>
      </c>
      <c r="D794" s="153">
        <v>43647</v>
      </c>
      <c r="E794" s="154" t="s">
        <v>1007</v>
      </c>
      <c r="F794" s="154">
        <v>3</v>
      </c>
      <c r="G794" s="154" t="s">
        <v>532</v>
      </c>
      <c r="H794" s="154" t="s">
        <v>531</v>
      </c>
      <c r="I794" s="154" t="s">
        <v>917</v>
      </c>
      <c r="J794" s="154" t="s">
        <v>874</v>
      </c>
      <c r="K794" s="154" t="s">
        <v>1027</v>
      </c>
      <c r="L794" s="154">
        <f>IF(Tabelle1[[#This Row],[Minutes]]&gt;1,Tabelle1[[#This Row],[Minutes]],"")</f>
        <v>118</v>
      </c>
      <c r="M794" s="154">
        <v>118</v>
      </c>
      <c r="N794"/>
    </row>
    <row r="795" spans="1:14" x14ac:dyDescent="0.25">
      <c r="A795" s="149" t="s">
        <v>825</v>
      </c>
      <c r="B795" s="151" t="str">
        <f>IF(OR(ISNUMBER(FIND("W/O",Tabelle1[[#This Row],[Score]])),ISNUMBER(FIND("RET",Tabelle1[[#This Row],[Score]]))),"NO","YES")</f>
        <v>YES</v>
      </c>
      <c r="C795" s="151" t="str">
        <f>IF(Tabelle1[[#This Row],[Tournament]]="Wimbledon","YES","NO")</f>
        <v>YES</v>
      </c>
      <c r="D795" s="150">
        <v>43647</v>
      </c>
      <c r="E795" s="151" t="s">
        <v>1007</v>
      </c>
      <c r="F795" s="151">
        <v>3</v>
      </c>
      <c r="G795" s="151" t="s">
        <v>514</v>
      </c>
      <c r="H795" s="151" t="s">
        <v>513</v>
      </c>
      <c r="I795" s="151" t="s">
        <v>1026</v>
      </c>
      <c r="J795" s="151" t="s">
        <v>783</v>
      </c>
      <c r="K795" s="151" t="s">
        <v>1025</v>
      </c>
      <c r="L795" s="151">
        <f>IF(Tabelle1[[#This Row],[Minutes]]&gt;1,Tabelle1[[#This Row],[Minutes]],"")</f>
        <v>105</v>
      </c>
      <c r="M795" s="151">
        <v>105</v>
      </c>
      <c r="N795"/>
    </row>
    <row r="796" spans="1:14" x14ac:dyDescent="0.25">
      <c r="A796" s="152" t="s">
        <v>825</v>
      </c>
      <c r="B796" s="154" t="str">
        <f>IF(OR(ISNUMBER(FIND("W/O",Tabelle1[[#This Row],[Score]])),ISNUMBER(FIND("RET",Tabelle1[[#This Row],[Score]]))),"NO","YES")</f>
        <v>YES</v>
      </c>
      <c r="C796" s="154" t="str">
        <f>IF(Tabelle1[[#This Row],[Tournament]]="Wimbledon","YES","NO")</f>
        <v>YES</v>
      </c>
      <c r="D796" s="153">
        <v>43647</v>
      </c>
      <c r="E796" s="154" t="s">
        <v>1007</v>
      </c>
      <c r="F796" s="154">
        <v>3</v>
      </c>
      <c r="G796" s="154" t="s">
        <v>581</v>
      </c>
      <c r="H796" s="154" t="s">
        <v>634</v>
      </c>
      <c r="I796" s="154" t="s">
        <v>663</v>
      </c>
      <c r="J796" s="154" t="s">
        <v>698</v>
      </c>
      <c r="K796" s="154" t="s">
        <v>1024</v>
      </c>
      <c r="L796" s="154">
        <f>IF(Tabelle1[[#This Row],[Minutes]]&gt;1,Tabelle1[[#This Row],[Minutes]],"")</f>
        <v>151</v>
      </c>
      <c r="M796" s="154">
        <v>151</v>
      </c>
      <c r="N796"/>
    </row>
    <row r="797" spans="1:14" x14ac:dyDescent="0.25">
      <c r="A797" s="149" t="s">
        <v>825</v>
      </c>
      <c r="B797" s="151" t="str">
        <f>IF(OR(ISNUMBER(FIND("W/O",Tabelle1[[#This Row],[Score]])),ISNUMBER(FIND("RET",Tabelle1[[#This Row],[Score]]))),"NO","YES")</f>
        <v>YES</v>
      </c>
      <c r="C797" s="151" t="str">
        <f>IF(Tabelle1[[#This Row],[Tournament]]="Wimbledon","YES","NO")</f>
        <v>YES</v>
      </c>
      <c r="D797" s="150">
        <v>43647</v>
      </c>
      <c r="E797" s="151" t="s">
        <v>1007</v>
      </c>
      <c r="F797" s="151">
        <v>3</v>
      </c>
      <c r="G797" s="151" t="s">
        <v>683</v>
      </c>
      <c r="H797" s="151" t="s">
        <v>567</v>
      </c>
      <c r="I797" s="151" t="s">
        <v>625</v>
      </c>
      <c r="J797" s="151" t="s">
        <v>577</v>
      </c>
      <c r="K797" s="151" t="s">
        <v>1023</v>
      </c>
      <c r="L797" s="151">
        <f>IF(Tabelle1[[#This Row],[Minutes]]&gt;1,Tabelle1[[#This Row],[Minutes]],"")</f>
        <v>201</v>
      </c>
      <c r="M797" s="151">
        <v>201</v>
      </c>
      <c r="N797"/>
    </row>
    <row r="798" spans="1:14" x14ac:dyDescent="0.25">
      <c r="A798" s="152" t="s">
        <v>825</v>
      </c>
      <c r="B798" s="154" t="str">
        <f>IF(OR(ISNUMBER(FIND("W/O",Tabelle1[[#This Row],[Score]])),ISNUMBER(FIND("RET",Tabelle1[[#This Row],[Score]]))),"NO","YES")</f>
        <v>YES</v>
      </c>
      <c r="C798" s="154" t="str">
        <f>IF(Tabelle1[[#This Row],[Tournament]]="Wimbledon","YES","NO")</f>
        <v>YES</v>
      </c>
      <c r="D798" s="153">
        <v>43647</v>
      </c>
      <c r="E798" s="154" t="s">
        <v>1007</v>
      </c>
      <c r="F798" s="154">
        <v>3</v>
      </c>
      <c r="G798" s="154" t="s">
        <v>640</v>
      </c>
      <c r="H798" s="154" t="s">
        <v>595</v>
      </c>
      <c r="I798" s="154" t="s">
        <v>615</v>
      </c>
      <c r="J798" s="154" t="s">
        <v>614</v>
      </c>
      <c r="K798" s="154" t="s">
        <v>1022</v>
      </c>
      <c r="L798" s="154">
        <f>IF(Tabelle1[[#This Row],[Minutes]]&gt;1,Tabelle1[[#This Row],[Minutes]],"")</f>
        <v>194</v>
      </c>
      <c r="M798" s="154">
        <v>194</v>
      </c>
      <c r="N798"/>
    </row>
    <row r="799" spans="1:14" x14ac:dyDescent="0.25">
      <c r="A799" s="149" t="s">
        <v>825</v>
      </c>
      <c r="B799" s="151" t="str">
        <f>IF(OR(ISNUMBER(FIND("W/O",Tabelle1[[#This Row],[Score]])),ISNUMBER(FIND("RET",Tabelle1[[#This Row],[Score]]))),"NO","YES")</f>
        <v>YES</v>
      </c>
      <c r="C799" s="151" t="str">
        <f>IF(Tabelle1[[#This Row],[Tournament]]="Wimbledon","YES","NO")</f>
        <v>YES</v>
      </c>
      <c r="D799" s="150">
        <v>43647</v>
      </c>
      <c r="E799" s="151" t="s">
        <v>1007</v>
      </c>
      <c r="F799" s="151">
        <v>4</v>
      </c>
      <c r="G799" s="151" t="s">
        <v>612</v>
      </c>
      <c r="H799" s="151" t="s">
        <v>611</v>
      </c>
      <c r="I799" s="151" t="s">
        <v>532</v>
      </c>
      <c r="J799" s="151" t="s">
        <v>531</v>
      </c>
      <c r="K799" s="151" t="s">
        <v>1021</v>
      </c>
      <c r="L799" s="151">
        <f>IF(Tabelle1[[#This Row],[Minutes]]&gt;1,Tabelle1[[#This Row],[Minutes]],"")</f>
        <v>269</v>
      </c>
      <c r="M799" s="151">
        <v>269</v>
      </c>
      <c r="N799"/>
    </row>
    <row r="800" spans="1:14" x14ac:dyDescent="0.25">
      <c r="A800" s="152" t="s">
        <v>825</v>
      </c>
      <c r="B800" s="154" t="str">
        <f>IF(OR(ISNUMBER(FIND("W/O",Tabelle1[[#This Row],[Score]])),ISNUMBER(FIND("RET",Tabelle1[[#This Row],[Score]]))),"NO","YES")</f>
        <v>YES</v>
      </c>
      <c r="C800" s="154" t="str">
        <f>IF(Tabelle1[[#This Row],[Tournament]]="Wimbledon","YES","NO")</f>
        <v>YES</v>
      </c>
      <c r="D800" s="153">
        <v>43647</v>
      </c>
      <c r="E800" s="154" t="s">
        <v>1007</v>
      </c>
      <c r="F800" s="154">
        <v>4</v>
      </c>
      <c r="G800" s="154" t="s">
        <v>535</v>
      </c>
      <c r="H800" s="154" t="s">
        <v>534</v>
      </c>
      <c r="I800" s="154" t="s">
        <v>600</v>
      </c>
      <c r="J800" s="154" t="s">
        <v>599</v>
      </c>
      <c r="K800" s="154" t="s">
        <v>1020</v>
      </c>
      <c r="L800" s="154">
        <f>IF(Tabelle1[[#This Row],[Minutes]]&gt;1,Tabelle1[[#This Row],[Minutes]],"")</f>
        <v>134</v>
      </c>
      <c r="M800" s="154">
        <v>134</v>
      </c>
      <c r="N800"/>
    </row>
    <row r="801" spans="1:14" x14ac:dyDescent="0.25">
      <c r="A801" s="149" t="s">
        <v>825</v>
      </c>
      <c r="B801" s="151" t="str">
        <f>IF(OR(ISNUMBER(FIND("W/O",Tabelle1[[#This Row],[Score]])),ISNUMBER(FIND("RET",Tabelle1[[#This Row],[Score]]))),"NO","YES")</f>
        <v>NO</v>
      </c>
      <c r="C801" s="151" t="str">
        <f>IF(Tabelle1[[#This Row],[Tournament]]="Wimbledon","YES","NO")</f>
        <v>YES</v>
      </c>
      <c r="D801" s="150">
        <v>43647</v>
      </c>
      <c r="E801" s="151" t="s">
        <v>1007</v>
      </c>
      <c r="F801" s="151">
        <v>4</v>
      </c>
      <c r="G801" s="151" t="s">
        <v>526</v>
      </c>
      <c r="H801" s="151" t="s">
        <v>525</v>
      </c>
      <c r="I801" s="151" t="s">
        <v>559</v>
      </c>
      <c r="J801" s="151" t="s">
        <v>573</v>
      </c>
      <c r="K801" s="151" t="s">
        <v>1019</v>
      </c>
      <c r="L801" s="151">
        <f>IF(Tabelle1[[#This Row],[Minutes]]&gt;1,Tabelle1[[#This Row],[Minutes]],"")</f>
        <v>161</v>
      </c>
      <c r="M801" s="151">
        <v>161</v>
      </c>
      <c r="N801"/>
    </row>
    <row r="802" spans="1:14" x14ac:dyDescent="0.25">
      <c r="A802" s="152" t="s">
        <v>825</v>
      </c>
      <c r="B802" s="154" t="str">
        <f>IF(OR(ISNUMBER(FIND("W/O",Tabelle1[[#This Row],[Score]])),ISNUMBER(FIND("RET",Tabelle1[[#This Row],[Score]]))),"NO","YES")</f>
        <v>YES</v>
      </c>
      <c r="C802" s="154" t="str">
        <f>IF(Tabelle1[[#This Row],[Tournament]]="Wimbledon","YES","NO")</f>
        <v>YES</v>
      </c>
      <c r="D802" s="153">
        <v>43647</v>
      </c>
      <c r="E802" s="154" t="s">
        <v>1007</v>
      </c>
      <c r="F802" s="154">
        <v>4</v>
      </c>
      <c r="G802" s="154" t="s">
        <v>521</v>
      </c>
      <c r="H802" s="154" t="s">
        <v>520</v>
      </c>
      <c r="I802" s="154" t="s">
        <v>683</v>
      </c>
      <c r="J802" s="154" t="s">
        <v>567</v>
      </c>
      <c r="K802" s="154" t="s">
        <v>1018</v>
      </c>
      <c r="L802" s="154">
        <f>IF(Tabelle1[[#This Row],[Minutes]]&gt;1,Tabelle1[[#This Row],[Minutes]],"")</f>
        <v>161</v>
      </c>
      <c r="M802" s="154">
        <v>161</v>
      </c>
      <c r="N802"/>
    </row>
    <row r="803" spans="1:14" x14ac:dyDescent="0.25">
      <c r="A803" s="149" t="s">
        <v>825</v>
      </c>
      <c r="B803" s="151" t="str">
        <f>IF(OR(ISNUMBER(FIND("W/O",Tabelle1[[#This Row],[Score]])),ISNUMBER(FIND("RET",Tabelle1[[#This Row],[Score]]))),"NO","YES")</f>
        <v>YES</v>
      </c>
      <c r="C803" s="151" t="str">
        <f>IF(Tabelle1[[#This Row],[Tournament]]="Wimbledon","YES","NO")</f>
        <v>YES</v>
      </c>
      <c r="D803" s="150">
        <v>43647</v>
      </c>
      <c r="E803" s="151" t="s">
        <v>1007</v>
      </c>
      <c r="F803" s="151">
        <v>4</v>
      </c>
      <c r="G803" s="151" t="s">
        <v>524</v>
      </c>
      <c r="H803" s="151" t="s">
        <v>523</v>
      </c>
      <c r="I803" s="151" t="s">
        <v>674</v>
      </c>
      <c r="J803" s="151" t="s">
        <v>570</v>
      </c>
      <c r="K803" s="151" t="s">
        <v>1017</v>
      </c>
      <c r="L803" s="151">
        <f>IF(Tabelle1[[#This Row],[Minutes]]&gt;1,Tabelle1[[#This Row],[Minutes]],"")</f>
        <v>198</v>
      </c>
      <c r="M803" s="151">
        <v>198</v>
      </c>
      <c r="N803"/>
    </row>
    <row r="804" spans="1:14" x14ac:dyDescent="0.25">
      <c r="A804" s="152" t="s">
        <v>825</v>
      </c>
      <c r="B804" s="154" t="str">
        <f>IF(OR(ISNUMBER(FIND("W/O",Tabelle1[[#This Row],[Score]])),ISNUMBER(FIND("RET",Tabelle1[[#This Row],[Score]]))),"NO","YES")</f>
        <v>YES</v>
      </c>
      <c r="C804" s="154" t="str">
        <f>IF(Tabelle1[[#This Row],[Tournament]]="Wimbledon","YES","NO")</f>
        <v>YES</v>
      </c>
      <c r="D804" s="153">
        <v>43647</v>
      </c>
      <c r="E804" s="154" t="s">
        <v>1007</v>
      </c>
      <c r="F804" s="154">
        <v>4</v>
      </c>
      <c r="G804" s="154" t="s">
        <v>568</v>
      </c>
      <c r="H804" s="154" t="s">
        <v>580</v>
      </c>
      <c r="I804" s="154" t="s">
        <v>640</v>
      </c>
      <c r="J804" s="154" t="s">
        <v>595</v>
      </c>
      <c r="K804" s="154" t="s">
        <v>1016</v>
      </c>
      <c r="L804" s="154">
        <f>IF(Tabelle1[[#This Row],[Minutes]]&gt;1,Tabelle1[[#This Row],[Minutes]],"")</f>
        <v>209</v>
      </c>
      <c r="M804" s="154">
        <v>209</v>
      </c>
      <c r="N804"/>
    </row>
    <row r="805" spans="1:14" x14ac:dyDescent="0.25">
      <c r="A805" s="149" t="s">
        <v>825</v>
      </c>
      <c r="B805" s="151" t="str">
        <f>IF(OR(ISNUMBER(FIND("W/O",Tabelle1[[#This Row],[Score]])),ISNUMBER(FIND("RET",Tabelle1[[#This Row],[Score]]))),"NO","YES")</f>
        <v>YES</v>
      </c>
      <c r="C805" s="151" t="str">
        <f>IF(Tabelle1[[#This Row],[Tournament]]="Wimbledon","YES","NO")</f>
        <v>YES</v>
      </c>
      <c r="D805" s="150">
        <v>43647</v>
      </c>
      <c r="E805" s="151" t="s">
        <v>1007</v>
      </c>
      <c r="F805" s="151">
        <v>4</v>
      </c>
      <c r="G805" s="151" t="s">
        <v>515</v>
      </c>
      <c r="H805" s="151" t="s">
        <v>576</v>
      </c>
      <c r="I805" s="151" t="s">
        <v>834</v>
      </c>
      <c r="J805" s="151" t="s">
        <v>833</v>
      </c>
      <c r="K805" s="151" t="s">
        <v>1015</v>
      </c>
      <c r="L805" s="151">
        <f>IF(Tabelle1[[#This Row],[Minutes]]&gt;1,Tabelle1[[#This Row],[Minutes]],"")</f>
        <v>162</v>
      </c>
      <c r="M805" s="151">
        <v>162</v>
      </c>
      <c r="N805"/>
    </row>
    <row r="806" spans="1:14" x14ac:dyDescent="0.25">
      <c r="A806" s="152" t="s">
        <v>825</v>
      </c>
      <c r="B806" s="154" t="str">
        <f>IF(OR(ISNUMBER(FIND("W/O",Tabelle1[[#This Row],[Score]])),ISNUMBER(FIND("RET",Tabelle1[[#This Row],[Score]]))),"NO","YES")</f>
        <v>YES</v>
      </c>
      <c r="C806" s="154" t="str">
        <f>IF(Tabelle1[[#This Row],[Tournament]]="Wimbledon","YES","NO")</f>
        <v>YES</v>
      </c>
      <c r="D806" s="153">
        <v>43647</v>
      </c>
      <c r="E806" s="154" t="s">
        <v>1007</v>
      </c>
      <c r="F806" s="154">
        <v>4</v>
      </c>
      <c r="G806" s="154" t="s">
        <v>514</v>
      </c>
      <c r="H806" s="154" t="s">
        <v>513</v>
      </c>
      <c r="I806" s="154" t="s">
        <v>581</v>
      </c>
      <c r="J806" s="154" t="s">
        <v>634</v>
      </c>
      <c r="K806" s="154" t="s">
        <v>1014</v>
      </c>
      <c r="L806" s="154">
        <f>IF(Tabelle1[[#This Row],[Minutes]]&gt;1,Tabelle1[[#This Row],[Minutes]],"")</f>
        <v>77</v>
      </c>
      <c r="M806" s="154">
        <v>77</v>
      </c>
      <c r="N806"/>
    </row>
    <row r="807" spans="1:14" x14ac:dyDescent="0.25">
      <c r="A807" s="149" t="s">
        <v>825</v>
      </c>
      <c r="B807" s="151" t="str">
        <f>IF(OR(ISNUMBER(FIND("W/O",Tabelle1[[#This Row],[Score]])),ISNUMBER(FIND("RET",Tabelle1[[#This Row],[Score]]))),"NO","YES")</f>
        <v>YES</v>
      </c>
      <c r="C807" s="151" t="str">
        <f>IF(Tabelle1[[#This Row],[Tournament]]="Wimbledon","YES","NO")</f>
        <v>YES</v>
      </c>
      <c r="D807" s="150">
        <v>43647</v>
      </c>
      <c r="E807" s="151" t="s">
        <v>1007</v>
      </c>
      <c r="F807" s="151">
        <v>5</v>
      </c>
      <c r="G807" s="151" t="s">
        <v>535</v>
      </c>
      <c r="H807" s="151" t="s">
        <v>534</v>
      </c>
      <c r="I807" s="151" t="s">
        <v>568</v>
      </c>
      <c r="J807" s="151" t="s">
        <v>580</v>
      </c>
      <c r="K807" s="151" t="s">
        <v>1013</v>
      </c>
      <c r="L807" s="151">
        <f>IF(Tabelle1[[#This Row],[Minutes]]&gt;1,Tabelle1[[#This Row],[Minutes]],"")</f>
        <v>137</v>
      </c>
      <c r="M807" s="151">
        <v>137</v>
      </c>
      <c r="N807"/>
    </row>
    <row r="808" spans="1:14" x14ac:dyDescent="0.25">
      <c r="A808" s="152" t="s">
        <v>825</v>
      </c>
      <c r="B808" s="154" t="str">
        <f>IF(OR(ISNUMBER(FIND("W/O",Tabelle1[[#This Row],[Score]])),ISNUMBER(FIND("RET",Tabelle1[[#This Row],[Score]]))),"NO","YES")</f>
        <v>YES</v>
      </c>
      <c r="C808" s="154" t="str">
        <f>IF(Tabelle1[[#This Row],[Tournament]]="Wimbledon","YES","NO")</f>
        <v>YES</v>
      </c>
      <c r="D808" s="153">
        <v>43647</v>
      </c>
      <c r="E808" s="154" t="s">
        <v>1007</v>
      </c>
      <c r="F808" s="154">
        <v>5</v>
      </c>
      <c r="G808" s="154" t="s">
        <v>521</v>
      </c>
      <c r="H808" s="154" t="s">
        <v>520</v>
      </c>
      <c r="I808" s="154" t="s">
        <v>526</v>
      </c>
      <c r="J808" s="154" t="s">
        <v>525</v>
      </c>
      <c r="K808" s="154" t="s">
        <v>1012</v>
      </c>
      <c r="L808" s="154">
        <f>IF(Tabelle1[[#This Row],[Minutes]]&gt;1,Tabelle1[[#This Row],[Minutes]],"")</f>
        <v>272</v>
      </c>
      <c r="M808" s="154">
        <v>272</v>
      </c>
      <c r="N808"/>
    </row>
    <row r="809" spans="1:14" x14ac:dyDescent="0.25">
      <c r="A809" s="149" t="s">
        <v>825</v>
      </c>
      <c r="B809" s="151" t="str">
        <f>IF(OR(ISNUMBER(FIND("W/O",Tabelle1[[#This Row],[Score]])),ISNUMBER(FIND("RET",Tabelle1[[#This Row],[Score]]))),"NO","YES")</f>
        <v>YES</v>
      </c>
      <c r="C809" s="151" t="str">
        <f>IF(Tabelle1[[#This Row],[Tournament]]="Wimbledon","YES","NO")</f>
        <v>YES</v>
      </c>
      <c r="D809" s="150">
        <v>43647</v>
      </c>
      <c r="E809" s="151" t="s">
        <v>1007</v>
      </c>
      <c r="F809" s="151">
        <v>5</v>
      </c>
      <c r="G809" s="151" t="s">
        <v>515</v>
      </c>
      <c r="H809" s="151" t="s">
        <v>576</v>
      </c>
      <c r="I809" s="151" t="s">
        <v>524</v>
      </c>
      <c r="J809" s="151" t="s">
        <v>523</v>
      </c>
      <c r="K809" s="151" t="s">
        <v>1011</v>
      </c>
      <c r="L809" s="151">
        <f>IF(Tabelle1[[#This Row],[Minutes]]&gt;1,Tabelle1[[#This Row],[Minutes]],"")</f>
        <v>185</v>
      </c>
      <c r="M809" s="151">
        <v>185</v>
      </c>
      <c r="N809"/>
    </row>
    <row r="810" spans="1:14" x14ac:dyDescent="0.25">
      <c r="A810" s="152" t="s">
        <v>825</v>
      </c>
      <c r="B810" s="154" t="str">
        <f>IF(OR(ISNUMBER(FIND("W/O",Tabelle1[[#This Row],[Score]])),ISNUMBER(FIND("RET",Tabelle1[[#This Row],[Score]]))),"NO","YES")</f>
        <v>YES</v>
      </c>
      <c r="C810" s="154" t="str">
        <f>IF(Tabelle1[[#This Row],[Tournament]]="Wimbledon","YES","NO")</f>
        <v>YES</v>
      </c>
      <c r="D810" s="153">
        <v>43647</v>
      </c>
      <c r="E810" s="154" t="s">
        <v>1007</v>
      </c>
      <c r="F810" s="154">
        <v>5</v>
      </c>
      <c r="G810" s="154" t="s">
        <v>514</v>
      </c>
      <c r="H810" s="154" t="s">
        <v>513</v>
      </c>
      <c r="I810" s="154" t="s">
        <v>612</v>
      </c>
      <c r="J810" s="154" t="s">
        <v>611</v>
      </c>
      <c r="K810" s="154" t="s">
        <v>1010</v>
      </c>
      <c r="L810" s="154">
        <f>IF(Tabelle1[[#This Row],[Minutes]]&gt;1,Tabelle1[[#This Row],[Minutes]],"")</f>
        <v>184</v>
      </c>
      <c r="M810" s="154">
        <v>184</v>
      </c>
      <c r="N810"/>
    </row>
    <row r="811" spans="1:14" x14ac:dyDescent="0.25">
      <c r="A811" s="149" t="s">
        <v>825</v>
      </c>
      <c r="B811" s="151" t="str">
        <f>IF(OR(ISNUMBER(FIND("W/O",Tabelle1[[#This Row],[Score]])),ISNUMBER(FIND("RET",Tabelle1[[#This Row],[Score]]))),"NO","YES")</f>
        <v>YES</v>
      </c>
      <c r="C811" s="151" t="str">
        <f>IF(Tabelle1[[#This Row],[Tournament]]="Wimbledon","YES","NO")</f>
        <v>YES</v>
      </c>
      <c r="D811" s="150">
        <v>43647</v>
      </c>
      <c r="E811" s="151" t="s">
        <v>1007</v>
      </c>
      <c r="F811" s="151">
        <v>6</v>
      </c>
      <c r="G811" s="151" t="s">
        <v>521</v>
      </c>
      <c r="H811" s="151" t="s">
        <v>520</v>
      </c>
      <c r="I811" s="151" t="s">
        <v>514</v>
      </c>
      <c r="J811" s="151" t="s">
        <v>513</v>
      </c>
      <c r="K811" s="151" t="s">
        <v>1009</v>
      </c>
      <c r="L811" s="151">
        <f>IF(Tabelle1[[#This Row],[Minutes]]&gt;1,Tabelle1[[#This Row],[Minutes]],"")</f>
        <v>185</v>
      </c>
      <c r="M811" s="151">
        <v>185</v>
      </c>
      <c r="N811"/>
    </row>
    <row r="812" spans="1:14" x14ac:dyDescent="0.25">
      <c r="A812" s="152" t="s">
        <v>825</v>
      </c>
      <c r="B812" s="154" t="str">
        <f>IF(OR(ISNUMBER(FIND("W/O",Tabelle1[[#This Row],[Score]])),ISNUMBER(FIND("RET",Tabelle1[[#This Row],[Score]]))),"NO","YES")</f>
        <v>YES</v>
      </c>
      <c r="C812" s="154" t="str">
        <f>IF(Tabelle1[[#This Row],[Tournament]]="Wimbledon","YES","NO")</f>
        <v>YES</v>
      </c>
      <c r="D812" s="153">
        <v>43647</v>
      </c>
      <c r="E812" s="154" t="s">
        <v>1007</v>
      </c>
      <c r="F812" s="154">
        <v>6</v>
      </c>
      <c r="G812" s="154" t="s">
        <v>515</v>
      </c>
      <c r="H812" s="154" t="s">
        <v>576</v>
      </c>
      <c r="I812" s="154" t="s">
        <v>535</v>
      </c>
      <c r="J812" s="154" t="s">
        <v>534</v>
      </c>
      <c r="K812" s="154" t="s">
        <v>1008</v>
      </c>
      <c r="L812" s="154">
        <f>IF(Tabelle1[[#This Row],[Minutes]]&gt;1,Tabelle1[[#This Row],[Minutes]],"")</f>
        <v>148</v>
      </c>
      <c r="M812" s="154">
        <v>148</v>
      </c>
      <c r="N812"/>
    </row>
    <row r="813" spans="1:14" x14ac:dyDescent="0.25">
      <c r="A813" s="149" t="s">
        <v>825</v>
      </c>
      <c r="B813" s="151" t="str">
        <f>IF(OR(ISNUMBER(FIND("W/O",Tabelle1[[#This Row],[Score]])),ISNUMBER(FIND("RET",Tabelle1[[#This Row],[Score]]))),"NO","YES")</f>
        <v>YES</v>
      </c>
      <c r="C813" s="151" t="str">
        <f>IF(Tabelle1[[#This Row],[Tournament]]="Wimbledon","YES","NO")</f>
        <v>YES</v>
      </c>
      <c r="D813" s="150">
        <v>43647</v>
      </c>
      <c r="E813" s="151" t="s">
        <v>1007</v>
      </c>
      <c r="F813" s="151">
        <v>7</v>
      </c>
      <c r="G813" s="151" t="s">
        <v>521</v>
      </c>
      <c r="H813" s="151" t="s">
        <v>520</v>
      </c>
      <c r="I813" s="151" t="s">
        <v>515</v>
      </c>
      <c r="J813" s="151" t="s">
        <v>576</v>
      </c>
      <c r="K813" s="151" t="s">
        <v>1006</v>
      </c>
      <c r="L813" s="151">
        <f>IF(Tabelle1[[#This Row],[Minutes]]&gt;1,Tabelle1[[#This Row],[Minutes]],"")</f>
        <v>297</v>
      </c>
      <c r="M813" s="151">
        <v>297</v>
      </c>
      <c r="N813"/>
    </row>
    <row r="814" spans="1:14" x14ac:dyDescent="0.25">
      <c r="A814" s="152" t="s">
        <v>518</v>
      </c>
      <c r="B814" s="154" t="str">
        <f>IF(OR(ISNUMBER(FIND("W/O",Tabelle1[[#This Row],[Score]])),ISNUMBER(FIND("RET",Tabelle1[[#This Row],[Score]]))),"NO","YES")</f>
        <v>YES</v>
      </c>
      <c r="C814" s="154" t="str">
        <f>IF(Tabelle1[[#This Row],[Tournament]]="Wimbledon","YES","NO")</f>
        <v>NO</v>
      </c>
      <c r="D814" s="153">
        <v>43661</v>
      </c>
      <c r="E814" s="154" t="s">
        <v>1001</v>
      </c>
      <c r="F814" s="154">
        <v>4</v>
      </c>
      <c r="G814" s="154" t="s">
        <v>847</v>
      </c>
      <c r="H814" s="154" t="s">
        <v>573</v>
      </c>
      <c r="I814" s="154" t="s">
        <v>647</v>
      </c>
      <c r="J814" s="154" t="s">
        <v>943</v>
      </c>
      <c r="K814" s="154" t="s">
        <v>536</v>
      </c>
      <c r="L814" s="154">
        <f>IF(Tabelle1[[#This Row],[Minutes]]&gt;1,Tabelle1[[#This Row],[Minutes]],"")</f>
        <v>98</v>
      </c>
      <c r="M814" s="154">
        <v>98</v>
      </c>
      <c r="N814"/>
    </row>
    <row r="815" spans="1:14" x14ac:dyDescent="0.25">
      <c r="A815" s="149" t="s">
        <v>518</v>
      </c>
      <c r="B815" s="151" t="str">
        <f>IF(OR(ISNUMBER(FIND("W/O",Tabelle1[[#This Row],[Score]])),ISNUMBER(FIND("RET",Tabelle1[[#This Row],[Score]]))),"NO","YES")</f>
        <v>YES</v>
      </c>
      <c r="C815" s="151" t="str">
        <f>IF(Tabelle1[[#This Row],[Tournament]]="Wimbledon","YES","NO")</f>
        <v>NO</v>
      </c>
      <c r="D815" s="150">
        <v>43661</v>
      </c>
      <c r="E815" s="151" t="s">
        <v>1001</v>
      </c>
      <c r="F815" s="151">
        <v>4</v>
      </c>
      <c r="G815" s="151" t="s">
        <v>674</v>
      </c>
      <c r="H815" s="151" t="s">
        <v>679</v>
      </c>
      <c r="I815" s="151" t="s">
        <v>565</v>
      </c>
      <c r="J815" s="151" t="s">
        <v>859</v>
      </c>
      <c r="K815" s="151" t="s">
        <v>795</v>
      </c>
      <c r="L815" s="151">
        <f>IF(Tabelle1[[#This Row],[Minutes]]&gt;1,Tabelle1[[#This Row],[Minutes]],"")</f>
        <v>82</v>
      </c>
      <c r="M815" s="151">
        <v>82</v>
      </c>
      <c r="N815"/>
    </row>
    <row r="816" spans="1:14" x14ac:dyDescent="0.25">
      <c r="A816" s="152" t="s">
        <v>518</v>
      </c>
      <c r="B816" s="154" t="str">
        <f>IF(OR(ISNUMBER(FIND("W/O",Tabelle1[[#This Row],[Score]])),ISNUMBER(FIND("RET",Tabelle1[[#This Row],[Score]]))),"NO","YES")</f>
        <v>YES</v>
      </c>
      <c r="C816" s="154" t="str">
        <f>IF(Tabelle1[[#This Row],[Tournament]]="Wimbledon","YES","NO")</f>
        <v>NO</v>
      </c>
      <c r="D816" s="153">
        <v>43661</v>
      </c>
      <c r="E816" s="154" t="s">
        <v>1001</v>
      </c>
      <c r="F816" s="154">
        <v>4</v>
      </c>
      <c r="G816" s="154" t="s">
        <v>1003</v>
      </c>
      <c r="H816" s="154" t="s">
        <v>660</v>
      </c>
      <c r="I816" s="154" t="s">
        <v>662</v>
      </c>
      <c r="J816" s="154" t="s">
        <v>661</v>
      </c>
      <c r="K816" s="154" t="s">
        <v>1005</v>
      </c>
      <c r="L816" s="154">
        <f>IF(Tabelle1[[#This Row],[Minutes]]&gt;1,Tabelle1[[#This Row],[Minutes]],"")</f>
        <v>102</v>
      </c>
      <c r="M816" s="154">
        <v>102</v>
      </c>
      <c r="N816"/>
    </row>
    <row r="817" spans="1:14" x14ac:dyDescent="0.25">
      <c r="A817" s="149" t="s">
        <v>518</v>
      </c>
      <c r="B817" s="151" t="str">
        <f>IF(OR(ISNUMBER(FIND("W/O",Tabelle1[[#This Row],[Score]])),ISNUMBER(FIND("RET",Tabelle1[[#This Row],[Score]]))),"NO","YES")</f>
        <v>YES</v>
      </c>
      <c r="C817" s="151" t="str">
        <f>IF(Tabelle1[[#This Row],[Tournament]]="Wimbledon","YES","NO")</f>
        <v>NO</v>
      </c>
      <c r="D817" s="150">
        <v>43661</v>
      </c>
      <c r="E817" s="151" t="s">
        <v>1001</v>
      </c>
      <c r="F817" s="151">
        <v>4</v>
      </c>
      <c r="G817" s="151" t="s">
        <v>835</v>
      </c>
      <c r="H817" s="151" t="s">
        <v>741</v>
      </c>
      <c r="I817" s="151" t="s">
        <v>688</v>
      </c>
      <c r="J817" s="151" t="s">
        <v>1004</v>
      </c>
      <c r="K817" s="151" t="s">
        <v>527</v>
      </c>
      <c r="L817" s="151">
        <f>IF(Tabelle1[[#This Row],[Minutes]]&gt;1,Tabelle1[[#This Row],[Minutes]],"")</f>
        <v>73</v>
      </c>
      <c r="M817" s="151">
        <v>73</v>
      </c>
      <c r="N817"/>
    </row>
    <row r="818" spans="1:14" x14ac:dyDescent="0.25">
      <c r="A818" s="152" t="s">
        <v>518</v>
      </c>
      <c r="B818" s="154" t="str">
        <f>IF(OR(ISNUMBER(FIND("W/O",Tabelle1[[#This Row],[Score]])),ISNUMBER(FIND("RET",Tabelle1[[#This Row],[Score]]))),"NO","YES")</f>
        <v>YES</v>
      </c>
      <c r="C818" s="154" t="str">
        <f>IF(Tabelle1[[#This Row],[Tournament]]="Wimbledon","YES","NO")</f>
        <v>NO</v>
      </c>
      <c r="D818" s="153">
        <v>43661</v>
      </c>
      <c r="E818" s="154" t="s">
        <v>1001</v>
      </c>
      <c r="F818" s="154">
        <v>4</v>
      </c>
      <c r="G818" s="154" t="s">
        <v>797</v>
      </c>
      <c r="H818" s="154" t="s">
        <v>948</v>
      </c>
      <c r="I818" s="154" t="s">
        <v>968</v>
      </c>
      <c r="J818" s="154" t="s">
        <v>932</v>
      </c>
      <c r="K818" s="154" t="s">
        <v>857</v>
      </c>
      <c r="L818" s="154">
        <f>IF(Tabelle1[[#This Row],[Minutes]]&gt;1,Tabelle1[[#This Row],[Minutes]],"")</f>
        <v>73</v>
      </c>
      <c r="M818" s="154">
        <v>73</v>
      </c>
      <c r="N818"/>
    </row>
    <row r="819" spans="1:14" x14ac:dyDescent="0.25">
      <c r="A819" s="149" t="s">
        <v>518</v>
      </c>
      <c r="B819" s="151" t="str">
        <f>IF(OR(ISNUMBER(FIND("W/O",Tabelle1[[#This Row],[Score]])),ISNUMBER(FIND("RET",Tabelle1[[#This Row],[Score]]))),"NO","YES")</f>
        <v>YES</v>
      </c>
      <c r="C819" s="151" t="str">
        <f>IF(Tabelle1[[#This Row],[Tournament]]="Wimbledon","YES","NO")</f>
        <v>NO</v>
      </c>
      <c r="D819" s="150">
        <v>43661</v>
      </c>
      <c r="E819" s="151" t="s">
        <v>1001</v>
      </c>
      <c r="F819" s="151">
        <v>4</v>
      </c>
      <c r="G819" s="151" t="s">
        <v>683</v>
      </c>
      <c r="H819" s="151" t="s">
        <v>673</v>
      </c>
      <c r="I819" s="151" t="s">
        <v>944</v>
      </c>
      <c r="J819" s="151" t="s">
        <v>694</v>
      </c>
      <c r="K819" s="151" t="s">
        <v>646</v>
      </c>
      <c r="L819" s="151">
        <f>IF(Tabelle1[[#This Row],[Minutes]]&gt;1,Tabelle1[[#This Row],[Minutes]],"")</f>
        <v>59</v>
      </c>
      <c r="M819" s="151">
        <v>59</v>
      </c>
      <c r="N819"/>
    </row>
    <row r="820" spans="1:14" x14ac:dyDescent="0.25">
      <c r="A820" s="152" t="s">
        <v>518</v>
      </c>
      <c r="B820" s="154" t="str">
        <f>IF(OR(ISNUMBER(FIND("W/O",Tabelle1[[#This Row],[Score]])),ISNUMBER(FIND("RET",Tabelle1[[#This Row],[Score]]))),"NO","YES")</f>
        <v>YES</v>
      </c>
      <c r="C820" s="154" t="str">
        <f>IF(Tabelle1[[#This Row],[Tournament]]="Wimbledon","YES","NO")</f>
        <v>NO</v>
      </c>
      <c r="D820" s="153">
        <v>43661</v>
      </c>
      <c r="E820" s="154" t="s">
        <v>1001</v>
      </c>
      <c r="F820" s="154">
        <v>4</v>
      </c>
      <c r="G820" s="154" t="s">
        <v>609</v>
      </c>
      <c r="H820" s="154" t="s">
        <v>608</v>
      </c>
      <c r="I820" s="154" t="s">
        <v>709</v>
      </c>
      <c r="J820" s="154" t="s">
        <v>708</v>
      </c>
      <c r="K820" s="154" t="s">
        <v>641</v>
      </c>
      <c r="L820" s="154">
        <f>IF(Tabelle1[[#This Row],[Minutes]]&gt;1,Tabelle1[[#This Row],[Minutes]],"")</f>
        <v>107</v>
      </c>
      <c r="M820" s="154">
        <v>107</v>
      </c>
      <c r="N820"/>
    </row>
    <row r="821" spans="1:14" x14ac:dyDescent="0.25">
      <c r="A821" s="149" t="s">
        <v>518</v>
      </c>
      <c r="B821" s="151" t="str">
        <f>IF(OR(ISNUMBER(FIND("W/O",Tabelle1[[#This Row],[Score]])),ISNUMBER(FIND("RET",Tabelle1[[#This Row],[Score]]))),"NO","YES")</f>
        <v>YES</v>
      </c>
      <c r="C821" s="151" t="str">
        <f>IF(Tabelle1[[#This Row],[Tournament]]="Wimbledon","YES","NO")</f>
        <v>NO</v>
      </c>
      <c r="D821" s="150">
        <v>43661</v>
      </c>
      <c r="E821" s="151" t="s">
        <v>1001</v>
      </c>
      <c r="F821" s="151">
        <v>4</v>
      </c>
      <c r="G821" s="151" t="s">
        <v>923</v>
      </c>
      <c r="H821" s="151" t="s">
        <v>634</v>
      </c>
      <c r="I821" s="151" t="s">
        <v>792</v>
      </c>
      <c r="J821" s="151" t="s">
        <v>791</v>
      </c>
      <c r="K821" s="151" t="s">
        <v>626</v>
      </c>
      <c r="L821" s="151">
        <f>IF(Tabelle1[[#This Row],[Minutes]]&gt;1,Tabelle1[[#This Row],[Minutes]],"")</f>
        <v>46</v>
      </c>
      <c r="M821" s="151">
        <v>46</v>
      </c>
      <c r="N821"/>
    </row>
    <row r="822" spans="1:14" x14ac:dyDescent="0.25">
      <c r="A822" s="152" t="s">
        <v>518</v>
      </c>
      <c r="B822" s="154" t="str">
        <f>IF(OR(ISNUMBER(FIND("W/O",Tabelle1[[#This Row],[Score]])),ISNUMBER(FIND("RET",Tabelle1[[#This Row],[Score]]))),"NO","YES")</f>
        <v>YES</v>
      </c>
      <c r="C822" s="154" t="str">
        <f>IF(Tabelle1[[#This Row],[Tournament]]="Wimbledon","YES","NO")</f>
        <v>NO</v>
      </c>
      <c r="D822" s="153">
        <v>43661</v>
      </c>
      <c r="E822" s="154" t="s">
        <v>1001</v>
      </c>
      <c r="F822" s="154">
        <v>5</v>
      </c>
      <c r="G822" s="154" t="s">
        <v>847</v>
      </c>
      <c r="H822" s="154" t="s">
        <v>573</v>
      </c>
      <c r="I822" s="154" t="s">
        <v>1003</v>
      </c>
      <c r="J822" s="154" t="s">
        <v>660</v>
      </c>
      <c r="K822" s="154" t="s">
        <v>785</v>
      </c>
      <c r="L822" s="154">
        <f>IF(Tabelle1[[#This Row],[Minutes]]&gt;1,Tabelle1[[#This Row],[Minutes]],"")</f>
        <v>44</v>
      </c>
      <c r="M822" s="154">
        <v>44</v>
      </c>
      <c r="N822"/>
    </row>
    <row r="823" spans="1:14" x14ac:dyDescent="0.25">
      <c r="A823" s="149" t="s">
        <v>518</v>
      </c>
      <c r="B823" s="151" t="str">
        <f>IF(OR(ISNUMBER(FIND("W/O",Tabelle1[[#This Row],[Score]])),ISNUMBER(FIND("RET",Tabelle1[[#This Row],[Score]]))),"NO","YES")</f>
        <v>YES</v>
      </c>
      <c r="C823" s="151" t="str">
        <f>IF(Tabelle1[[#This Row],[Tournament]]="Wimbledon","YES","NO")</f>
        <v>NO</v>
      </c>
      <c r="D823" s="150">
        <v>43661</v>
      </c>
      <c r="E823" s="151" t="s">
        <v>1001</v>
      </c>
      <c r="F823" s="151">
        <v>5</v>
      </c>
      <c r="G823" s="151" t="s">
        <v>835</v>
      </c>
      <c r="H823" s="151" t="s">
        <v>741</v>
      </c>
      <c r="I823" s="151" t="s">
        <v>674</v>
      </c>
      <c r="J823" s="151" t="s">
        <v>679</v>
      </c>
      <c r="K823" s="151" t="s">
        <v>753</v>
      </c>
      <c r="L823" s="151">
        <f>IF(Tabelle1[[#This Row],[Minutes]]&gt;1,Tabelle1[[#This Row],[Minutes]],"")</f>
        <v>85</v>
      </c>
      <c r="M823" s="151">
        <v>85</v>
      </c>
      <c r="N823"/>
    </row>
    <row r="824" spans="1:14" x14ac:dyDescent="0.25">
      <c r="A824" s="152" t="s">
        <v>518</v>
      </c>
      <c r="B824" s="154" t="str">
        <f>IF(OR(ISNUMBER(FIND("W/O",Tabelle1[[#This Row],[Score]])),ISNUMBER(FIND("RET",Tabelle1[[#This Row],[Score]]))),"NO","YES")</f>
        <v>YES</v>
      </c>
      <c r="C824" s="154" t="str">
        <f>IF(Tabelle1[[#This Row],[Tournament]]="Wimbledon","YES","NO")</f>
        <v>NO</v>
      </c>
      <c r="D824" s="153">
        <v>43661</v>
      </c>
      <c r="E824" s="154" t="s">
        <v>1001</v>
      </c>
      <c r="F824" s="154">
        <v>5</v>
      </c>
      <c r="G824" s="154" t="s">
        <v>683</v>
      </c>
      <c r="H824" s="154" t="s">
        <v>673</v>
      </c>
      <c r="I824" s="154" t="s">
        <v>797</v>
      </c>
      <c r="J824" s="154" t="s">
        <v>948</v>
      </c>
      <c r="K824" s="154" t="s">
        <v>512</v>
      </c>
      <c r="L824" s="154">
        <f>IF(Tabelle1[[#This Row],[Minutes]]&gt;1,Tabelle1[[#This Row],[Minutes]],"")</f>
        <v>59</v>
      </c>
      <c r="M824" s="154">
        <v>59</v>
      </c>
      <c r="N824"/>
    </row>
    <row r="825" spans="1:14" x14ac:dyDescent="0.25">
      <c r="A825" s="149" t="s">
        <v>518</v>
      </c>
      <c r="B825" s="151" t="str">
        <f>IF(OR(ISNUMBER(FIND("W/O",Tabelle1[[#This Row],[Score]])),ISNUMBER(FIND("RET",Tabelle1[[#This Row],[Score]]))),"NO","YES")</f>
        <v>YES</v>
      </c>
      <c r="C825" s="151" t="str">
        <f>IF(Tabelle1[[#This Row],[Tournament]]="Wimbledon","YES","NO")</f>
        <v>NO</v>
      </c>
      <c r="D825" s="150">
        <v>43661</v>
      </c>
      <c r="E825" s="151" t="s">
        <v>1001</v>
      </c>
      <c r="F825" s="151">
        <v>5</v>
      </c>
      <c r="G825" s="151" t="s">
        <v>609</v>
      </c>
      <c r="H825" s="151" t="s">
        <v>608</v>
      </c>
      <c r="I825" s="151" t="s">
        <v>923</v>
      </c>
      <c r="J825" s="151" t="s">
        <v>634</v>
      </c>
      <c r="K825" s="151" t="s">
        <v>569</v>
      </c>
      <c r="L825" s="151">
        <f>IF(Tabelle1[[#This Row],[Minutes]]&gt;1,Tabelle1[[#This Row],[Minutes]],"")</f>
        <v>55</v>
      </c>
      <c r="M825" s="151">
        <v>55</v>
      </c>
      <c r="N825"/>
    </row>
    <row r="826" spans="1:14" x14ac:dyDescent="0.25">
      <c r="A826" s="152" t="s">
        <v>518</v>
      </c>
      <c r="B826" s="154" t="str">
        <f>IF(OR(ISNUMBER(FIND("W/O",Tabelle1[[#This Row],[Score]])),ISNUMBER(FIND("RET",Tabelle1[[#This Row],[Score]]))),"NO","YES")</f>
        <v>YES</v>
      </c>
      <c r="C826" s="154" t="str">
        <f>IF(Tabelle1[[#This Row],[Tournament]]="Wimbledon","YES","NO")</f>
        <v>NO</v>
      </c>
      <c r="D826" s="153">
        <v>43661</v>
      </c>
      <c r="E826" s="154" t="s">
        <v>1001</v>
      </c>
      <c r="F826" s="154">
        <v>6</v>
      </c>
      <c r="G826" s="154" t="s">
        <v>847</v>
      </c>
      <c r="H826" s="154" t="s">
        <v>573</v>
      </c>
      <c r="I826" s="154" t="s">
        <v>835</v>
      </c>
      <c r="J826" s="154" t="s">
        <v>741</v>
      </c>
      <c r="K826" s="154" t="s">
        <v>1002</v>
      </c>
      <c r="L826" s="154">
        <f>IF(Tabelle1[[#This Row],[Minutes]]&gt;1,Tabelle1[[#This Row],[Minutes]],"")</f>
        <v>73</v>
      </c>
      <c r="M826" s="154">
        <v>73</v>
      </c>
      <c r="N826"/>
    </row>
    <row r="827" spans="1:14" x14ac:dyDescent="0.25">
      <c r="A827" s="149" t="s">
        <v>518</v>
      </c>
      <c r="B827" s="151" t="str">
        <f>IF(OR(ISNUMBER(FIND("W/O",Tabelle1[[#This Row],[Score]])),ISNUMBER(FIND("RET",Tabelle1[[#This Row],[Score]]))),"NO","YES")</f>
        <v>YES</v>
      </c>
      <c r="C827" s="151" t="str">
        <f>IF(Tabelle1[[#This Row],[Tournament]]="Wimbledon","YES","NO")</f>
        <v>NO</v>
      </c>
      <c r="D827" s="150">
        <v>43661</v>
      </c>
      <c r="E827" s="151" t="s">
        <v>1001</v>
      </c>
      <c r="F827" s="151">
        <v>6</v>
      </c>
      <c r="G827" s="151" t="s">
        <v>609</v>
      </c>
      <c r="H827" s="151" t="s">
        <v>608</v>
      </c>
      <c r="I827" s="151" t="s">
        <v>683</v>
      </c>
      <c r="J827" s="151" t="s">
        <v>673</v>
      </c>
      <c r="K827" s="151" t="s">
        <v>541</v>
      </c>
      <c r="L827" s="151">
        <f>IF(Tabelle1[[#This Row],[Minutes]]&gt;1,Tabelle1[[#This Row],[Minutes]],"")</f>
        <v>72</v>
      </c>
      <c r="M827" s="151">
        <v>72</v>
      </c>
      <c r="N827"/>
    </row>
    <row r="828" spans="1:14" x14ac:dyDescent="0.25">
      <c r="A828" s="152" t="s">
        <v>518</v>
      </c>
      <c r="B828" s="154" t="str">
        <f>IF(OR(ISNUMBER(FIND("W/O",Tabelle1[[#This Row],[Score]])),ISNUMBER(FIND("RET",Tabelle1[[#This Row],[Score]]))),"NO","YES")</f>
        <v>YES</v>
      </c>
      <c r="C828" s="154" t="str">
        <f>IF(Tabelle1[[#This Row],[Tournament]]="Wimbledon","YES","NO")</f>
        <v>NO</v>
      </c>
      <c r="D828" s="153">
        <v>43661</v>
      </c>
      <c r="E828" s="154" t="s">
        <v>1001</v>
      </c>
      <c r="F828" s="154">
        <v>7</v>
      </c>
      <c r="G828" s="154" t="s">
        <v>609</v>
      </c>
      <c r="H828" s="154" t="s">
        <v>608</v>
      </c>
      <c r="I828" s="154" t="s">
        <v>847</v>
      </c>
      <c r="J828" s="154" t="s">
        <v>573</v>
      </c>
      <c r="K828" s="154" t="s">
        <v>1000</v>
      </c>
      <c r="L828" s="154">
        <f>IF(Tabelle1[[#This Row],[Minutes]]&gt;1,Tabelle1[[#This Row],[Minutes]],"")</f>
        <v>109</v>
      </c>
      <c r="M828" s="154">
        <v>109</v>
      </c>
      <c r="N828"/>
    </row>
    <row r="829" spans="1:14" x14ac:dyDescent="0.25">
      <c r="A829" s="149" t="s">
        <v>518</v>
      </c>
      <c r="B829" s="151" t="str">
        <f>IF(OR(ISNUMBER(FIND("W/O",Tabelle1[[#This Row],[Score]])),ISNUMBER(FIND("RET",Tabelle1[[#This Row],[Score]]))),"NO","YES")</f>
        <v>YES</v>
      </c>
      <c r="C829" s="151" t="str">
        <f>IF(Tabelle1[[#This Row],[Tournament]]="Wimbledon","YES","NO")</f>
        <v>NO</v>
      </c>
      <c r="D829" s="150">
        <v>43661</v>
      </c>
      <c r="E829" s="151" t="s">
        <v>991</v>
      </c>
      <c r="F829" s="151">
        <v>4</v>
      </c>
      <c r="G829" s="151" t="s">
        <v>619</v>
      </c>
      <c r="H829" s="151" t="s">
        <v>698</v>
      </c>
      <c r="I829" s="151" t="s">
        <v>807</v>
      </c>
      <c r="J829" s="151" t="s">
        <v>687</v>
      </c>
      <c r="K829" s="151" t="s">
        <v>522</v>
      </c>
      <c r="L829" s="151">
        <f>IF(Tabelle1[[#This Row],[Minutes]]&gt;1,Tabelle1[[#This Row],[Minutes]],"")</f>
        <v>77</v>
      </c>
      <c r="M829" s="151">
        <v>77</v>
      </c>
      <c r="N829"/>
    </row>
    <row r="830" spans="1:14" x14ac:dyDescent="0.25">
      <c r="A830" s="152" t="s">
        <v>518</v>
      </c>
      <c r="B830" s="154" t="str">
        <f>IF(OR(ISNUMBER(FIND("W/O",Tabelle1[[#This Row],[Score]])),ISNUMBER(FIND("RET",Tabelle1[[#This Row],[Score]]))),"NO","YES")</f>
        <v>YES</v>
      </c>
      <c r="C830" s="154" t="str">
        <f>IF(Tabelle1[[#This Row],[Tournament]]="Wimbledon","YES","NO")</f>
        <v>NO</v>
      </c>
      <c r="D830" s="153">
        <v>43661</v>
      </c>
      <c r="E830" s="154" t="s">
        <v>991</v>
      </c>
      <c r="F830" s="154">
        <v>4</v>
      </c>
      <c r="G830" s="154" t="s">
        <v>995</v>
      </c>
      <c r="H830" s="154" t="s">
        <v>922</v>
      </c>
      <c r="I830" s="154" t="s">
        <v>640</v>
      </c>
      <c r="J830" s="154" t="s">
        <v>595</v>
      </c>
      <c r="K830" s="154" t="s">
        <v>999</v>
      </c>
      <c r="L830" s="154">
        <f>IF(Tabelle1[[#This Row],[Minutes]]&gt;1,Tabelle1[[#This Row],[Minutes]],"")</f>
        <v>98</v>
      </c>
      <c r="M830" s="154">
        <v>98</v>
      </c>
      <c r="N830"/>
    </row>
    <row r="831" spans="1:14" x14ac:dyDescent="0.25">
      <c r="A831" s="149" t="s">
        <v>518</v>
      </c>
      <c r="B831" s="151" t="str">
        <f>IF(OR(ISNUMBER(FIND("W/O",Tabelle1[[#This Row],[Score]])),ISNUMBER(FIND("RET",Tabelle1[[#This Row],[Score]]))),"NO","YES")</f>
        <v>YES</v>
      </c>
      <c r="C831" s="151" t="str">
        <f>IF(Tabelle1[[#This Row],[Tournament]]="Wimbledon","YES","NO")</f>
        <v>NO</v>
      </c>
      <c r="D831" s="150">
        <v>43661</v>
      </c>
      <c r="E831" s="151" t="s">
        <v>991</v>
      </c>
      <c r="F831" s="151">
        <v>4</v>
      </c>
      <c r="G831" s="151" t="s">
        <v>736</v>
      </c>
      <c r="H831" s="151" t="s">
        <v>735</v>
      </c>
      <c r="I831" s="151" t="s">
        <v>770</v>
      </c>
      <c r="J831" s="151" t="s">
        <v>816</v>
      </c>
      <c r="K831" s="151" t="s">
        <v>607</v>
      </c>
      <c r="L831" s="151">
        <f>IF(Tabelle1[[#This Row],[Minutes]]&gt;1,Tabelle1[[#This Row],[Minutes]],"")</f>
        <v>97</v>
      </c>
      <c r="M831" s="151">
        <v>97</v>
      </c>
      <c r="N831"/>
    </row>
    <row r="832" spans="1:14" x14ac:dyDescent="0.25">
      <c r="A832" s="152" t="s">
        <v>518</v>
      </c>
      <c r="B832" s="154" t="str">
        <f>IF(OR(ISNUMBER(FIND("W/O",Tabelle1[[#This Row],[Score]])),ISNUMBER(FIND("RET",Tabelle1[[#This Row],[Score]]))),"NO","YES")</f>
        <v>YES</v>
      </c>
      <c r="C832" s="154" t="str">
        <f>IF(Tabelle1[[#This Row],[Tournament]]="Wimbledon","YES","NO")</f>
        <v>NO</v>
      </c>
      <c r="D832" s="153">
        <v>43661</v>
      </c>
      <c r="E832" s="154" t="s">
        <v>991</v>
      </c>
      <c r="F832" s="154">
        <v>4</v>
      </c>
      <c r="G832" s="154" t="s">
        <v>574</v>
      </c>
      <c r="H832" s="154" t="s">
        <v>990</v>
      </c>
      <c r="I832" s="154" t="s">
        <v>724</v>
      </c>
      <c r="J832" s="154" t="s">
        <v>571</v>
      </c>
      <c r="K832" s="154" t="s">
        <v>912</v>
      </c>
      <c r="L832" s="154">
        <f>IF(Tabelle1[[#This Row],[Minutes]]&gt;1,Tabelle1[[#This Row],[Minutes]],"")</f>
        <v>99</v>
      </c>
      <c r="M832" s="154">
        <v>99</v>
      </c>
      <c r="N832"/>
    </row>
    <row r="833" spans="1:14" x14ac:dyDescent="0.25">
      <c r="A833" s="149" t="s">
        <v>518</v>
      </c>
      <c r="B833" s="151" t="str">
        <f>IF(OR(ISNUMBER(FIND("W/O",Tabelle1[[#This Row],[Score]])),ISNUMBER(FIND("RET",Tabelle1[[#This Row],[Score]]))),"NO","YES")</f>
        <v>YES</v>
      </c>
      <c r="C833" s="151" t="str">
        <f>IF(Tabelle1[[#This Row],[Tournament]]="Wimbledon","YES","NO")</f>
        <v>NO</v>
      </c>
      <c r="D833" s="150">
        <v>43661</v>
      </c>
      <c r="E833" s="151" t="s">
        <v>991</v>
      </c>
      <c r="F833" s="151">
        <v>4</v>
      </c>
      <c r="G833" s="151" t="s">
        <v>832</v>
      </c>
      <c r="H833" s="151" t="s">
        <v>817</v>
      </c>
      <c r="I833" s="151" t="s">
        <v>853</v>
      </c>
      <c r="J833" s="151" t="s">
        <v>998</v>
      </c>
      <c r="K833" s="151" t="s">
        <v>512</v>
      </c>
      <c r="L833" s="151">
        <f>IF(Tabelle1[[#This Row],[Minutes]]&gt;1,Tabelle1[[#This Row],[Minutes]],"")</f>
        <v>61</v>
      </c>
      <c r="M833" s="151">
        <v>61</v>
      </c>
      <c r="N833"/>
    </row>
    <row r="834" spans="1:14" x14ac:dyDescent="0.25">
      <c r="A834" s="152" t="s">
        <v>518</v>
      </c>
      <c r="B834" s="154" t="str">
        <f>IF(OR(ISNUMBER(FIND("W/O",Tabelle1[[#This Row],[Score]])),ISNUMBER(FIND("RET",Tabelle1[[#This Row],[Score]]))),"NO","YES")</f>
        <v>YES</v>
      </c>
      <c r="C834" s="154" t="str">
        <f>IF(Tabelle1[[#This Row],[Tournament]]="Wimbledon","YES","NO")</f>
        <v>NO</v>
      </c>
      <c r="D834" s="153">
        <v>43661</v>
      </c>
      <c r="E834" s="154" t="s">
        <v>991</v>
      </c>
      <c r="F834" s="154">
        <v>4</v>
      </c>
      <c r="G834" s="154" t="s">
        <v>568</v>
      </c>
      <c r="H834" s="154" t="s">
        <v>858</v>
      </c>
      <c r="I834" s="154" t="s">
        <v>935</v>
      </c>
      <c r="J834" s="154" t="s">
        <v>934</v>
      </c>
      <c r="K834" s="154" t="s">
        <v>997</v>
      </c>
      <c r="L834" s="154">
        <f>IF(Tabelle1[[#This Row],[Minutes]]&gt;1,Tabelle1[[#This Row],[Minutes]],"")</f>
        <v>68</v>
      </c>
      <c r="M834" s="154">
        <v>68</v>
      </c>
      <c r="N834"/>
    </row>
    <row r="835" spans="1:14" x14ac:dyDescent="0.25">
      <c r="A835" s="149" t="s">
        <v>518</v>
      </c>
      <c r="B835" s="151" t="str">
        <f>IF(OR(ISNUMBER(FIND("W/O",Tabelle1[[#This Row],[Score]])),ISNUMBER(FIND("RET",Tabelle1[[#This Row],[Score]]))),"NO","YES")</f>
        <v>YES</v>
      </c>
      <c r="C835" s="151" t="str">
        <f>IF(Tabelle1[[#This Row],[Tournament]]="Wimbledon","YES","NO")</f>
        <v>NO</v>
      </c>
      <c r="D835" s="150">
        <v>43661</v>
      </c>
      <c r="E835" s="151" t="s">
        <v>991</v>
      </c>
      <c r="F835" s="151">
        <v>4</v>
      </c>
      <c r="G835" s="151" t="s">
        <v>917</v>
      </c>
      <c r="H835" s="151" t="s">
        <v>657</v>
      </c>
      <c r="I835" s="151" t="s">
        <v>686</v>
      </c>
      <c r="J835" s="151" t="s">
        <v>996</v>
      </c>
      <c r="K835" s="151" t="s">
        <v>857</v>
      </c>
      <c r="L835" s="151">
        <f>IF(Tabelle1[[#This Row],[Minutes]]&gt;1,Tabelle1[[#This Row],[Minutes]],"")</f>
        <v>61</v>
      </c>
      <c r="M835" s="151">
        <v>61</v>
      </c>
      <c r="N835"/>
    </row>
    <row r="836" spans="1:14" x14ac:dyDescent="0.25">
      <c r="A836" s="152" t="s">
        <v>518</v>
      </c>
      <c r="B836" s="154" t="str">
        <f>IF(OR(ISNUMBER(FIND("W/O",Tabelle1[[#This Row],[Score]])),ISNUMBER(FIND("RET",Tabelle1[[#This Row],[Score]]))),"NO","YES")</f>
        <v>YES</v>
      </c>
      <c r="C836" s="154" t="str">
        <f>IF(Tabelle1[[#This Row],[Tournament]]="Wimbledon","YES","NO")</f>
        <v>NO</v>
      </c>
      <c r="D836" s="153">
        <v>43661</v>
      </c>
      <c r="E836" s="154" t="s">
        <v>991</v>
      </c>
      <c r="F836" s="154">
        <v>4</v>
      </c>
      <c r="G836" s="154" t="s">
        <v>666</v>
      </c>
      <c r="H836" s="154" t="s">
        <v>810</v>
      </c>
      <c r="I836" s="154" t="s">
        <v>850</v>
      </c>
      <c r="J836" s="154" t="s">
        <v>849</v>
      </c>
      <c r="K836" s="154" t="s">
        <v>733</v>
      </c>
      <c r="L836" s="154">
        <f>IF(Tabelle1[[#This Row],[Minutes]]&gt;1,Tabelle1[[#This Row],[Minutes]],"")</f>
        <v>97</v>
      </c>
      <c r="M836" s="154">
        <v>97</v>
      </c>
      <c r="N836"/>
    </row>
    <row r="837" spans="1:14" x14ac:dyDescent="0.25">
      <c r="A837" s="149" t="s">
        <v>518</v>
      </c>
      <c r="B837" s="151" t="str">
        <f>IF(OR(ISNUMBER(FIND("W/O",Tabelle1[[#This Row],[Score]])),ISNUMBER(FIND("RET",Tabelle1[[#This Row],[Score]]))),"NO","YES")</f>
        <v>YES</v>
      </c>
      <c r="C837" s="151" t="str">
        <f>IF(Tabelle1[[#This Row],[Tournament]]="Wimbledon","YES","NO")</f>
        <v>NO</v>
      </c>
      <c r="D837" s="150">
        <v>43661</v>
      </c>
      <c r="E837" s="151" t="s">
        <v>991</v>
      </c>
      <c r="F837" s="151">
        <v>5</v>
      </c>
      <c r="G837" s="151" t="s">
        <v>619</v>
      </c>
      <c r="H837" s="151" t="s">
        <v>698</v>
      </c>
      <c r="I837" s="151" t="s">
        <v>666</v>
      </c>
      <c r="J837" s="151" t="s">
        <v>810</v>
      </c>
      <c r="K837" s="151" t="s">
        <v>512</v>
      </c>
      <c r="L837" s="151">
        <f>IF(Tabelle1[[#This Row],[Minutes]]&gt;1,Tabelle1[[#This Row],[Minutes]],"")</f>
        <v>52</v>
      </c>
      <c r="M837" s="151">
        <v>52</v>
      </c>
      <c r="N837"/>
    </row>
    <row r="838" spans="1:14" x14ac:dyDescent="0.25">
      <c r="A838" s="152" t="s">
        <v>518</v>
      </c>
      <c r="B838" s="154" t="str">
        <f>IF(OR(ISNUMBER(FIND("W/O",Tabelle1[[#This Row],[Score]])),ISNUMBER(FIND("RET",Tabelle1[[#This Row],[Score]]))),"NO","YES")</f>
        <v>YES</v>
      </c>
      <c r="C838" s="154" t="str">
        <f>IF(Tabelle1[[#This Row],[Tournament]]="Wimbledon","YES","NO")</f>
        <v>NO</v>
      </c>
      <c r="D838" s="153">
        <v>43661</v>
      </c>
      <c r="E838" s="154" t="s">
        <v>991</v>
      </c>
      <c r="F838" s="154">
        <v>5</v>
      </c>
      <c r="G838" s="154" t="s">
        <v>574</v>
      </c>
      <c r="H838" s="154" t="s">
        <v>990</v>
      </c>
      <c r="I838" s="154" t="s">
        <v>736</v>
      </c>
      <c r="J838" s="154" t="s">
        <v>735</v>
      </c>
      <c r="K838" s="154" t="s">
        <v>569</v>
      </c>
      <c r="L838" s="154">
        <f>IF(Tabelle1[[#This Row],[Minutes]]&gt;1,Tabelle1[[#This Row],[Minutes]],"")</f>
        <v>50</v>
      </c>
      <c r="M838" s="154">
        <v>50</v>
      </c>
      <c r="N838"/>
    </row>
    <row r="839" spans="1:14" x14ac:dyDescent="0.25">
      <c r="A839" s="149" t="s">
        <v>518</v>
      </c>
      <c r="B839" s="151" t="str">
        <f>IF(OR(ISNUMBER(FIND("W/O",Tabelle1[[#This Row],[Score]])),ISNUMBER(FIND("RET",Tabelle1[[#This Row],[Score]]))),"NO","YES")</f>
        <v>YES</v>
      </c>
      <c r="C839" s="151" t="str">
        <f>IF(Tabelle1[[#This Row],[Tournament]]="Wimbledon","YES","NO")</f>
        <v>NO</v>
      </c>
      <c r="D839" s="150">
        <v>43661</v>
      </c>
      <c r="E839" s="151" t="s">
        <v>991</v>
      </c>
      <c r="F839" s="151">
        <v>5</v>
      </c>
      <c r="G839" s="151" t="s">
        <v>832</v>
      </c>
      <c r="H839" s="151" t="s">
        <v>817</v>
      </c>
      <c r="I839" s="151" t="s">
        <v>995</v>
      </c>
      <c r="J839" s="151" t="s">
        <v>922</v>
      </c>
      <c r="K839" s="151" t="s">
        <v>646</v>
      </c>
      <c r="L839" s="151">
        <f>IF(Tabelle1[[#This Row],[Minutes]]&gt;1,Tabelle1[[#This Row],[Minutes]],"")</f>
        <v>62</v>
      </c>
      <c r="M839" s="151">
        <v>62</v>
      </c>
      <c r="N839"/>
    </row>
    <row r="840" spans="1:14" x14ac:dyDescent="0.25">
      <c r="A840" s="152" t="s">
        <v>518</v>
      </c>
      <c r="B840" s="154" t="str">
        <f>IF(OR(ISNUMBER(FIND("W/O",Tabelle1[[#This Row],[Score]])),ISNUMBER(FIND("RET",Tabelle1[[#This Row],[Score]]))),"NO","YES")</f>
        <v>YES</v>
      </c>
      <c r="C840" s="154" t="str">
        <f>IF(Tabelle1[[#This Row],[Tournament]]="Wimbledon","YES","NO")</f>
        <v>NO</v>
      </c>
      <c r="D840" s="153">
        <v>43661</v>
      </c>
      <c r="E840" s="154" t="s">
        <v>991</v>
      </c>
      <c r="F840" s="154">
        <v>5</v>
      </c>
      <c r="G840" s="154" t="s">
        <v>568</v>
      </c>
      <c r="H840" s="154" t="s">
        <v>858</v>
      </c>
      <c r="I840" s="154" t="s">
        <v>917</v>
      </c>
      <c r="J840" s="154" t="s">
        <v>657</v>
      </c>
      <c r="K840" s="154" t="s">
        <v>994</v>
      </c>
      <c r="L840" s="154">
        <f>IF(Tabelle1[[#This Row],[Minutes]]&gt;1,Tabelle1[[#This Row],[Minutes]],"")</f>
        <v>99</v>
      </c>
      <c r="M840" s="154">
        <v>99</v>
      </c>
      <c r="N840"/>
    </row>
    <row r="841" spans="1:14" x14ac:dyDescent="0.25">
      <c r="A841" s="149" t="s">
        <v>518</v>
      </c>
      <c r="B841" s="151" t="str">
        <f>IF(OR(ISNUMBER(FIND("W/O",Tabelle1[[#This Row],[Score]])),ISNUMBER(FIND("RET",Tabelle1[[#This Row],[Score]]))),"NO","YES")</f>
        <v>YES</v>
      </c>
      <c r="C841" s="151" t="str">
        <f>IF(Tabelle1[[#This Row],[Tournament]]="Wimbledon","YES","NO")</f>
        <v>NO</v>
      </c>
      <c r="D841" s="150">
        <v>43661</v>
      </c>
      <c r="E841" s="151" t="s">
        <v>991</v>
      </c>
      <c r="F841" s="151">
        <v>6</v>
      </c>
      <c r="G841" s="151" t="s">
        <v>574</v>
      </c>
      <c r="H841" s="151" t="s">
        <v>990</v>
      </c>
      <c r="I841" s="151" t="s">
        <v>568</v>
      </c>
      <c r="J841" s="151" t="s">
        <v>858</v>
      </c>
      <c r="K841" s="151" t="s">
        <v>993</v>
      </c>
      <c r="L841" s="151">
        <f>IF(Tabelle1[[#This Row],[Minutes]]&gt;1,Tabelle1[[#This Row],[Minutes]],"")</f>
        <v>95</v>
      </c>
      <c r="M841" s="151">
        <v>95</v>
      </c>
      <c r="N841"/>
    </row>
    <row r="842" spans="1:14" x14ac:dyDescent="0.25">
      <c r="A842" s="152" t="s">
        <v>518</v>
      </c>
      <c r="B842" s="154" t="str">
        <f>IF(OR(ISNUMBER(FIND("W/O",Tabelle1[[#This Row],[Score]])),ISNUMBER(FIND("RET",Tabelle1[[#This Row],[Score]]))),"NO","YES")</f>
        <v>YES</v>
      </c>
      <c r="C842" s="154" t="str">
        <f>IF(Tabelle1[[#This Row],[Tournament]]="Wimbledon","YES","NO")</f>
        <v>NO</v>
      </c>
      <c r="D842" s="153">
        <v>43661</v>
      </c>
      <c r="E842" s="154" t="s">
        <v>991</v>
      </c>
      <c r="F842" s="154">
        <v>6</v>
      </c>
      <c r="G842" s="154" t="s">
        <v>832</v>
      </c>
      <c r="H842" s="154" t="s">
        <v>817</v>
      </c>
      <c r="I842" s="154" t="s">
        <v>619</v>
      </c>
      <c r="J842" s="154" t="s">
        <v>698</v>
      </c>
      <c r="K842" s="154" t="s">
        <v>992</v>
      </c>
      <c r="L842" s="154">
        <f>IF(Tabelle1[[#This Row],[Minutes]]&gt;1,Tabelle1[[#This Row],[Minutes]],"")</f>
        <v>98</v>
      </c>
      <c r="M842" s="154">
        <v>98</v>
      </c>
      <c r="N842"/>
    </row>
    <row r="843" spans="1:14" x14ac:dyDescent="0.25">
      <c r="A843" s="149" t="s">
        <v>518</v>
      </c>
      <c r="B843" s="151" t="str">
        <f>IF(OR(ISNUMBER(FIND("W/O",Tabelle1[[#This Row],[Score]])),ISNUMBER(FIND("RET",Tabelle1[[#This Row],[Score]]))),"NO","YES")</f>
        <v>YES</v>
      </c>
      <c r="C843" s="151" t="str">
        <f>IF(Tabelle1[[#This Row],[Tournament]]="Wimbledon","YES","NO")</f>
        <v>NO</v>
      </c>
      <c r="D843" s="150">
        <v>43661</v>
      </c>
      <c r="E843" s="151" t="s">
        <v>991</v>
      </c>
      <c r="F843" s="151">
        <v>7</v>
      </c>
      <c r="G843" s="151" t="s">
        <v>574</v>
      </c>
      <c r="H843" s="151" t="s">
        <v>990</v>
      </c>
      <c r="I843" s="151" t="s">
        <v>832</v>
      </c>
      <c r="J843" s="151" t="s">
        <v>817</v>
      </c>
      <c r="K843" s="151" t="s">
        <v>989</v>
      </c>
      <c r="L843" s="151">
        <f>IF(Tabelle1[[#This Row],[Minutes]]&gt;1,Tabelle1[[#This Row],[Minutes]],"")</f>
        <v>119</v>
      </c>
      <c r="M843" s="151">
        <v>119</v>
      </c>
      <c r="N843"/>
    </row>
    <row r="844" spans="1:14" x14ac:dyDescent="0.25">
      <c r="A844" s="152" t="s">
        <v>518</v>
      </c>
      <c r="B844" s="154" t="str">
        <f>IF(OR(ISNUMBER(FIND("W/O",Tabelle1[[#This Row],[Score]])),ISNUMBER(FIND("RET",Tabelle1[[#This Row],[Score]]))),"NO","YES")</f>
        <v>YES</v>
      </c>
      <c r="C844" s="154" t="str">
        <f>IF(Tabelle1[[#This Row],[Tournament]]="Wimbledon","YES","NO")</f>
        <v>NO</v>
      </c>
      <c r="D844" s="153">
        <v>43661</v>
      </c>
      <c r="E844" s="154" t="s">
        <v>978</v>
      </c>
      <c r="F844" s="154">
        <v>4</v>
      </c>
      <c r="G844" s="154" t="s">
        <v>983</v>
      </c>
      <c r="H844" s="154" t="s">
        <v>982</v>
      </c>
      <c r="I844" s="154" t="s">
        <v>957</v>
      </c>
      <c r="J844" s="154" t="s">
        <v>959</v>
      </c>
      <c r="K844" s="154" t="s">
        <v>637</v>
      </c>
      <c r="L844" s="154">
        <f>IF(Tabelle1[[#This Row],[Minutes]]&gt;1,Tabelle1[[#This Row],[Minutes]],"")</f>
        <v>62</v>
      </c>
      <c r="M844" s="154">
        <v>62</v>
      </c>
      <c r="N844"/>
    </row>
    <row r="845" spans="1:14" x14ac:dyDescent="0.25">
      <c r="A845" s="149" t="s">
        <v>518</v>
      </c>
      <c r="B845" s="151" t="str">
        <f>IF(OR(ISNUMBER(FIND("W/O",Tabelle1[[#This Row],[Score]])),ISNUMBER(FIND("RET",Tabelle1[[#This Row],[Score]]))),"NO","YES")</f>
        <v>YES</v>
      </c>
      <c r="C845" s="151" t="str">
        <f>IF(Tabelle1[[#This Row],[Tournament]]="Wimbledon","YES","NO")</f>
        <v>NO</v>
      </c>
      <c r="D845" s="150">
        <v>43661</v>
      </c>
      <c r="E845" s="151" t="s">
        <v>978</v>
      </c>
      <c r="F845" s="151">
        <v>4</v>
      </c>
      <c r="G845" s="151" t="s">
        <v>717</v>
      </c>
      <c r="H845" s="151" t="s">
        <v>682</v>
      </c>
      <c r="I845" s="151" t="s">
        <v>670</v>
      </c>
      <c r="J845" s="151" t="s">
        <v>669</v>
      </c>
      <c r="K845" s="151" t="s">
        <v>667</v>
      </c>
      <c r="L845" s="151">
        <f>IF(Tabelle1[[#This Row],[Minutes]]&gt;1,Tabelle1[[#This Row],[Minutes]],"")</f>
        <v>55</v>
      </c>
      <c r="M845" s="151">
        <v>55</v>
      </c>
      <c r="N845"/>
    </row>
    <row r="846" spans="1:14" x14ac:dyDescent="0.25">
      <c r="A846" s="152" t="s">
        <v>518</v>
      </c>
      <c r="B846" s="154" t="str">
        <f>IF(OR(ISNUMBER(FIND("W/O",Tabelle1[[#This Row],[Score]])),ISNUMBER(FIND("RET",Tabelle1[[#This Row],[Score]]))),"NO","YES")</f>
        <v>YES</v>
      </c>
      <c r="C846" s="154" t="str">
        <f>IF(Tabelle1[[#This Row],[Tournament]]="Wimbledon","YES","NO")</f>
        <v>NO</v>
      </c>
      <c r="D846" s="153">
        <v>43661</v>
      </c>
      <c r="E846" s="154" t="s">
        <v>978</v>
      </c>
      <c r="F846" s="154">
        <v>4</v>
      </c>
      <c r="G846" s="154" t="s">
        <v>826</v>
      </c>
      <c r="H846" s="154" t="s">
        <v>623</v>
      </c>
      <c r="I846" s="154" t="s">
        <v>988</v>
      </c>
      <c r="J846" s="154" t="s">
        <v>987</v>
      </c>
      <c r="K846" s="154" t="s">
        <v>542</v>
      </c>
      <c r="L846" s="154">
        <f>IF(Tabelle1[[#This Row],[Minutes]]&gt;1,Tabelle1[[#This Row],[Minutes]],"")</f>
        <v>55</v>
      </c>
      <c r="M846" s="154">
        <v>55</v>
      </c>
      <c r="N846"/>
    </row>
    <row r="847" spans="1:14" x14ac:dyDescent="0.25">
      <c r="A847" s="149" t="s">
        <v>518</v>
      </c>
      <c r="B847" s="151" t="str">
        <f>IF(OR(ISNUMBER(FIND("W/O",Tabelle1[[#This Row],[Score]])),ISNUMBER(FIND("RET",Tabelle1[[#This Row],[Score]]))),"NO","YES")</f>
        <v>YES</v>
      </c>
      <c r="C847" s="151" t="str">
        <f>IF(Tabelle1[[#This Row],[Tournament]]="Wimbledon","YES","NO")</f>
        <v>NO</v>
      </c>
      <c r="D847" s="150">
        <v>43661</v>
      </c>
      <c r="E847" s="151" t="s">
        <v>978</v>
      </c>
      <c r="F847" s="151">
        <v>4</v>
      </c>
      <c r="G847" s="151" t="s">
        <v>697</v>
      </c>
      <c r="H847" s="151" t="s">
        <v>645</v>
      </c>
      <c r="I847" s="151" t="s">
        <v>936</v>
      </c>
      <c r="J847" s="151" t="s">
        <v>659</v>
      </c>
      <c r="K847" s="151" t="s">
        <v>986</v>
      </c>
      <c r="L847" s="151">
        <f>IF(Tabelle1[[#This Row],[Minutes]]&gt;1,Tabelle1[[#This Row],[Minutes]],"")</f>
        <v>92</v>
      </c>
      <c r="M847" s="151">
        <v>92</v>
      </c>
      <c r="N847"/>
    </row>
    <row r="848" spans="1:14" x14ac:dyDescent="0.25">
      <c r="A848" s="152" t="s">
        <v>518</v>
      </c>
      <c r="B848" s="154" t="str">
        <f>IF(OR(ISNUMBER(FIND("W/O",Tabelle1[[#This Row],[Score]])),ISNUMBER(FIND("RET",Tabelle1[[#This Row],[Score]]))),"NO","YES")</f>
        <v>YES</v>
      </c>
      <c r="C848" s="154" t="str">
        <f>IF(Tabelle1[[#This Row],[Tournament]]="Wimbledon","YES","NO")</f>
        <v>NO</v>
      </c>
      <c r="D848" s="153">
        <v>43661</v>
      </c>
      <c r="E848" s="154" t="s">
        <v>978</v>
      </c>
      <c r="F848" s="154">
        <v>4</v>
      </c>
      <c r="G848" s="154" t="s">
        <v>625</v>
      </c>
      <c r="H848" s="154" t="s">
        <v>577</v>
      </c>
      <c r="I848" s="154" t="s">
        <v>985</v>
      </c>
      <c r="J848" s="154" t="s">
        <v>803</v>
      </c>
      <c r="K848" s="154" t="s">
        <v>854</v>
      </c>
      <c r="L848" s="154">
        <f>IF(Tabelle1[[#This Row],[Minutes]]&gt;1,Tabelle1[[#This Row],[Minutes]],"")</f>
        <v>74</v>
      </c>
      <c r="M848" s="154">
        <v>74</v>
      </c>
      <c r="N848"/>
    </row>
    <row r="849" spans="1:14" x14ac:dyDescent="0.25">
      <c r="A849" s="149" t="s">
        <v>518</v>
      </c>
      <c r="B849" s="151" t="str">
        <f>IF(OR(ISNUMBER(FIND("W/O",Tabelle1[[#This Row],[Score]])),ISNUMBER(FIND("RET",Tabelle1[[#This Row],[Score]]))),"NO","YES")</f>
        <v>YES</v>
      </c>
      <c r="C849" s="151" t="str">
        <f>IF(Tabelle1[[#This Row],[Tournament]]="Wimbledon","YES","NO")</f>
        <v>NO</v>
      </c>
      <c r="D849" s="150">
        <v>43661</v>
      </c>
      <c r="E849" s="151" t="s">
        <v>978</v>
      </c>
      <c r="F849" s="151">
        <v>4</v>
      </c>
      <c r="G849" s="151" t="s">
        <v>581</v>
      </c>
      <c r="H849" s="151" t="s">
        <v>567</v>
      </c>
      <c r="I849" s="151" t="s">
        <v>543</v>
      </c>
      <c r="J849" s="151" t="s">
        <v>716</v>
      </c>
      <c r="K849" s="151" t="s">
        <v>984</v>
      </c>
      <c r="L849" s="151">
        <f>IF(Tabelle1[[#This Row],[Minutes]]&gt;1,Tabelle1[[#This Row],[Minutes]],"")</f>
        <v>108</v>
      </c>
      <c r="M849" s="151">
        <v>108</v>
      </c>
      <c r="N849"/>
    </row>
    <row r="850" spans="1:14" x14ac:dyDescent="0.25">
      <c r="A850" s="152" t="s">
        <v>518</v>
      </c>
      <c r="B850" s="154" t="str">
        <f>IF(OR(ISNUMBER(FIND("W/O",Tabelle1[[#This Row],[Score]])),ISNUMBER(FIND("RET",Tabelle1[[#This Row],[Score]]))),"NO","YES")</f>
        <v>YES</v>
      </c>
      <c r="C850" s="154" t="str">
        <f>IF(Tabelle1[[#This Row],[Tournament]]="Wimbledon","YES","NO")</f>
        <v>NO</v>
      </c>
      <c r="D850" s="153">
        <v>43661</v>
      </c>
      <c r="E850" s="154" t="s">
        <v>978</v>
      </c>
      <c r="F850" s="154">
        <v>4</v>
      </c>
      <c r="G850" s="154" t="s">
        <v>672</v>
      </c>
      <c r="H850" s="154" t="s">
        <v>592</v>
      </c>
      <c r="I850" s="154" t="s">
        <v>677</v>
      </c>
      <c r="J850" s="154" t="s">
        <v>707</v>
      </c>
      <c r="K850" s="154" t="s">
        <v>727</v>
      </c>
      <c r="L850" s="154">
        <f>IF(Tabelle1[[#This Row],[Minutes]]&gt;1,Tabelle1[[#This Row],[Minutes]],"")</f>
        <v>93</v>
      </c>
      <c r="M850" s="154">
        <v>93</v>
      </c>
      <c r="N850"/>
    </row>
    <row r="851" spans="1:14" x14ac:dyDescent="0.25">
      <c r="A851" s="149" t="s">
        <v>518</v>
      </c>
      <c r="B851" s="151" t="str">
        <f>IF(OR(ISNUMBER(FIND("W/O",Tabelle1[[#This Row],[Score]])),ISNUMBER(FIND("RET",Tabelle1[[#This Row],[Score]]))),"NO","YES")</f>
        <v>YES</v>
      </c>
      <c r="C851" s="151" t="str">
        <f>IF(Tabelle1[[#This Row],[Tournament]]="Wimbledon","YES","NO")</f>
        <v>NO</v>
      </c>
      <c r="D851" s="150">
        <v>43661</v>
      </c>
      <c r="E851" s="151" t="s">
        <v>978</v>
      </c>
      <c r="F851" s="151">
        <v>4</v>
      </c>
      <c r="G851" s="151" t="s">
        <v>981</v>
      </c>
      <c r="H851" s="151" t="s">
        <v>980</v>
      </c>
      <c r="I851" s="151" t="s">
        <v>668</v>
      </c>
      <c r="J851" s="151" t="s">
        <v>630</v>
      </c>
      <c r="K851" s="151" t="s">
        <v>667</v>
      </c>
      <c r="L851" s="151">
        <f>IF(Tabelle1[[#This Row],[Minutes]]&gt;1,Tabelle1[[#This Row],[Minutes]],"")</f>
        <v>56</v>
      </c>
      <c r="M851" s="151">
        <v>56</v>
      </c>
      <c r="N851"/>
    </row>
    <row r="852" spans="1:14" x14ac:dyDescent="0.25">
      <c r="A852" s="152" t="s">
        <v>518</v>
      </c>
      <c r="B852" s="154" t="str">
        <f>IF(OR(ISNUMBER(FIND("W/O",Tabelle1[[#This Row],[Score]])),ISNUMBER(FIND("RET",Tabelle1[[#This Row],[Score]]))),"NO","YES")</f>
        <v>YES</v>
      </c>
      <c r="C852" s="154" t="str">
        <f>IF(Tabelle1[[#This Row],[Tournament]]="Wimbledon","YES","NO")</f>
        <v>NO</v>
      </c>
      <c r="D852" s="153">
        <v>43661</v>
      </c>
      <c r="E852" s="154" t="s">
        <v>978</v>
      </c>
      <c r="F852" s="154">
        <v>5</v>
      </c>
      <c r="G852" s="154" t="s">
        <v>717</v>
      </c>
      <c r="H852" s="154" t="s">
        <v>682</v>
      </c>
      <c r="I852" s="154" t="s">
        <v>983</v>
      </c>
      <c r="J852" s="154" t="s">
        <v>982</v>
      </c>
      <c r="K852" s="154" t="s">
        <v>945</v>
      </c>
      <c r="L852" s="154">
        <f>IF(Tabelle1[[#This Row],[Minutes]]&gt;1,Tabelle1[[#This Row],[Minutes]],"")</f>
        <v>85</v>
      </c>
      <c r="M852" s="154">
        <v>85</v>
      </c>
      <c r="N852"/>
    </row>
    <row r="853" spans="1:14" x14ac:dyDescent="0.25">
      <c r="A853" s="149" t="s">
        <v>518</v>
      </c>
      <c r="B853" s="151" t="str">
        <f>IF(OR(ISNUMBER(FIND("W/O",Tabelle1[[#This Row],[Score]])),ISNUMBER(FIND("RET",Tabelle1[[#This Row],[Score]]))),"NO","YES")</f>
        <v>YES</v>
      </c>
      <c r="C853" s="151" t="str">
        <f>IF(Tabelle1[[#This Row],[Tournament]]="Wimbledon","YES","NO")</f>
        <v>NO</v>
      </c>
      <c r="D853" s="150">
        <v>43661</v>
      </c>
      <c r="E853" s="151" t="s">
        <v>978</v>
      </c>
      <c r="F853" s="151">
        <v>5</v>
      </c>
      <c r="G853" s="151" t="s">
        <v>826</v>
      </c>
      <c r="H853" s="151" t="s">
        <v>623</v>
      </c>
      <c r="I853" s="151" t="s">
        <v>981</v>
      </c>
      <c r="J853" s="151" t="s">
        <v>980</v>
      </c>
      <c r="K853" s="151" t="s">
        <v>753</v>
      </c>
      <c r="L853" s="151">
        <f>IF(Tabelle1[[#This Row],[Minutes]]&gt;1,Tabelle1[[#This Row],[Minutes]],"")</f>
        <v>85</v>
      </c>
      <c r="M853" s="151">
        <v>85</v>
      </c>
      <c r="N853"/>
    </row>
    <row r="854" spans="1:14" x14ac:dyDescent="0.25">
      <c r="A854" s="152" t="s">
        <v>518</v>
      </c>
      <c r="B854" s="154" t="str">
        <f>IF(OR(ISNUMBER(FIND("W/O",Tabelle1[[#This Row],[Score]])),ISNUMBER(FIND("RET",Tabelle1[[#This Row],[Score]]))),"NO","YES")</f>
        <v>YES</v>
      </c>
      <c r="C854" s="154" t="str">
        <f>IF(Tabelle1[[#This Row],[Tournament]]="Wimbledon","YES","NO")</f>
        <v>NO</v>
      </c>
      <c r="D854" s="153">
        <v>43661</v>
      </c>
      <c r="E854" s="154" t="s">
        <v>978</v>
      </c>
      <c r="F854" s="154">
        <v>5</v>
      </c>
      <c r="G854" s="154" t="s">
        <v>625</v>
      </c>
      <c r="H854" s="154" t="s">
        <v>577</v>
      </c>
      <c r="I854" s="154" t="s">
        <v>697</v>
      </c>
      <c r="J854" s="154" t="s">
        <v>645</v>
      </c>
      <c r="K854" s="154" t="s">
        <v>569</v>
      </c>
      <c r="L854" s="154">
        <f>IF(Tabelle1[[#This Row],[Minutes]]&gt;1,Tabelle1[[#This Row],[Minutes]],"")</f>
        <v>61</v>
      </c>
      <c r="M854" s="154">
        <v>61</v>
      </c>
      <c r="N854"/>
    </row>
    <row r="855" spans="1:14" x14ac:dyDescent="0.25">
      <c r="A855" s="149" t="s">
        <v>518</v>
      </c>
      <c r="B855" s="151" t="str">
        <f>IF(OR(ISNUMBER(FIND("W/O",Tabelle1[[#This Row],[Score]])),ISNUMBER(FIND("RET",Tabelle1[[#This Row],[Score]]))),"NO","YES")</f>
        <v>NO</v>
      </c>
      <c r="C855" s="151" t="str">
        <f>IF(Tabelle1[[#This Row],[Tournament]]="Wimbledon","YES","NO")</f>
        <v>NO</v>
      </c>
      <c r="D855" s="150">
        <v>43661</v>
      </c>
      <c r="E855" s="151" t="s">
        <v>978</v>
      </c>
      <c r="F855" s="151">
        <v>5</v>
      </c>
      <c r="G855" s="151" t="s">
        <v>581</v>
      </c>
      <c r="H855" s="151" t="s">
        <v>567</v>
      </c>
      <c r="I855" s="151" t="s">
        <v>672</v>
      </c>
      <c r="J855" s="151" t="s">
        <v>592</v>
      </c>
      <c r="K855" s="151" t="s">
        <v>582</v>
      </c>
      <c r="L855" s="151" t="str">
        <f>IF(Tabelle1[[#This Row],[Minutes]]&gt;1,Tabelle1[[#This Row],[Minutes]],"")</f>
        <v/>
      </c>
      <c r="M855" s="151">
        <v>0</v>
      </c>
      <c r="N855"/>
    </row>
    <row r="856" spans="1:14" x14ac:dyDescent="0.25">
      <c r="A856" s="152" t="s">
        <v>518</v>
      </c>
      <c r="B856" s="154" t="str">
        <f>IF(OR(ISNUMBER(FIND("W/O",Tabelle1[[#This Row],[Score]])),ISNUMBER(FIND("RET",Tabelle1[[#This Row],[Score]]))),"NO","YES")</f>
        <v>YES</v>
      </c>
      <c r="C856" s="154" t="str">
        <f>IF(Tabelle1[[#This Row],[Tournament]]="Wimbledon","YES","NO")</f>
        <v>NO</v>
      </c>
      <c r="D856" s="153">
        <v>43661</v>
      </c>
      <c r="E856" s="154" t="s">
        <v>978</v>
      </c>
      <c r="F856" s="154">
        <v>6</v>
      </c>
      <c r="G856" s="154" t="s">
        <v>625</v>
      </c>
      <c r="H856" s="154" t="s">
        <v>577</v>
      </c>
      <c r="I856" s="154" t="s">
        <v>826</v>
      </c>
      <c r="J856" s="154" t="s">
        <v>623</v>
      </c>
      <c r="K856" s="154" t="s">
        <v>643</v>
      </c>
      <c r="L856" s="154">
        <f>IF(Tabelle1[[#This Row],[Minutes]]&gt;1,Tabelle1[[#This Row],[Minutes]],"")</f>
        <v>103</v>
      </c>
      <c r="M856" s="154">
        <v>103</v>
      </c>
      <c r="N856"/>
    </row>
    <row r="857" spans="1:14" x14ac:dyDescent="0.25">
      <c r="A857" s="149" t="s">
        <v>518</v>
      </c>
      <c r="B857" s="151" t="str">
        <f>IF(OR(ISNUMBER(FIND("W/O",Tabelle1[[#This Row],[Score]])),ISNUMBER(FIND("RET",Tabelle1[[#This Row],[Score]]))),"NO","YES")</f>
        <v>YES</v>
      </c>
      <c r="C857" s="151" t="str">
        <f>IF(Tabelle1[[#This Row],[Tournament]]="Wimbledon","YES","NO")</f>
        <v>NO</v>
      </c>
      <c r="D857" s="150">
        <v>43661</v>
      </c>
      <c r="E857" s="151" t="s">
        <v>978</v>
      </c>
      <c r="F857" s="151">
        <v>6</v>
      </c>
      <c r="G857" s="151" t="s">
        <v>581</v>
      </c>
      <c r="H857" s="151" t="s">
        <v>567</v>
      </c>
      <c r="I857" s="151" t="s">
        <v>717</v>
      </c>
      <c r="J857" s="151" t="s">
        <v>682</v>
      </c>
      <c r="K857" s="151" t="s">
        <v>979</v>
      </c>
      <c r="L857" s="151">
        <f>IF(Tabelle1[[#This Row],[Minutes]]&gt;1,Tabelle1[[#This Row],[Minutes]],"")</f>
        <v>86</v>
      </c>
      <c r="M857" s="151">
        <v>86</v>
      </c>
      <c r="N857"/>
    </row>
    <row r="858" spans="1:14" x14ac:dyDescent="0.25">
      <c r="A858" s="152" t="s">
        <v>518</v>
      </c>
      <c r="B858" s="154" t="str">
        <f>IF(OR(ISNUMBER(FIND("W/O",Tabelle1[[#This Row],[Score]])),ISNUMBER(FIND("RET",Tabelle1[[#This Row],[Score]]))),"NO","YES")</f>
        <v>YES</v>
      </c>
      <c r="C858" s="154" t="str">
        <f>IF(Tabelle1[[#This Row],[Tournament]]="Wimbledon","YES","NO")</f>
        <v>NO</v>
      </c>
      <c r="D858" s="153">
        <v>43661</v>
      </c>
      <c r="E858" s="154" t="s">
        <v>978</v>
      </c>
      <c r="F858" s="154">
        <v>7</v>
      </c>
      <c r="G858" s="154" t="s">
        <v>581</v>
      </c>
      <c r="H858" s="154" t="s">
        <v>567</v>
      </c>
      <c r="I858" s="154" t="s">
        <v>625</v>
      </c>
      <c r="J858" s="154" t="s">
        <v>577</v>
      </c>
      <c r="K858" s="154" t="s">
        <v>977</v>
      </c>
      <c r="L858" s="154">
        <f>IF(Tabelle1[[#This Row],[Minutes]]&gt;1,Tabelle1[[#This Row],[Minutes]],"")</f>
        <v>115</v>
      </c>
      <c r="M858" s="154">
        <v>115</v>
      </c>
      <c r="N858"/>
    </row>
    <row r="859" spans="1:14" x14ac:dyDescent="0.25">
      <c r="A859" s="149" t="s">
        <v>518</v>
      </c>
      <c r="B859" s="151" t="str">
        <f>IF(OR(ISNUMBER(FIND("W/O",Tabelle1[[#This Row],[Score]])),ISNUMBER(FIND("RET",Tabelle1[[#This Row],[Score]]))),"NO","YES")</f>
        <v>YES</v>
      </c>
      <c r="C859" s="151" t="str">
        <f>IF(Tabelle1[[#This Row],[Tournament]]="Wimbledon","YES","NO")</f>
        <v>NO</v>
      </c>
      <c r="D859" s="150">
        <v>43668</v>
      </c>
      <c r="E859" s="151" t="s">
        <v>972</v>
      </c>
      <c r="F859" s="151">
        <v>4</v>
      </c>
      <c r="G859" s="151" t="s">
        <v>619</v>
      </c>
      <c r="H859" s="151" t="s">
        <v>698</v>
      </c>
      <c r="I859" s="151" t="s">
        <v>640</v>
      </c>
      <c r="J859" s="151" t="s">
        <v>595</v>
      </c>
      <c r="K859" s="151" t="s">
        <v>607</v>
      </c>
      <c r="L859" s="151">
        <f>IF(Tabelle1[[#This Row],[Minutes]]&gt;1,Tabelle1[[#This Row],[Minutes]],"")</f>
        <v>114</v>
      </c>
      <c r="M859" s="151">
        <v>114</v>
      </c>
      <c r="N859"/>
    </row>
    <row r="860" spans="1:14" x14ac:dyDescent="0.25">
      <c r="A860" s="152" t="s">
        <v>518</v>
      </c>
      <c r="B860" s="154" t="str">
        <f>IF(OR(ISNUMBER(FIND("W/O",Tabelle1[[#This Row],[Score]])),ISNUMBER(FIND("RET",Tabelle1[[#This Row],[Score]]))),"NO","YES")</f>
        <v>YES</v>
      </c>
      <c r="C860" s="154" t="str">
        <f>IF(Tabelle1[[#This Row],[Tournament]]="Wimbledon","YES","NO")</f>
        <v>NO</v>
      </c>
      <c r="D860" s="153">
        <v>43668</v>
      </c>
      <c r="E860" s="154" t="s">
        <v>972</v>
      </c>
      <c r="F860" s="154">
        <v>4</v>
      </c>
      <c r="G860" s="154" t="s">
        <v>834</v>
      </c>
      <c r="H860" s="154" t="s">
        <v>833</v>
      </c>
      <c r="I860" s="154" t="s">
        <v>976</v>
      </c>
      <c r="J860" s="154" t="s">
        <v>975</v>
      </c>
      <c r="K860" s="154" t="s">
        <v>653</v>
      </c>
      <c r="L860" s="154">
        <f>IF(Tabelle1[[#This Row],[Minutes]]&gt;1,Tabelle1[[#This Row],[Minutes]],"")</f>
        <v>53</v>
      </c>
      <c r="M860" s="154">
        <v>53</v>
      </c>
      <c r="N860"/>
    </row>
    <row r="861" spans="1:14" x14ac:dyDescent="0.25">
      <c r="A861" s="149" t="s">
        <v>518</v>
      </c>
      <c r="B861" s="151" t="str">
        <f>IF(OR(ISNUMBER(FIND("W/O",Tabelle1[[#This Row],[Score]])),ISNUMBER(FIND("RET",Tabelle1[[#This Row],[Score]]))),"NO","YES")</f>
        <v>YES</v>
      </c>
      <c r="C861" s="151" t="str">
        <f>IF(Tabelle1[[#This Row],[Tournament]]="Wimbledon","YES","NO")</f>
        <v>NO</v>
      </c>
      <c r="D861" s="150">
        <v>43668</v>
      </c>
      <c r="E861" s="151" t="s">
        <v>972</v>
      </c>
      <c r="F861" s="151">
        <v>4</v>
      </c>
      <c r="G861" s="151" t="s">
        <v>636</v>
      </c>
      <c r="H861" s="151" t="s">
        <v>558</v>
      </c>
      <c r="I861" s="151" t="s">
        <v>917</v>
      </c>
      <c r="J861" s="151" t="s">
        <v>853</v>
      </c>
      <c r="K861" s="151" t="s">
        <v>946</v>
      </c>
      <c r="L861" s="151">
        <f>IF(Tabelle1[[#This Row],[Minutes]]&gt;1,Tabelle1[[#This Row],[Minutes]],"")</f>
        <v>97</v>
      </c>
      <c r="M861" s="151">
        <v>97</v>
      </c>
      <c r="N861"/>
    </row>
    <row r="862" spans="1:14" x14ac:dyDescent="0.25">
      <c r="A862" s="152" t="s">
        <v>518</v>
      </c>
      <c r="B862" s="154" t="str">
        <f>IF(OR(ISNUMBER(FIND("W/O",Tabelle1[[#This Row],[Score]])),ISNUMBER(FIND("RET",Tabelle1[[#This Row],[Score]]))),"NO","YES")</f>
        <v>YES</v>
      </c>
      <c r="C862" s="154" t="str">
        <f>IF(Tabelle1[[#This Row],[Tournament]]="Wimbledon","YES","NO")</f>
        <v>NO</v>
      </c>
      <c r="D862" s="153">
        <v>43668</v>
      </c>
      <c r="E862" s="154" t="s">
        <v>972</v>
      </c>
      <c r="F862" s="154">
        <v>4</v>
      </c>
      <c r="G862" s="154" t="s">
        <v>821</v>
      </c>
      <c r="H862" s="154" t="s">
        <v>828</v>
      </c>
      <c r="I862" s="154" t="s">
        <v>759</v>
      </c>
      <c r="J862" s="154" t="s">
        <v>783</v>
      </c>
      <c r="K862" s="154" t="s">
        <v>563</v>
      </c>
      <c r="L862" s="154">
        <f>IF(Tabelle1[[#This Row],[Minutes]]&gt;1,Tabelle1[[#This Row],[Minutes]],"")</f>
        <v>62</v>
      </c>
      <c r="M862" s="154">
        <v>62</v>
      </c>
      <c r="N862"/>
    </row>
    <row r="863" spans="1:14" x14ac:dyDescent="0.25">
      <c r="A863" s="149" t="s">
        <v>518</v>
      </c>
      <c r="B863" s="151" t="str">
        <f>IF(OR(ISNUMBER(FIND("W/O",Tabelle1[[#This Row],[Score]])),ISNUMBER(FIND("RET",Tabelle1[[#This Row],[Score]]))),"NO","YES")</f>
        <v>YES</v>
      </c>
      <c r="C863" s="151" t="str">
        <f>IF(Tabelle1[[#This Row],[Tournament]]="Wimbledon","YES","NO")</f>
        <v>NO</v>
      </c>
      <c r="D863" s="150">
        <v>43668</v>
      </c>
      <c r="E863" s="151" t="s">
        <v>972</v>
      </c>
      <c r="F863" s="151">
        <v>4</v>
      </c>
      <c r="G863" s="151" t="s">
        <v>724</v>
      </c>
      <c r="H863" s="151" t="s">
        <v>570</v>
      </c>
      <c r="I863" s="151" t="s">
        <v>702</v>
      </c>
      <c r="J863" s="151" t="s">
        <v>657</v>
      </c>
      <c r="K863" s="151" t="s">
        <v>918</v>
      </c>
      <c r="L863" s="151">
        <f>IF(Tabelle1[[#This Row],[Minutes]]&gt;1,Tabelle1[[#This Row],[Minutes]],"")</f>
        <v>78</v>
      </c>
      <c r="M863" s="151">
        <v>78</v>
      </c>
      <c r="N863"/>
    </row>
    <row r="864" spans="1:14" x14ac:dyDescent="0.25">
      <c r="A864" s="152" t="s">
        <v>518</v>
      </c>
      <c r="B864" s="154" t="str">
        <f>IF(OR(ISNUMBER(FIND("W/O",Tabelle1[[#This Row],[Score]])),ISNUMBER(FIND("RET",Tabelle1[[#This Row],[Score]]))),"NO","YES")</f>
        <v>YES</v>
      </c>
      <c r="C864" s="154" t="str">
        <f>IF(Tabelle1[[#This Row],[Tournament]]="Wimbledon","YES","NO")</f>
        <v>NO</v>
      </c>
      <c r="D864" s="153">
        <v>43668</v>
      </c>
      <c r="E864" s="154" t="s">
        <v>972</v>
      </c>
      <c r="F864" s="154">
        <v>4</v>
      </c>
      <c r="G864" s="154" t="s">
        <v>832</v>
      </c>
      <c r="H864" s="154" t="s">
        <v>817</v>
      </c>
      <c r="I864" s="154" t="s">
        <v>666</v>
      </c>
      <c r="J864" s="154" t="s">
        <v>974</v>
      </c>
      <c r="K864" s="154" t="s">
        <v>512</v>
      </c>
      <c r="L864" s="154">
        <f>IF(Tabelle1[[#This Row],[Minutes]]&gt;1,Tabelle1[[#This Row],[Minutes]],"")</f>
        <v>60</v>
      </c>
      <c r="M864" s="154">
        <v>60</v>
      </c>
      <c r="N864"/>
    </row>
    <row r="865" spans="1:14" x14ac:dyDescent="0.25">
      <c r="A865" s="149" t="s">
        <v>518</v>
      </c>
      <c r="B865" s="151" t="str">
        <f>IF(OR(ISNUMBER(FIND("W/O",Tabelle1[[#This Row],[Score]])),ISNUMBER(FIND("RET",Tabelle1[[#This Row],[Score]]))),"NO","YES")</f>
        <v>YES</v>
      </c>
      <c r="C865" s="151" t="str">
        <f>IF(Tabelle1[[#This Row],[Tournament]]="Wimbledon","YES","NO")</f>
        <v>NO</v>
      </c>
      <c r="D865" s="150">
        <v>43668</v>
      </c>
      <c r="E865" s="151" t="s">
        <v>972</v>
      </c>
      <c r="F865" s="151">
        <v>4</v>
      </c>
      <c r="G865" s="151" t="s">
        <v>658</v>
      </c>
      <c r="H865" s="151" t="s">
        <v>571</v>
      </c>
      <c r="I865" s="151" t="s">
        <v>777</v>
      </c>
      <c r="J865" s="151" t="s">
        <v>973</v>
      </c>
      <c r="K865" s="151" t="s">
        <v>643</v>
      </c>
      <c r="L865" s="151">
        <f>IF(Tabelle1[[#This Row],[Minutes]]&gt;1,Tabelle1[[#This Row],[Minutes]],"")</f>
        <v>87</v>
      </c>
      <c r="M865" s="151">
        <v>87</v>
      </c>
      <c r="N865"/>
    </row>
    <row r="866" spans="1:14" x14ac:dyDescent="0.25">
      <c r="A866" s="152" t="s">
        <v>518</v>
      </c>
      <c r="B866" s="154" t="str">
        <f>IF(OR(ISNUMBER(FIND("W/O",Tabelle1[[#This Row],[Score]])),ISNUMBER(FIND("RET",Tabelle1[[#This Row],[Score]]))),"NO","YES")</f>
        <v>YES</v>
      </c>
      <c r="C866" s="154" t="str">
        <f>IF(Tabelle1[[#This Row],[Tournament]]="Wimbledon","YES","NO")</f>
        <v>NO</v>
      </c>
      <c r="D866" s="153">
        <v>43668</v>
      </c>
      <c r="E866" s="154" t="s">
        <v>972</v>
      </c>
      <c r="F866" s="154">
        <v>4</v>
      </c>
      <c r="G866" s="154" t="s">
        <v>586</v>
      </c>
      <c r="H866" s="154" t="s">
        <v>714</v>
      </c>
      <c r="I866" s="154" t="s">
        <v>808</v>
      </c>
      <c r="J866" s="154" t="s">
        <v>858</v>
      </c>
      <c r="K866" s="154" t="s">
        <v>533</v>
      </c>
      <c r="L866" s="154">
        <f>IF(Tabelle1[[#This Row],[Minutes]]&gt;1,Tabelle1[[#This Row],[Minutes]],"")</f>
        <v>80</v>
      </c>
      <c r="M866" s="154">
        <v>80</v>
      </c>
      <c r="N866"/>
    </row>
    <row r="867" spans="1:14" x14ac:dyDescent="0.25">
      <c r="A867" s="149" t="s">
        <v>518</v>
      </c>
      <c r="B867" s="151" t="str">
        <f>IF(OR(ISNUMBER(FIND("W/O",Tabelle1[[#This Row],[Score]])),ISNUMBER(FIND("RET",Tabelle1[[#This Row],[Score]]))),"NO","YES")</f>
        <v>YES</v>
      </c>
      <c r="C867" s="151" t="str">
        <f>IF(Tabelle1[[#This Row],[Tournament]]="Wimbledon","YES","NO")</f>
        <v>NO</v>
      </c>
      <c r="D867" s="150">
        <v>43668</v>
      </c>
      <c r="E867" s="151" t="s">
        <v>972</v>
      </c>
      <c r="F867" s="151">
        <v>5</v>
      </c>
      <c r="G867" s="151" t="s">
        <v>834</v>
      </c>
      <c r="H867" s="151" t="s">
        <v>833</v>
      </c>
      <c r="I867" s="151" t="s">
        <v>724</v>
      </c>
      <c r="J867" s="151" t="s">
        <v>570</v>
      </c>
      <c r="K867" s="151" t="s">
        <v>904</v>
      </c>
      <c r="L867" s="151">
        <f>IF(Tabelle1[[#This Row],[Minutes]]&gt;1,Tabelle1[[#This Row],[Minutes]],"")</f>
        <v>98</v>
      </c>
      <c r="M867" s="151">
        <v>98</v>
      </c>
      <c r="N867"/>
    </row>
    <row r="868" spans="1:14" x14ac:dyDescent="0.25">
      <c r="A868" s="152" t="s">
        <v>518</v>
      </c>
      <c r="B868" s="154" t="str">
        <f>IF(OR(ISNUMBER(FIND("W/O",Tabelle1[[#This Row],[Score]])),ISNUMBER(FIND("RET",Tabelle1[[#This Row],[Score]]))),"NO","YES")</f>
        <v>YES</v>
      </c>
      <c r="C868" s="154" t="str">
        <f>IF(Tabelle1[[#This Row],[Tournament]]="Wimbledon","YES","NO")</f>
        <v>NO</v>
      </c>
      <c r="D868" s="153">
        <v>43668</v>
      </c>
      <c r="E868" s="154" t="s">
        <v>972</v>
      </c>
      <c r="F868" s="154">
        <v>5</v>
      </c>
      <c r="G868" s="154" t="s">
        <v>636</v>
      </c>
      <c r="H868" s="154" t="s">
        <v>558</v>
      </c>
      <c r="I868" s="154" t="s">
        <v>586</v>
      </c>
      <c r="J868" s="154" t="s">
        <v>714</v>
      </c>
      <c r="K868" s="154" t="s">
        <v>641</v>
      </c>
      <c r="L868" s="154">
        <f>IF(Tabelle1[[#This Row],[Minutes]]&gt;1,Tabelle1[[#This Row],[Minutes]],"")</f>
        <v>99</v>
      </c>
      <c r="M868" s="154">
        <v>99</v>
      </c>
      <c r="N868"/>
    </row>
    <row r="869" spans="1:14" x14ac:dyDescent="0.25">
      <c r="A869" s="149" t="s">
        <v>518</v>
      </c>
      <c r="B869" s="151" t="str">
        <f>IF(OR(ISNUMBER(FIND("W/O",Tabelle1[[#This Row],[Score]])),ISNUMBER(FIND("RET",Tabelle1[[#This Row],[Score]]))),"NO","YES")</f>
        <v>YES</v>
      </c>
      <c r="C869" s="151" t="str">
        <f>IF(Tabelle1[[#This Row],[Tournament]]="Wimbledon","YES","NO")</f>
        <v>NO</v>
      </c>
      <c r="D869" s="150">
        <v>43668</v>
      </c>
      <c r="E869" s="151" t="s">
        <v>972</v>
      </c>
      <c r="F869" s="151">
        <v>5</v>
      </c>
      <c r="G869" s="151" t="s">
        <v>821</v>
      </c>
      <c r="H869" s="151" t="s">
        <v>828</v>
      </c>
      <c r="I869" s="151" t="s">
        <v>619</v>
      </c>
      <c r="J869" s="151" t="s">
        <v>698</v>
      </c>
      <c r="K869" s="151" t="s">
        <v>569</v>
      </c>
      <c r="L869" s="151">
        <f>IF(Tabelle1[[#This Row],[Minutes]]&gt;1,Tabelle1[[#This Row],[Minutes]],"")</f>
        <v>54</v>
      </c>
      <c r="M869" s="151">
        <v>54</v>
      </c>
      <c r="N869"/>
    </row>
    <row r="870" spans="1:14" x14ac:dyDescent="0.25">
      <c r="A870" s="152" t="s">
        <v>518</v>
      </c>
      <c r="B870" s="154" t="str">
        <f>IF(OR(ISNUMBER(FIND("W/O",Tabelle1[[#This Row],[Score]])),ISNUMBER(FIND("RET",Tabelle1[[#This Row],[Score]]))),"NO","YES")</f>
        <v>YES</v>
      </c>
      <c r="C870" s="154" t="str">
        <f>IF(Tabelle1[[#This Row],[Tournament]]="Wimbledon","YES","NO")</f>
        <v>NO</v>
      </c>
      <c r="D870" s="153">
        <v>43668</v>
      </c>
      <c r="E870" s="154" t="s">
        <v>972</v>
      </c>
      <c r="F870" s="154">
        <v>5</v>
      </c>
      <c r="G870" s="154" t="s">
        <v>658</v>
      </c>
      <c r="H870" s="154" t="s">
        <v>571</v>
      </c>
      <c r="I870" s="154" t="s">
        <v>832</v>
      </c>
      <c r="J870" s="154" t="s">
        <v>817</v>
      </c>
      <c r="K870" s="154" t="s">
        <v>678</v>
      </c>
      <c r="L870" s="154">
        <f>IF(Tabelle1[[#This Row],[Minutes]]&gt;1,Tabelle1[[#This Row],[Minutes]],"")</f>
        <v>65</v>
      </c>
      <c r="M870" s="154">
        <v>65</v>
      </c>
      <c r="N870"/>
    </row>
    <row r="871" spans="1:14" x14ac:dyDescent="0.25">
      <c r="A871" s="149" t="s">
        <v>518</v>
      </c>
      <c r="B871" s="151" t="str">
        <f>IF(OR(ISNUMBER(FIND("W/O",Tabelle1[[#This Row],[Score]])),ISNUMBER(FIND("RET",Tabelle1[[#This Row],[Score]]))),"NO","YES")</f>
        <v>YES</v>
      </c>
      <c r="C871" s="151" t="str">
        <f>IF(Tabelle1[[#This Row],[Tournament]]="Wimbledon","YES","NO")</f>
        <v>NO</v>
      </c>
      <c r="D871" s="150">
        <v>43668</v>
      </c>
      <c r="E871" s="151" t="s">
        <v>972</v>
      </c>
      <c r="F871" s="151">
        <v>6</v>
      </c>
      <c r="G871" s="151" t="s">
        <v>834</v>
      </c>
      <c r="H871" s="151" t="s">
        <v>833</v>
      </c>
      <c r="I871" s="151" t="s">
        <v>658</v>
      </c>
      <c r="J871" s="151" t="s">
        <v>571</v>
      </c>
      <c r="K871" s="151" t="s">
        <v>637</v>
      </c>
      <c r="L871" s="151">
        <f>IF(Tabelle1[[#This Row],[Minutes]]&gt;1,Tabelle1[[#This Row],[Minutes]],"")</f>
        <v>70</v>
      </c>
      <c r="M871" s="151">
        <v>70</v>
      </c>
      <c r="N871"/>
    </row>
    <row r="872" spans="1:14" x14ac:dyDescent="0.25">
      <c r="A872" s="152" t="s">
        <v>518</v>
      </c>
      <c r="B872" s="154" t="str">
        <f>IF(OR(ISNUMBER(FIND("W/O",Tabelle1[[#This Row],[Score]])),ISNUMBER(FIND("RET",Tabelle1[[#This Row],[Score]]))),"NO","YES")</f>
        <v>YES</v>
      </c>
      <c r="C872" s="154" t="str">
        <f>IF(Tabelle1[[#This Row],[Tournament]]="Wimbledon","YES","NO")</f>
        <v>NO</v>
      </c>
      <c r="D872" s="153">
        <v>43668</v>
      </c>
      <c r="E872" s="154" t="s">
        <v>972</v>
      </c>
      <c r="F872" s="154">
        <v>6</v>
      </c>
      <c r="G872" s="154" t="s">
        <v>636</v>
      </c>
      <c r="H872" s="154" t="s">
        <v>558</v>
      </c>
      <c r="I872" s="154" t="s">
        <v>821</v>
      </c>
      <c r="J872" s="154" t="s">
        <v>828</v>
      </c>
      <c r="K872" s="154" t="s">
        <v>585</v>
      </c>
      <c r="L872" s="154">
        <f>IF(Tabelle1[[#This Row],[Minutes]]&gt;1,Tabelle1[[#This Row],[Minutes]],"")</f>
        <v>77</v>
      </c>
      <c r="M872" s="154">
        <v>77</v>
      </c>
      <c r="N872"/>
    </row>
    <row r="873" spans="1:14" x14ac:dyDescent="0.25">
      <c r="A873" s="149" t="s">
        <v>518</v>
      </c>
      <c r="B873" s="151" t="str">
        <f>IF(OR(ISNUMBER(FIND("W/O",Tabelle1[[#This Row],[Score]])),ISNUMBER(FIND("RET",Tabelle1[[#This Row],[Score]]))),"NO","YES")</f>
        <v>YES</v>
      </c>
      <c r="C873" s="151" t="str">
        <f>IF(Tabelle1[[#This Row],[Tournament]]="Wimbledon","YES","NO")</f>
        <v>NO</v>
      </c>
      <c r="D873" s="150">
        <v>43668</v>
      </c>
      <c r="E873" s="151" t="s">
        <v>972</v>
      </c>
      <c r="F873" s="151">
        <v>7</v>
      </c>
      <c r="G873" s="151" t="s">
        <v>636</v>
      </c>
      <c r="H873" s="151" t="s">
        <v>558</v>
      </c>
      <c r="I873" s="151" t="s">
        <v>834</v>
      </c>
      <c r="J873" s="151" t="s">
        <v>833</v>
      </c>
      <c r="K873" s="151" t="s">
        <v>971</v>
      </c>
      <c r="L873" s="151">
        <f>IF(Tabelle1[[#This Row],[Minutes]]&gt;1,Tabelle1[[#This Row],[Minutes]],"")</f>
        <v>91</v>
      </c>
      <c r="M873" s="151">
        <v>91</v>
      </c>
      <c r="N873"/>
    </row>
    <row r="874" spans="1:14" x14ac:dyDescent="0.25">
      <c r="A874" s="152" t="s">
        <v>518</v>
      </c>
      <c r="B874" s="154" t="str">
        <f>IF(OR(ISNUMBER(FIND("W/O",Tabelle1[[#This Row],[Score]])),ISNUMBER(FIND("RET",Tabelle1[[#This Row],[Score]]))),"NO","YES")</f>
        <v>YES</v>
      </c>
      <c r="C874" s="154" t="str">
        <f>IF(Tabelle1[[#This Row],[Tournament]]="Wimbledon","YES","NO")</f>
        <v>NO</v>
      </c>
      <c r="D874" s="153">
        <v>43668</v>
      </c>
      <c r="E874" s="154" t="s">
        <v>964</v>
      </c>
      <c r="F874" s="154">
        <v>4</v>
      </c>
      <c r="G874" s="154" t="s">
        <v>859</v>
      </c>
      <c r="H874" s="154" t="s">
        <v>623</v>
      </c>
      <c r="I874" s="154" t="s">
        <v>707</v>
      </c>
      <c r="J874" s="154" t="s">
        <v>711</v>
      </c>
      <c r="K874" s="154" t="s">
        <v>769</v>
      </c>
      <c r="L874" s="154">
        <f>IF(Tabelle1[[#This Row],[Minutes]]&gt;1,Tabelle1[[#This Row],[Minutes]],"")</f>
        <v>78</v>
      </c>
      <c r="M874" s="154">
        <v>78</v>
      </c>
      <c r="N874"/>
    </row>
    <row r="875" spans="1:14" x14ac:dyDescent="0.25">
      <c r="A875" s="149" t="s">
        <v>518</v>
      </c>
      <c r="B875" s="151" t="str">
        <f>IF(OR(ISNUMBER(FIND("W/O",Tabelle1[[#This Row],[Score]])),ISNUMBER(FIND("RET",Tabelle1[[#This Row],[Score]]))),"NO","YES")</f>
        <v>YES</v>
      </c>
      <c r="C875" s="151" t="str">
        <f>IF(Tabelle1[[#This Row],[Tournament]]="Wimbledon","YES","NO")</f>
        <v>NO</v>
      </c>
      <c r="D875" s="150">
        <v>43668</v>
      </c>
      <c r="E875" s="151" t="s">
        <v>964</v>
      </c>
      <c r="F875" s="151">
        <v>4</v>
      </c>
      <c r="G875" s="151" t="s">
        <v>770</v>
      </c>
      <c r="H875" s="151" t="s">
        <v>816</v>
      </c>
      <c r="I875" s="151" t="s">
        <v>717</v>
      </c>
      <c r="J875" s="151" t="s">
        <v>682</v>
      </c>
      <c r="K875" s="151" t="s">
        <v>653</v>
      </c>
      <c r="L875" s="151">
        <f>IF(Tabelle1[[#This Row],[Minutes]]&gt;1,Tabelle1[[#This Row],[Minutes]],"")</f>
        <v>61</v>
      </c>
      <c r="M875" s="151">
        <v>61</v>
      </c>
      <c r="N875"/>
    </row>
    <row r="876" spans="1:14" x14ac:dyDescent="0.25">
      <c r="A876" s="152" t="s">
        <v>518</v>
      </c>
      <c r="B876" s="154" t="str">
        <f>IF(OR(ISNUMBER(FIND("W/O",Tabelle1[[#This Row],[Score]])),ISNUMBER(FIND("RET",Tabelle1[[#This Row],[Score]]))),"NO","YES")</f>
        <v>YES</v>
      </c>
      <c r="C876" s="154" t="str">
        <f>IF(Tabelle1[[#This Row],[Tournament]]="Wimbledon","YES","NO")</f>
        <v>NO</v>
      </c>
      <c r="D876" s="153">
        <v>43668</v>
      </c>
      <c r="E876" s="154" t="s">
        <v>964</v>
      </c>
      <c r="F876" s="154">
        <v>4</v>
      </c>
      <c r="G876" s="154" t="s">
        <v>650</v>
      </c>
      <c r="H876" s="154" t="s">
        <v>965</v>
      </c>
      <c r="I876" s="154" t="s">
        <v>970</v>
      </c>
      <c r="J876" s="154" t="s">
        <v>844</v>
      </c>
      <c r="K876" s="154" t="s">
        <v>969</v>
      </c>
      <c r="L876" s="154">
        <f>IF(Tabelle1[[#This Row],[Minutes]]&gt;1,Tabelle1[[#This Row],[Minutes]],"")</f>
        <v>55</v>
      </c>
      <c r="M876" s="154">
        <v>55</v>
      </c>
      <c r="N876"/>
    </row>
    <row r="877" spans="1:14" x14ac:dyDescent="0.25">
      <c r="A877" s="149" t="s">
        <v>518</v>
      </c>
      <c r="B877" s="151" t="str">
        <f>IF(OR(ISNUMBER(FIND("W/O",Tabelle1[[#This Row],[Score]])),ISNUMBER(FIND("RET",Tabelle1[[#This Row],[Score]]))),"NO","YES")</f>
        <v>YES</v>
      </c>
      <c r="C877" s="151" t="str">
        <f>IF(Tabelle1[[#This Row],[Tournament]]="Wimbledon","YES","NO")</f>
        <v>NO</v>
      </c>
      <c r="D877" s="150">
        <v>43668</v>
      </c>
      <c r="E877" s="151" t="s">
        <v>964</v>
      </c>
      <c r="F877" s="151">
        <v>4</v>
      </c>
      <c r="G877" s="151" t="s">
        <v>567</v>
      </c>
      <c r="H877" s="151" t="s">
        <v>534</v>
      </c>
      <c r="I877" s="151" t="s">
        <v>651</v>
      </c>
      <c r="J877" s="151" t="s">
        <v>652</v>
      </c>
      <c r="K877" s="151" t="s">
        <v>566</v>
      </c>
      <c r="L877" s="151">
        <f>IF(Tabelle1[[#This Row],[Minutes]]&gt;1,Tabelle1[[#This Row],[Minutes]],"")</f>
        <v>73</v>
      </c>
      <c r="M877" s="151">
        <v>73</v>
      </c>
      <c r="N877"/>
    </row>
    <row r="878" spans="1:14" x14ac:dyDescent="0.25">
      <c r="A878" s="152" t="s">
        <v>518</v>
      </c>
      <c r="B878" s="154" t="str">
        <f>IF(OR(ISNUMBER(FIND("W/O",Tabelle1[[#This Row],[Score]])),ISNUMBER(FIND("RET",Tabelle1[[#This Row],[Score]]))),"NO","YES")</f>
        <v>YES</v>
      </c>
      <c r="C878" s="154" t="str">
        <f>IF(Tabelle1[[#This Row],[Tournament]]="Wimbledon","YES","NO")</f>
        <v>NO</v>
      </c>
      <c r="D878" s="153">
        <v>43668</v>
      </c>
      <c r="E878" s="154" t="s">
        <v>964</v>
      </c>
      <c r="F878" s="154">
        <v>4</v>
      </c>
      <c r="G878" s="154" t="s">
        <v>797</v>
      </c>
      <c r="H878" s="154" t="s">
        <v>948</v>
      </c>
      <c r="I878" s="154" t="s">
        <v>968</v>
      </c>
      <c r="J878" s="154" t="s">
        <v>677</v>
      </c>
      <c r="K878" s="154" t="s">
        <v>626</v>
      </c>
      <c r="L878" s="154">
        <f>IF(Tabelle1[[#This Row],[Minutes]]&gt;1,Tabelle1[[#This Row],[Minutes]],"")</f>
        <v>59</v>
      </c>
      <c r="M878" s="154">
        <v>59</v>
      </c>
      <c r="N878"/>
    </row>
    <row r="879" spans="1:14" x14ac:dyDescent="0.25">
      <c r="A879" s="149" t="s">
        <v>518</v>
      </c>
      <c r="B879" s="151" t="str">
        <f>IF(OR(ISNUMBER(FIND("W/O",Tabelle1[[#This Row],[Score]])),ISNUMBER(FIND("RET",Tabelle1[[#This Row],[Score]]))),"NO","YES")</f>
        <v>YES</v>
      </c>
      <c r="C879" s="151" t="str">
        <f>IF(Tabelle1[[#This Row],[Tournament]]="Wimbledon","YES","NO")</f>
        <v>NO</v>
      </c>
      <c r="D879" s="150">
        <v>43668</v>
      </c>
      <c r="E879" s="151" t="s">
        <v>964</v>
      </c>
      <c r="F879" s="151">
        <v>4</v>
      </c>
      <c r="G879" s="151" t="s">
        <v>609</v>
      </c>
      <c r="H879" s="151" t="s">
        <v>608</v>
      </c>
      <c r="I879" s="151" t="s">
        <v>670</v>
      </c>
      <c r="J879" s="151" t="s">
        <v>669</v>
      </c>
      <c r="K879" s="151" t="s">
        <v>967</v>
      </c>
      <c r="L879" s="151">
        <f>IF(Tabelle1[[#This Row],[Minutes]]&gt;1,Tabelle1[[#This Row],[Minutes]],"")</f>
        <v>61</v>
      </c>
      <c r="M879" s="151">
        <v>61</v>
      </c>
      <c r="N879"/>
    </row>
    <row r="880" spans="1:14" x14ac:dyDescent="0.25">
      <c r="A880" s="152" t="s">
        <v>518</v>
      </c>
      <c r="B880" s="154" t="str">
        <f>IF(OR(ISNUMBER(FIND("W/O",Tabelle1[[#This Row],[Score]])),ISNUMBER(FIND("RET",Tabelle1[[#This Row],[Score]]))),"NO","YES")</f>
        <v>YES</v>
      </c>
      <c r="C880" s="154" t="str">
        <f>IF(Tabelle1[[#This Row],[Tournament]]="Wimbledon","YES","NO")</f>
        <v>NO</v>
      </c>
      <c r="D880" s="153">
        <v>43668</v>
      </c>
      <c r="E880" s="154" t="s">
        <v>964</v>
      </c>
      <c r="F880" s="154">
        <v>4</v>
      </c>
      <c r="G880" s="154" t="s">
        <v>672</v>
      </c>
      <c r="H880" s="154" t="s">
        <v>741</v>
      </c>
      <c r="I880" s="154" t="s">
        <v>697</v>
      </c>
      <c r="J880" s="154" t="s">
        <v>645</v>
      </c>
      <c r="K880" s="154" t="s">
        <v>610</v>
      </c>
      <c r="L880" s="154">
        <f>IF(Tabelle1[[#This Row],[Minutes]]&gt;1,Tabelle1[[#This Row],[Minutes]],"")</f>
        <v>76</v>
      </c>
      <c r="M880" s="154">
        <v>76</v>
      </c>
      <c r="N880"/>
    </row>
    <row r="881" spans="1:14" x14ac:dyDescent="0.25">
      <c r="A881" s="149" t="s">
        <v>518</v>
      </c>
      <c r="B881" s="151" t="str">
        <f>IF(OR(ISNUMBER(FIND("W/O",Tabelle1[[#This Row],[Score]])),ISNUMBER(FIND("RET",Tabelle1[[#This Row],[Score]]))),"NO","YES")</f>
        <v>YES</v>
      </c>
      <c r="C881" s="151" t="str">
        <f>IF(Tabelle1[[#This Row],[Tournament]]="Wimbledon","YES","NO")</f>
        <v>NO</v>
      </c>
      <c r="D881" s="150">
        <v>43668</v>
      </c>
      <c r="E881" s="151" t="s">
        <v>964</v>
      </c>
      <c r="F881" s="151">
        <v>4</v>
      </c>
      <c r="G881" s="151" t="s">
        <v>923</v>
      </c>
      <c r="H881" s="151" t="s">
        <v>634</v>
      </c>
      <c r="I881" s="151" t="s">
        <v>792</v>
      </c>
      <c r="J881" s="151" t="s">
        <v>791</v>
      </c>
      <c r="K881" s="151" t="s">
        <v>512</v>
      </c>
      <c r="L881" s="151">
        <f>IF(Tabelle1[[#This Row],[Minutes]]&gt;1,Tabelle1[[#This Row],[Minutes]],"")</f>
        <v>55</v>
      </c>
      <c r="M881" s="151">
        <v>55</v>
      </c>
      <c r="N881"/>
    </row>
    <row r="882" spans="1:14" x14ac:dyDescent="0.25">
      <c r="A882" s="152" t="s">
        <v>518</v>
      </c>
      <c r="B882" s="154" t="str">
        <f>IF(OR(ISNUMBER(FIND("W/O",Tabelle1[[#This Row],[Score]])),ISNUMBER(FIND("RET",Tabelle1[[#This Row],[Score]]))),"NO","YES")</f>
        <v>YES</v>
      </c>
      <c r="C882" s="154" t="str">
        <f>IF(Tabelle1[[#This Row],[Tournament]]="Wimbledon","YES","NO")</f>
        <v>NO</v>
      </c>
      <c r="D882" s="153">
        <v>43668</v>
      </c>
      <c r="E882" s="154" t="s">
        <v>964</v>
      </c>
      <c r="F882" s="154">
        <v>5</v>
      </c>
      <c r="G882" s="154" t="s">
        <v>859</v>
      </c>
      <c r="H882" s="154" t="s">
        <v>623</v>
      </c>
      <c r="I882" s="154" t="s">
        <v>797</v>
      </c>
      <c r="J882" s="154" t="s">
        <v>948</v>
      </c>
      <c r="K882" s="154" t="s">
        <v>966</v>
      </c>
      <c r="L882" s="154">
        <f>IF(Tabelle1[[#This Row],[Minutes]]&gt;1,Tabelle1[[#This Row],[Minutes]],"")</f>
        <v>67</v>
      </c>
      <c r="M882" s="154">
        <v>67</v>
      </c>
      <c r="N882"/>
    </row>
    <row r="883" spans="1:14" x14ac:dyDescent="0.25">
      <c r="A883" s="149" t="s">
        <v>518</v>
      </c>
      <c r="B883" s="151" t="str">
        <f>IF(OR(ISNUMBER(FIND("W/O",Tabelle1[[#This Row],[Score]])),ISNUMBER(FIND("RET",Tabelle1[[#This Row],[Score]]))),"NO","YES")</f>
        <v>YES</v>
      </c>
      <c r="C883" s="151" t="str">
        <f>IF(Tabelle1[[#This Row],[Tournament]]="Wimbledon","YES","NO")</f>
        <v>NO</v>
      </c>
      <c r="D883" s="150">
        <v>43668</v>
      </c>
      <c r="E883" s="151" t="s">
        <v>964</v>
      </c>
      <c r="F883" s="151">
        <v>5</v>
      </c>
      <c r="G883" s="151" t="s">
        <v>650</v>
      </c>
      <c r="H883" s="151" t="s">
        <v>965</v>
      </c>
      <c r="I883" s="151" t="s">
        <v>770</v>
      </c>
      <c r="J883" s="151" t="s">
        <v>816</v>
      </c>
      <c r="K883" s="151" t="s">
        <v>598</v>
      </c>
      <c r="L883" s="151">
        <f>IF(Tabelle1[[#This Row],[Minutes]]&gt;1,Tabelle1[[#This Row],[Minutes]],"")</f>
        <v>79</v>
      </c>
      <c r="M883" s="151">
        <v>79</v>
      </c>
      <c r="N883"/>
    </row>
    <row r="884" spans="1:14" x14ac:dyDescent="0.25">
      <c r="A884" s="152" t="s">
        <v>518</v>
      </c>
      <c r="B884" s="154" t="str">
        <f>IF(OR(ISNUMBER(FIND("W/O",Tabelle1[[#This Row],[Score]])),ISNUMBER(FIND("RET",Tabelle1[[#This Row],[Score]]))),"NO","YES")</f>
        <v>YES</v>
      </c>
      <c r="C884" s="154" t="str">
        <f>IF(Tabelle1[[#This Row],[Tournament]]="Wimbledon","YES","NO")</f>
        <v>NO</v>
      </c>
      <c r="D884" s="153">
        <v>43668</v>
      </c>
      <c r="E884" s="154" t="s">
        <v>964</v>
      </c>
      <c r="F884" s="154">
        <v>5</v>
      </c>
      <c r="G884" s="154" t="s">
        <v>567</v>
      </c>
      <c r="H884" s="154" t="s">
        <v>534</v>
      </c>
      <c r="I884" s="154" t="s">
        <v>672</v>
      </c>
      <c r="J884" s="154" t="s">
        <v>741</v>
      </c>
      <c r="K884" s="154" t="s">
        <v>621</v>
      </c>
      <c r="L884" s="154">
        <f>IF(Tabelle1[[#This Row],[Minutes]]&gt;1,Tabelle1[[#This Row],[Minutes]],"")</f>
        <v>53</v>
      </c>
      <c r="M884" s="154">
        <v>53</v>
      </c>
      <c r="N884"/>
    </row>
    <row r="885" spans="1:14" x14ac:dyDescent="0.25">
      <c r="A885" s="149" t="s">
        <v>518</v>
      </c>
      <c r="B885" s="151" t="str">
        <f>IF(OR(ISNUMBER(FIND("W/O",Tabelle1[[#This Row],[Score]])),ISNUMBER(FIND("RET",Tabelle1[[#This Row],[Score]]))),"NO","YES")</f>
        <v>YES</v>
      </c>
      <c r="C885" s="151" t="str">
        <f>IF(Tabelle1[[#This Row],[Tournament]]="Wimbledon","YES","NO")</f>
        <v>NO</v>
      </c>
      <c r="D885" s="150">
        <v>43668</v>
      </c>
      <c r="E885" s="151" t="s">
        <v>964</v>
      </c>
      <c r="F885" s="151">
        <v>5</v>
      </c>
      <c r="G885" s="151" t="s">
        <v>609</v>
      </c>
      <c r="H885" s="151" t="s">
        <v>608</v>
      </c>
      <c r="I885" s="151" t="s">
        <v>923</v>
      </c>
      <c r="J885" s="151" t="s">
        <v>634</v>
      </c>
      <c r="K885" s="151" t="s">
        <v>610</v>
      </c>
      <c r="L885" s="151">
        <f>IF(Tabelle1[[#This Row],[Minutes]]&gt;1,Tabelle1[[#This Row],[Minutes]],"")</f>
        <v>71</v>
      </c>
      <c r="M885" s="151">
        <v>71</v>
      </c>
      <c r="N885"/>
    </row>
    <row r="886" spans="1:14" x14ac:dyDescent="0.25">
      <c r="A886" s="152" t="s">
        <v>518</v>
      </c>
      <c r="B886" s="154" t="str">
        <f>IF(OR(ISNUMBER(FIND("W/O",Tabelle1[[#This Row],[Score]])),ISNUMBER(FIND("RET",Tabelle1[[#This Row],[Score]]))),"NO","YES")</f>
        <v>YES</v>
      </c>
      <c r="C886" s="154" t="str">
        <f>IF(Tabelle1[[#This Row],[Tournament]]="Wimbledon","YES","NO")</f>
        <v>NO</v>
      </c>
      <c r="D886" s="153">
        <v>43668</v>
      </c>
      <c r="E886" s="154" t="s">
        <v>964</v>
      </c>
      <c r="F886" s="154">
        <v>6</v>
      </c>
      <c r="G886" s="154" t="s">
        <v>567</v>
      </c>
      <c r="H886" s="154" t="s">
        <v>534</v>
      </c>
      <c r="I886" s="154" t="s">
        <v>859</v>
      </c>
      <c r="J886" s="154" t="s">
        <v>623</v>
      </c>
      <c r="K886" s="154" t="s">
        <v>643</v>
      </c>
      <c r="L886" s="154">
        <f>IF(Tabelle1[[#This Row],[Minutes]]&gt;1,Tabelle1[[#This Row],[Minutes]],"")</f>
        <v>86</v>
      </c>
      <c r="M886" s="154">
        <v>86</v>
      </c>
      <c r="N886"/>
    </row>
    <row r="887" spans="1:14" x14ac:dyDescent="0.25">
      <c r="A887" s="149" t="s">
        <v>518</v>
      </c>
      <c r="B887" s="151" t="str">
        <f>IF(OR(ISNUMBER(FIND("W/O",Tabelle1[[#This Row],[Score]])),ISNUMBER(FIND("RET",Tabelle1[[#This Row],[Score]]))),"NO","YES")</f>
        <v>YES</v>
      </c>
      <c r="C887" s="151" t="str">
        <f>IF(Tabelle1[[#This Row],[Tournament]]="Wimbledon","YES","NO")</f>
        <v>NO</v>
      </c>
      <c r="D887" s="150">
        <v>43668</v>
      </c>
      <c r="E887" s="151" t="s">
        <v>964</v>
      </c>
      <c r="F887" s="151">
        <v>6</v>
      </c>
      <c r="G887" s="151" t="s">
        <v>609</v>
      </c>
      <c r="H887" s="151" t="s">
        <v>608</v>
      </c>
      <c r="I887" s="151" t="s">
        <v>650</v>
      </c>
      <c r="J887" s="151" t="s">
        <v>965</v>
      </c>
      <c r="K887" s="151" t="s">
        <v>550</v>
      </c>
      <c r="L887" s="151">
        <f>IF(Tabelle1[[#This Row],[Minutes]]&gt;1,Tabelle1[[#This Row],[Minutes]],"")</f>
        <v>69</v>
      </c>
      <c r="M887" s="151">
        <v>69</v>
      </c>
      <c r="N887"/>
    </row>
    <row r="888" spans="1:14" x14ac:dyDescent="0.25">
      <c r="A888" s="152" t="s">
        <v>518</v>
      </c>
      <c r="B888" s="154" t="str">
        <f>IF(OR(ISNUMBER(FIND("W/O",Tabelle1[[#This Row],[Score]])),ISNUMBER(FIND("RET",Tabelle1[[#This Row],[Score]]))),"NO","YES")</f>
        <v>YES</v>
      </c>
      <c r="C888" s="154" t="str">
        <f>IF(Tabelle1[[#This Row],[Tournament]]="Wimbledon","YES","NO")</f>
        <v>NO</v>
      </c>
      <c r="D888" s="153">
        <v>43668</v>
      </c>
      <c r="E888" s="154" t="s">
        <v>964</v>
      </c>
      <c r="F888" s="154">
        <v>7</v>
      </c>
      <c r="G888" s="154" t="s">
        <v>609</v>
      </c>
      <c r="H888" s="154" t="s">
        <v>608</v>
      </c>
      <c r="I888" s="154" t="s">
        <v>567</v>
      </c>
      <c r="J888" s="154" t="s">
        <v>534</v>
      </c>
      <c r="K888" s="154" t="s">
        <v>678</v>
      </c>
      <c r="L888" s="154">
        <f>IF(Tabelle1[[#This Row],[Minutes]]&gt;1,Tabelle1[[#This Row],[Minutes]],"")</f>
        <v>57</v>
      </c>
      <c r="M888" s="154">
        <v>57</v>
      </c>
      <c r="N888"/>
    </row>
    <row r="889" spans="1:14" x14ac:dyDescent="0.25">
      <c r="A889" s="149" t="s">
        <v>518</v>
      </c>
      <c r="B889" s="151" t="str">
        <f>IF(OR(ISNUMBER(FIND("W/O",Tabelle1[[#This Row],[Score]])),ISNUMBER(FIND("RET",Tabelle1[[#This Row],[Score]]))),"NO","YES")</f>
        <v>YES</v>
      </c>
      <c r="C889" s="151" t="str">
        <f>IF(Tabelle1[[#This Row],[Tournament]]="Wimbledon","YES","NO")</f>
        <v>NO</v>
      </c>
      <c r="D889" s="150">
        <v>43668</v>
      </c>
      <c r="E889" s="151" t="s">
        <v>953</v>
      </c>
      <c r="F889" s="151">
        <v>4</v>
      </c>
      <c r="G889" s="151" t="s">
        <v>535</v>
      </c>
      <c r="H889" s="151" t="s">
        <v>615</v>
      </c>
      <c r="I889" s="151" t="s">
        <v>549</v>
      </c>
      <c r="J889" s="151" t="s">
        <v>648</v>
      </c>
      <c r="K889" s="151" t="s">
        <v>533</v>
      </c>
      <c r="L889" s="151">
        <f>IF(Tabelle1[[#This Row],[Minutes]]&gt;1,Tabelle1[[#This Row],[Minutes]],"")</f>
        <v>79</v>
      </c>
      <c r="M889" s="151">
        <v>79</v>
      </c>
      <c r="N889"/>
    </row>
    <row r="890" spans="1:14" x14ac:dyDescent="0.25">
      <c r="A890" s="152" t="s">
        <v>518</v>
      </c>
      <c r="B890" s="154" t="str">
        <f>IF(OR(ISNUMBER(FIND("W/O",Tabelle1[[#This Row],[Score]])),ISNUMBER(FIND("RET",Tabelle1[[#This Row],[Score]]))),"NO","YES")</f>
        <v>YES</v>
      </c>
      <c r="C890" s="154" t="str">
        <f>IF(Tabelle1[[#This Row],[Tournament]]="Wimbledon","YES","NO")</f>
        <v>NO</v>
      </c>
      <c r="D890" s="153">
        <v>43668</v>
      </c>
      <c r="E890" s="154" t="s">
        <v>953</v>
      </c>
      <c r="F890" s="154">
        <v>4</v>
      </c>
      <c r="G890" s="154" t="s">
        <v>955</v>
      </c>
      <c r="H890" s="154" t="s">
        <v>954</v>
      </c>
      <c r="I890" s="154" t="s">
        <v>810</v>
      </c>
      <c r="J890" s="154" t="s">
        <v>755</v>
      </c>
      <c r="K890" s="154" t="s">
        <v>963</v>
      </c>
      <c r="L890" s="154">
        <f>IF(Tabelle1[[#This Row],[Minutes]]&gt;1,Tabelle1[[#This Row],[Minutes]],"")</f>
        <v>89</v>
      </c>
      <c r="M890" s="154">
        <v>89</v>
      </c>
      <c r="N890"/>
    </row>
    <row r="891" spans="1:14" x14ac:dyDescent="0.25">
      <c r="A891" s="149" t="s">
        <v>518</v>
      </c>
      <c r="B891" s="151" t="str">
        <f>IF(OR(ISNUMBER(FIND("W/O",Tabelle1[[#This Row],[Score]])),ISNUMBER(FIND("RET",Tabelle1[[#This Row],[Score]]))),"NO","YES")</f>
        <v>YES</v>
      </c>
      <c r="C891" s="151" t="str">
        <f>IF(Tabelle1[[#This Row],[Tournament]]="Wimbledon","YES","NO")</f>
        <v>NO</v>
      </c>
      <c r="D891" s="150">
        <v>43668</v>
      </c>
      <c r="E891" s="151" t="s">
        <v>953</v>
      </c>
      <c r="F891" s="151">
        <v>4</v>
      </c>
      <c r="G891" s="151" t="s">
        <v>529</v>
      </c>
      <c r="H891" s="151" t="s">
        <v>528</v>
      </c>
      <c r="I891" s="151" t="s">
        <v>683</v>
      </c>
      <c r="J891" s="151" t="s">
        <v>673</v>
      </c>
      <c r="K891" s="151" t="s">
        <v>962</v>
      </c>
      <c r="L891" s="151">
        <f>IF(Tabelle1[[#This Row],[Minutes]]&gt;1,Tabelle1[[#This Row],[Minutes]],"")</f>
        <v>128</v>
      </c>
      <c r="M891" s="151">
        <v>128</v>
      </c>
      <c r="N891"/>
    </row>
    <row r="892" spans="1:14" x14ac:dyDescent="0.25">
      <c r="A892" s="152" t="s">
        <v>518</v>
      </c>
      <c r="B892" s="154" t="str">
        <f>IF(OR(ISNUMBER(FIND("W/O",Tabelle1[[#This Row],[Score]])),ISNUMBER(FIND("RET",Tabelle1[[#This Row],[Score]]))),"NO","YES")</f>
        <v>YES</v>
      </c>
      <c r="C892" s="154" t="str">
        <f>IF(Tabelle1[[#This Row],[Tournament]]="Wimbledon","YES","NO")</f>
        <v>NO</v>
      </c>
      <c r="D892" s="153">
        <v>43668</v>
      </c>
      <c r="E892" s="154" t="s">
        <v>953</v>
      </c>
      <c r="F892" s="154">
        <v>4</v>
      </c>
      <c r="G892" s="154" t="s">
        <v>625</v>
      </c>
      <c r="H892" s="154" t="s">
        <v>577</v>
      </c>
      <c r="I892" s="154" t="s">
        <v>779</v>
      </c>
      <c r="J892" s="154" t="s">
        <v>579</v>
      </c>
      <c r="K892" s="154" t="s">
        <v>771</v>
      </c>
      <c r="L892" s="154">
        <f>IF(Tabelle1[[#This Row],[Minutes]]&gt;1,Tabelle1[[#This Row],[Minutes]],"")</f>
        <v>46</v>
      </c>
      <c r="M892" s="154">
        <v>46</v>
      </c>
      <c r="N892"/>
    </row>
    <row r="893" spans="1:14" x14ac:dyDescent="0.25">
      <c r="A893" s="149" t="s">
        <v>518</v>
      </c>
      <c r="B893" s="151" t="str">
        <f>IF(OR(ISNUMBER(FIND("W/O",Tabelle1[[#This Row],[Score]])),ISNUMBER(FIND("RET",Tabelle1[[#This Row],[Score]]))),"NO","YES")</f>
        <v>YES</v>
      </c>
      <c r="C893" s="151" t="str">
        <f>IF(Tabelle1[[#This Row],[Tournament]]="Wimbledon","YES","NO")</f>
        <v>NO</v>
      </c>
      <c r="D893" s="150">
        <v>43668</v>
      </c>
      <c r="E893" s="151" t="s">
        <v>953</v>
      </c>
      <c r="F893" s="151">
        <v>4</v>
      </c>
      <c r="G893" s="151" t="s">
        <v>565</v>
      </c>
      <c r="H893" s="151" t="s">
        <v>679</v>
      </c>
      <c r="I893" s="151" t="s">
        <v>826</v>
      </c>
      <c r="J893" s="151" t="s">
        <v>573</v>
      </c>
      <c r="K893" s="151" t="s">
        <v>512</v>
      </c>
      <c r="L893" s="151">
        <f>IF(Tabelle1[[#This Row],[Minutes]]&gt;1,Tabelle1[[#This Row],[Minutes]],"")</f>
        <v>62</v>
      </c>
      <c r="M893" s="151">
        <v>62</v>
      </c>
      <c r="N893"/>
    </row>
    <row r="894" spans="1:14" x14ac:dyDescent="0.25">
      <c r="A894" s="152" t="s">
        <v>518</v>
      </c>
      <c r="B894" s="154" t="str">
        <f>IF(OR(ISNUMBER(FIND("W/O",Tabelle1[[#This Row],[Score]])),ISNUMBER(FIND("RET",Tabelle1[[#This Row],[Score]]))),"NO","YES")</f>
        <v>YES</v>
      </c>
      <c r="C894" s="154" t="str">
        <f>IF(Tabelle1[[#This Row],[Tournament]]="Wimbledon","YES","NO")</f>
        <v>NO</v>
      </c>
      <c r="D894" s="153">
        <v>43668</v>
      </c>
      <c r="E894" s="154" t="s">
        <v>953</v>
      </c>
      <c r="F894" s="154">
        <v>4</v>
      </c>
      <c r="G894" s="154" t="s">
        <v>581</v>
      </c>
      <c r="H894" s="154" t="s">
        <v>580</v>
      </c>
      <c r="I894" s="154" t="s">
        <v>944</v>
      </c>
      <c r="J894" s="154" t="s">
        <v>961</v>
      </c>
      <c r="K894" s="154" t="s">
        <v>960</v>
      </c>
      <c r="L894" s="154">
        <f>IF(Tabelle1[[#This Row],[Minutes]]&gt;1,Tabelle1[[#This Row],[Minutes]],"")</f>
        <v>74</v>
      </c>
      <c r="M894" s="154">
        <v>74</v>
      </c>
      <c r="N894"/>
    </row>
    <row r="895" spans="1:14" x14ac:dyDescent="0.25">
      <c r="A895" s="149" t="s">
        <v>518</v>
      </c>
      <c r="B895" s="151" t="str">
        <f>IF(OR(ISNUMBER(FIND("W/O",Tabelle1[[#This Row],[Score]])),ISNUMBER(FIND("RET",Tabelle1[[#This Row],[Score]]))),"NO","YES")</f>
        <v>YES</v>
      </c>
      <c r="C895" s="151" t="str">
        <f>IF(Tabelle1[[#This Row],[Tournament]]="Wimbledon","YES","NO")</f>
        <v>NO</v>
      </c>
      <c r="D895" s="150">
        <v>43668</v>
      </c>
      <c r="E895" s="151" t="s">
        <v>953</v>
      </c>
      <c r="F895" s="151">
        <v>4</v>
      </c>
      <c r="G895" s="151" t="s">
        <v>555</v>
      </c>
      <c r="H895" s="151" t="s">
        <v>835</v>
      </c>
      <c r="I895" s="151" t="s">
        <v>959</v>
      </c>
      <c r="J895" s="151" t="s">
        <v>701</v>
      </c>
      <c r="K895" s="151" t="s">
        <v>958</v>
      </c>
      <c r="L895" s="151">
        <f>IF(Tabelle1[[#This Row],[Minutes]]&gt;1,Tabelle1[[#This Row],[Minutes]],"")</f>
        <v>71</v>
      </c>
      <c r="M895" s="151">
        <v>71</v>
      </c>
      <c r="N895"/>
    </row>
    <row r="896" spans="1:14" x14ac:dyDescent="0.25">
      <c r="A896" s="152" t="s">
        <v>518</v>
      </c>
      <c r="B896" s="154" t="str">
        <f>IF(OR(ISNUMBER(FIND("W/O",Tabelle1[[#This Row],[Score]])),ISNUMBER(FIND("RET",Tabelle1[[#This Row],[Score]]))),"NO","YES")</f>
        <v>YES</v>
      </c>
      <c r="C896" s="154" t="str">
        <f>IF(Tabelle1[[#This Row],[Tournament]]="Wimbledon","YES","NO")</f>
        <v>NO</v>
      </c>
      <c r="D896" s="153">
        <v>43668</v>
      </c>
      <c r="E896" s="154" t="s">
        <v>953</v>
      </c>
      <c r="F896" s="154">
        <v>4</v>
      </c>
      <c r="G896" s="154" t="s">
        <v>633</v>
      </c>
      <c r="H896" s="154" t="s">
        <v>561</v>
      </c>
      <c r="I896" s="154" t="s">
        <v>957</v>
      </c>
      <c r="J896" s="154" t="s">
        <v>956</v>
      </c>
      <c r="K896" s="154" t="s">
        <v>653</v>
      </c>
      <c r="L896" s="154">
        <f>IF(Tabelle1[[#This Row],[Minutes]]&gt;1,Tabelle1[[#This Row],[Minutes]],"")</f>
        <v>60</v>
      </c>
      <c r="M896" s="154">
        <v>60</v>
      </c>
      <c r="N896"/>
    </row>
    <row r="897" spans="1:14" x14ac:dyDescent="0.25">
      <c r="A897" s="149" t="s">
        <v>518</v>
      </c>
      <c r="B897" s="151" t="str">
        <f>IF(OR(ISNUMBER(FIND("W/O",Tabelle1[[#This Row],[Score]])),ISNUMBER(FIND("RET",Tabelle1[[#This Row],[Score]]))),"NO","YES")</f>
        <v>YES</v>
      </c>
      <c r="C897" s="151" t="str">
        <f>IF(Tabelle1[[#This Row],[Tournament]]="Wimbledon","YES","NO")</f>
        <v>NO</v>
      </c>
      <c r="D897" s="150">
        <v>43668</v>
      </c>
      <c r="E897" s="151" t="s">
        <v>953</v>
      </c>
      <c r="F897" s="151">
        <v>5</v>
      </c>
      <c r="G897" s="151" t="s">
        <v>535</v>
      </c>
      <c r="H897" s="151" t="s">
        <v>615</v>
      </c>
      <c r="I897" s="151" t="s">
        <v>633</v>
      </c>
      <c r="J897" s="151" t="s">
        <v>561</v>
      </c>
      <c r="K897" s="151" t="s">
        <v>569</v>
      </c>
      <c r="L897" s="151">
        <f>IF(Tabelle1[[#This Row],[Minutes]]&gt;1,Tabelle1[[#This Row],[Minutes]],"")</f>
        <v>56</v>
      </c>
      <c r="M897" s="151">
        <v>56</v>
      </c>
      <c r="N897"/>
    </row>
    <row r="898" spans="1:14" x14ac:dyDescent="0.25">
      <c r="A898" s="152" t="s">
        <v>518</v>
      </c>
      <c r="B898" s="154" t="str">
        <f>IF(OR(ISNUMBER(FIND("W/O",Tabelle1[[#This Row],[Score]])),ISNUMBER(FIND("RET",Tabelle1[[#This Row],[Score]]))),"NO","YES")</f>
        <v>YES</v>
      </c>
      <c r="C898" s="154" t="str">
        <f>IF(Tabelle1[[#This Row],[Tournament]]="Wimbledon","YES","NO")</f>
        <v>NO</v>
      </c>
      <c r="D898" s="153">
        <v>43668</v>
      </c>
      <c r="E898" s="154" t="s">
        <v>953</v>
      </c>
      <c r="F898" s="154">
        <v>5</v>
      </c>
      <c r="G898" s="154" t="s">
        <v>625</v>
      </c>
      <c r="H898" s="154" t="s">
        <v>577</v>
      </c>
      <c r="I898" s="154" t="s">
        <v>555</v>
      </c>
      <c r="J898" s="154" t="s">
        <v>835</v>
      </c>
      <c r="K898" s="154" t="s">
        <v>626</v>
      </c>
      <c r="L898" s="154">
        <f>IF(Tabelle1[[#This Row],[Minutes]]&gt;1,Tabelle1[[#This Row],[Minutes]],"")</f>
        <v>58</v>
      </c>
      <c r="M898" s="154">
        <v>58</v>
      </c>
      <c r="N898"/>
    </row>
    <row r="899" spans="1:14" x14ac:dyDescent="0.25">
      <c r="A899" s="149" t="s">
        <v>518</v>
      </c>
      <c r="B899" s="151" t="str">
        <f>IF(OR(ISNUMBER(FIND("W/O",Tabelle1[[#This Row],[Score]])),ISNUMBER(FIND("RET",Tabelle1[[#This Row],[Score]]))),"NO","YES")</f>
        <v>YES</v>
      </c>
      <c r="C899" s="151" t="str">
        <f>IF(Tabelle1[[#This Row],[Tournament]]="Wimbledon","YES","NO")</f>
        <v>NO</v>
      </c>
      <c r="D899" s="150">
        <v>43668</v>
      </c>
      <c r="E899" s="151" t="s">
        <v>953</v>
      </c>
      <c r="F899" s="151">
        <v>5</v>
      </c>
      <c r="G899" s="151" t="s">
        <v>565</v>
      </c>
      <c r="H899" s="151" t="s">
        <v>679</v>
      </c>
      <c r="I899" s="151" t="s">
        <v>529</v>
      </c>
      <c r="J899" s="151" t="s">
        <v>528</v>
      </c>
      <c r="K899" s="151" t="s">
        <v>712</v>
      </c>
      <c r="L899" s="151">
        <f>IF(Tabelle1[[#This Row],[Minutes]]&gt;1,Tabelle1[[#This Row],[Minutes]],"")</f>
        <v>75</v>
      </c>
      <c r="M899" s="151">
        <v>75</v>
      </c>
      <c r="N899"/>
    </row>
    <row r="900" spans="1:14" x14ac:dyDescent="0.25">
      <c r="A900" s="152" t="s">
        <v>518</v>
      </c>
      <c r="B900" s="154" t="str">
        <f>IF(OR(ISNUMBER(FIND("W/O",Tabelle1[[#This Row],[Score]])),ISNUMBER(FIND("RET",Tabelle1[[#This Row],[Score]]))),"NO","YES")</f>
        <v>YES</v>
      </c>
      <c r="C900" s="154" t="str">
        <f>IF(Tabelle1[[#This Row],[Tournament]]="Wimbledon","YES","NO")</f>
        <v>NO</v>
      </c>
      <c r="D900" s="153">
        <v>43668</v>
      </c>
      <c r="E900" s="154" t="s">
        <v>953</v>
      </c>
      <c r="F900" s="154">
        <v>5</v>
      </c>
      <c r="G900" s="154" t="s">
        <v>581</v>
      </c>
      <c r="H900" s="154" t="s">
        <v>580</v>
      </c>
      <c r="I900" s="154" t="s">
        <v>955</v>
      </c>
      <c r="J900" s="154" t="s">
        <v>954</v>
      </c>
      <c r="K900" s="154" t="s">
        <v>533</v>
      </c>
      <c r="L900" s="154">
        <f>IF(Tabelle1[[#This Row],[Minutes]]&gt;1,Tabelle1[[#This Row],[Minutes]],"")</f>
        <v>77</v>
      </c>
      <c r="M900" s="154">
        <v>77</v>
      </c>
      <c r="N900"/>
    </row>
    <row r="901" spans="1:14" x14ac:dyDescent="0.25">
      <c r="A901" s="149" t="s">
        <v>518</v>
      </c>
      <c r="B901" s="151" t="str">
        <f>IF(OR(ISNUMBER(FIND("W/O",Tabelle1[[#This Row],[Score]])),ISNUMBER(FIND("RET",Tabelle1[[#This Row],[Score]]))),"NO","YES")</f>
        <v>YES</v>
      </c>
      <c r="C901" s="151" t="str">
        <f>IF(Tabelle1[[#This Row],[Tournament]]="Wimbledon","YES","NO")</f>
        <v>NO</v>
      </c>
      <c r="D901" s="150">
        <v>43668</v>
      </c>
      <c r="E901" s="151" t="s">
        <v>953</v>
      </c>
      <c r="F901" s="151">
        <v>6</v>
      </c>
      <c r="G901" s="151" t="s">
        <v>625</v>
      </c>
      <c r="H901" s="151" t="s">
        <v>577</v>
      </c>
      <c r="I901" s="151" t="s">
        <v>565</v>
      </c>
      <c r="J901" s="151" t="s">
        <v>679</v>
      </c>
      <c r="K901" s="151" t="s">
        <v>585</v>
      </c>
      <c r="L901" s="151">
        <f>IF(Tabelle1[[#This Row],[Minutes]]&gt;1,Tabelle1[[#This Row],[Minutes]],"")</f>
        <v>75</v>
      </c>
      <c r="M901" s="151">
        <v>75</v>
      </c>
      <c r="N901"/>
    </row>
    <row r="902" spans="1:14" x14ac:dyDescent="0.25">
      <c r="A902" s="152" t="s">
        <v>518</v>
      </c>
      <c r="B902" s="154" t="str">
        <f>IF(OR(ISNUMBER(FIND("W/O",Tabelle1[[#This Row],[Score]])),ISNUMBER(FIND("RET",Tabelle1[[#This Row],[Score]]))),"NO","YES")</f>
        <v>YES</v>
      </c>
      <c r="C902" s="154" t="str">
        <f>IF(Tabelle1[[#This Row],[Tournament]]="Wimbledon","YES","NO")</f>
        <v>NO</v>
      </c>
      <c r="D902" s="153">
        <v>43668</v>
      </c>
      <c r="E902" s="154" t="s">
        <v>953</v>
      </c>
      <c r="F902" s="154">
        <v>6</v>
      </c>
      <c r="G902" s="154" t="s">
        <v>581</v>
      </c>
      <c r="H902" s="154" t="s">
        <v>580</v>
      </c>
      <c r="I902" s="154" t="s">
        <v>535</v>
      </c>
      <c r="J902" s="154" t="s">
        <v>615</v>
      </c>
      <c r="K902" s="154" t="s">
        <v>588</v>
      </c>
      <c r="L902" s="154">
        <f>IF(Tabelle1[[#This Row],[Minutes]]&gt;1,Tabelle1[[#This Row],[Minutes]],"")</f>
        <v>101</v>
      </c>
      <c r="M902" s="154">
        <v>101</v>
      </c>
      <c r="N902"/>
    </row>
    <row r="903" spans="1:14" x14ac:dyDescent="0.25">
      <c r="A903" s="149" t="s">
        <v>518</v>
      </c>
      <c r="B903" s="151" t="str">
        <f>IF(OR(ISNUMBER(FIND("W/O",Tabelle1[[#This Row],[Score]])),ISNUMBER(FIND("RET",Tabelle1[[#This Row],[Score]]))),"NO","YES")</f>
        <v>YES</v>
      </c>
      <c r="C903" s="151" t="str">
        <f>IF(Tabelle1[[#This Row],[Tournament]]="Wimbledon","YES","NO")</f>
        <v>NO</v>
      </c>
      <c r="D903" s="150">
        <v>43668</v>
      </c>
      <c r="E903" s="151" t="s">
        <v>953</v>
      </c>
      <c r="F903" s="151">
        <v>7</v>
      </c>
      <c r="G903" s="151" t="s">
        <v>625</v>
      </c>
      <c r="H903" s="151" t="s">
        <v>577</v>
      </c>
      <c r="I903" s="151" t="s">
        <v>581</v>
      </c>
      <c r="J903" s="151" t="s">
        <v>580</v>
      </c>
      <c r="K903" s="151" t="s">
        <v>854</v>
      </c>
      <c r="L903" s="151">
        <f>IF(Tabelle1[[#This Row],[Minutes]]&gt;1,Tabelle1[[#This Row],[Minutes]],"")</f>
        <v>85</v>
      </c>
      <c r="M903" s="151">
        <v>85</v>
      </c>
      <c r="N903"/>
    </row>
    <row r="904" spans="1:14" x14ac:dyDescent="0.25">
      <c r="A904" s="152" t="s">
        <v>518</v>
      </c>
      <c r="B904" s="154" t="str">
        <f>IF(OR(ISNUMBER(FIND("W/O",Tabelle1[[#This Row],[Score]])),ISNUMBER(FIND("RET",Tabelle1[[#This Row],[Score]]))),"NO","YES")</f>
        <v>YES</v>
      </c>
      <c r="C904" s="154" t="str">
        <f>IF(Tabelle1[[#This Row],[Tournament]]="Wimbledon","YES","NO")</f>
        <v>NO</v>
      </c>
      <c r="D904" s="153">
        <v>43675</v>
      </c>
      <c r="E904" s="154" t="s">
        <v>941</v>
      </c>
      <c r="F904" s="154">
        <v>4</v>
      </c>
      <c r="G904" s="154" t="s">
        <v>634</v>
      </c>
      <c r="H904" s="154" t="s">
        <v>633</v>
      </c>
      <c r="I904" s="154" t="s">
        <v>792</v>
      </c>
      <c r="J904" s="154" t="s">
        <v>791</v>
      </c>
      <c r="K904" s="154" t="s">
        <v>911</v>
      </c>
      <c r="L904" s="154">
        <f>IF(Tabelle1[[#This Row],[Minutes]]&gt;1,Tabelle1[[#This Row],[Minutes]],"")</f>
        <v>93</v>
      </c>
      <c r="M904" s="154">
        <v>93</v>
      </c>
      <c r="N904"/>
    </row>
    <row r="905" spans="1:14" x14ac:dyDescent="0.25">
      <c r="A905" s="149" t="s">
        <v>518</v>
      </c>
      <c r="B905" s="151" t="str">
        <f>IF(OR(ISNUMBER(FIND("W/O",Tabelle1[[#This Row],[Score]])),ISNUMBER(FIND("RET",Tabelle1[[#This Row],[Score]]))),"NO","YES")</f>
        <v>YES</v>
      </c>
      <c r="C905" s="151" t="str">
        <f>IF(Tabelle1[[#This Row],[Tournament]]="Wimbledon","YES","NO")</f>
        <v>NO</v>
      </c>
      <c r="D905" s="150">
        <v>43675</v>
      </c>
      <c r="E905" s="151" t="s">
        <v>941</v>
      </c>
      <c r="F905" s="151">
        <v>4</v>
      </c>
      <c r="G905" s="151" t="s">
        <v>944</v>
      </c>
      <c r="H905" s="151" t="s">
        <v>943</v>
      </c>
      <c r="I905" s="151" t="s">
        <v>952</v>
      </c>
      <c r="J905" s="151" t="s">
        <v>951</v>
      </c>
      <c r="K905" s="151" t="s">
        <v>621</v>
      </c>
      <c r="L905" s="151">
        <f>IF(Tabelle1[[#This Row],[Minutes]]&gt;1,Tabelle1[[#This Row],[Minutes]],"")</f>
        <v>61</v>
      </c>
      <c r="M905" s="151">
        <v>61</v>
      </c>
      <c r="N905"/>
    </row>
    <row r="906" spans="1:14" x14ac:dyDescent="0.25">
      <c r="A906" s="152" t="s">
        <v>518</v>
      </c>
      <c r="B906" s="154" t="str">
        <f>IF(OR(ISNUMBER(FIND("W/O",Tabelle1[[#This Row],[Score]])),ISNUMBER(FIND("RET",Tabelle1[[#This Row],[Score]]))),"NO","YES")</f>
        <v>YES</v>
      </c>
      <c r="C906" s="154" t="str">
        <f>IF(Tabelle1[[#This Row],[Tournament]]="Wimbledon","YES","NO")</f>
        <v>NO</v>
      </c>
      <c r="D906" s="153">
        <v>43675</v>
      </c>
      <c r="E906" s="154" t="s">
        <v>941</v>
      </c>
      <c r="F906" s="154">
        <v>4</v>
      </c>
      <c r="G906" s="154" t="s">
        <v>625</v>
      </c>
      <c r="H906" s="154" t="s">
        <v>577</v>
      </c>
      <c r="I906" s="154" t="s">
        <v>826</v>
      </c>
      <c r="J906" s="154" t="s">
        <v>623</v>
      </c>
      <c r="K906" s="154" t="s">
        <v>950</v>
      </c>
      <c r="L906" s="154">
        <f>IF(Tabelle1[[#This Row],[Minutes]]&gt;1,Tabelle1[[#This Row],[Minutes]],"")</f>
        <v>105</v>
      </c>
      <c r="M906" s="154">
        <v>105</v>
      </c>
      <c r="N906"/>
    </row>
    <row r="907" spans="1:14" x14ac:dyDescent="0.25">
      <c r="A907" s="149" t="s">
        <v>518</v>
      </c>
      <c r="B907" s="151" t="str">
        <f>IF(OR(ISNUMBER(FIND("W/O",Tabelle1[[#This Row],[Score]])),ISNUMBER(FIND("RET",Tabelle1[[#This Row],[Score]]))),"NO","YES")</f>
        <v>YES</v>
      </c>
      <c r="C907" s="151" t="str">
        <f>IF(Tabelle1[[#This Row],[Tournament]]="Wimbledon","YES","NO")</f>
        <v>NO</v>
      </c>
      <c r="D907" s="150">
        <v>43675</v>
      </c>
      <c r="E907" s="151" t="s">
        <v>941</v>
      </c>
      <c r="F907" s="151">
        <v>4</v>
      </c>
      <c r="G907" s="151" t="s">
        <v>565</v>
      </c>
      <c r="H907" s="151" t="s">
        <v>859</v>
      </c>
      <c r="I907" s="151" t="s">
        <v>949</v>
      </c>
      <c r="J907" s="151" t="s">
        <v>631</v>
      </c>
      <c r="K907" s="151" t="s">
        <v>610</v>
      </c>
      <c r="L907" s="151">
        <f>IF(Tabelle1[[#This Row],[Minutes]]&gt;1,Tabelle1[[#This Row],[Minutes]],"")</f>
        <v>88</v>
      </c>
      <c r="M907" s="151">
        <v>88</v>
      </c>
      <c r="N907"/>
    </row>
    <row r="908" spans="1:14" x14ac:dyDescent="0.25">
      <c r="A908" s="152" t="s">
        <v>518</v>
      </c>
      <c r="B908" s="154" t="str">
        <f>IF(OR(ISNUMBER(FIND("W/O",Tabelle1[[#This Row],[Score]])),ISNUMBER(FIND("RET",Tabelle1[[#This Row],[Score]]))),"NO","YES")</f>
        <v>YES</v>
      </c>
      <c r="C908" s="154" t="str">
        <f>IF(Tabelle1[[#This Row],[Tournament]]="Wimbledon","YES","NO")</f>
        <v>NO</v>
      </c>
      <c r="D908" s="153">
        <v>43675</v>
      </c>
      <c r="E908" s="154" t="s">
        <v>941</v>
      </c>
      <c r="F908" s="154">
        <v>4</v>
      </c>
      <c r="G908" s="154" t="s">
        <v>567</v>
      </c>
      <c r="H908" s="154" t="s">
        <v>534</v>
      </c>
      <c r="I908" s="154" t="s">
        <v>797</v>
      </c>
      <c r="J908" s="154" t="s">
        <v>948</v>
      </c>
      <c r="K908" s="154" t="s">
        <v>643</v>
      </c>
      <c r="L908" s="154">
        <f>IF(Tabelle1[[#This Row],[Minutes]]&gt;1,Tabelle1[[#This Row],[Minutes]],"")</f>
        <v>92</v>
      </c>
      <c r="M908" s="154">
        <v>92</v>
      </c>
      <c r="N908"/>
    </row>
    <row r="909" spans="1:14" x14ac:dyDescent="0.25">
      <c r="A909" s="149" t="s">
        <v>518</v>
      </c>
      <c r="B909" s="151" t="str">
        <f>IF(OR(ISNUMBER(FIND("W/O",Tabelle1[[#This Row],[Score]])),ISNUMBER(FIND("RET",Tabelle1[[#This Row],[Score]]))),"NO","YES")</f>
        <v>YES</v>
      </c>
      <c r="C909" s="151" t="str">
        <f>IF(Tabelle1[[#This Row],[Tournament]]="Wimbledon","YES","NO")</f>
        <v>NO</v>
      </c>
      <c r="D909" s="150">
        <v>43675</v>
      </c>
      <c r="E909" s="151" t="s">
        <v>941</v>
      </c>
      <c r="F909" s="151">
        <v>4</v>
      </c>
      <c r="G909" s="151" t="s">
        <v>683</v>
      </c>
      <c r="H909" s="151" t="s">
        <v>673</v>
      </c>
      <c r="I909" s="151" t="s">
        <v>717</v>
      </c>
      <c r="J909" s="151" t="s">
        <v>682</v>
      </c>
      <c r="K909" s="151" t="s">
        <v>678</v>
      </c>
      <c r="L909" s="151">
        <f>IF(Tabelle1[[#This Row],[Minutes]]&gt;1,Tabelle1[[#This Row],[Minutes]],"")</f>
        <v>61</v>
      </c>
      <c r="M909" s="151">
        <v>61</v>
      </c>
      <c r="N909"/>
    </row>
    <row r="910" spans="1:14" x14ac:dyDescent="0.25">
      <c r="A910" s="152" t="s">
        <v>518</v>
      </c>
      <c r="B910" s="154" t="str">
        <f>IF(OR(ISNUMBER(FIND("W/O",Tabelle1[[#This Row],[Score]])),ISNUMBER(FIND("RET",Tabelle1[[#This Row],[Score]]))),"NO","YES")</f>
        <v>YES</v>
      </c>
      <c r="C910" s="154" t="str">
        <f>IF(Tabelle1[[#This Row],[Tournament]]="Wimbledon","YES","NO")</f>
        <v>NO</v>
      </c>
      <c r="D910" s="153">
        <v>43675</v>
      </c>
      <c r="E910" s="154" t="s">
        <v>941</v>
      </c>
      <c r="F910" s="154">
        <v>4</v>
      </c>
      <c r="G910" s="154" t="s">
        <v>609</v>
      </c>
      <c r="H910" s="154" t="s">
        <v>608</v>
      </c>
      <c r="I910" s="154" t="s">
        <v>947</v>
      </c>
      <c r="J910" s="154" t="s">
        <v>701</v>
      </c>
      <c r="K910" s="154" t="s">
        <v>881</v>
      </c>
      <c r="L910" s="154">
        <f>IF(Tabelle1[[#This Row],[Minutes]]&gt;1,Tabelle1[[#This Row],[Minutes]],"")</f>
        <v>97</v>
      </c>
      <c r="M910" s="154">
        <v>97</v>
      </c>
      <c r="N910"/>
    </row>
    <row r="911" spans="1:14" x14ac:dyDescent="0.25">
      <c r="A911" s="149" t="s">
        <v>518</v>
      </c>
      <c r="B911" s="151" t="str">
        <f>IF(OR(ISNUMBER(FIND("W/O",Tabelle1[[#This Row],[Score]])),ISNUMBER(FIND("RET",Tabelle1[[#This Row],[Score]]))),"NO","YES")</f>
        <v>YES</v>
      </c>
      <c r="C911" s="151" t="str">
        <f>IF(Tabelle1[[#This Row],[Tournament]]="Wimbledon","YES","NO")</f>
        <v>NO</v>
      </c>
      <c r="D911" s="150">
        <v>43675</v>
      </c>
      <c r="E911" s="151" t="s">
        <v>941</v>
      </c>
      <c r="F911" s="151">
        <v>4</v>
      </c>
      <c r="G911" s="151" t="s">
        <v>677</v>
      </c>
      <c r="H911" s="151" t="s">
        <v>668</v>
      </c>
      <c r="I911" s="151" t="s">
        <v>672</v>
      </c>
      <c r="J911" s="151" t="s">
        <v>711</v>
      </c>
      <c r="K911" s="151" t="s">
        <v>946</v>
      </c>
      <c r="L911" s="151">
        <f>IF(Tabelle1[[#This Row],[Minutes]]&gt;1,Tabelle1[[#This Row],[Minutes]],"")</f>
        <v>98</v>
      </c>
      <c r="M911" s="151">
        <v>98</v>
      </c>
      <c r="N911"/>
    </row>
    <row r="912" spans="1:14" x14ac:dyDescent="0.25">
      <c r="A912" s="152" t="s">
        <v>518</v>
      </c>
      <c r="B912" s="154" t="str">
        <f>IF(OR(ISNUMBER(FIND("W/O",Tabelle1[[#This Row],[Score]])),ISNUMBER(FIND("RET",Tabelle1[[#This Row],[Score]]))),"NO","YES")</f>
        <v>YES</v>
      </c>
      <c r="C912" s="154" t="str">
        <f>IF(Tabelle1[[#This Row],[Tournament]]="Wimbledon","YES","NO")</f>
        <v>NO</v>
      </c>
      <c r="D912" s="153">
        <v>43675</v>
      </c>
      <c r="E912" s="154" t="s">
        <v>941</v>
      </c>
      <c r="F912" s="154">
        <v>5</v>
      </c>
      <c r="G912" s="154" t="s">
        <v>634</v>
      </c>
      <c r="H912" s="154" t="s">
        <v>633</v>
      </c>
      <c r="I912" s="154" t="s">
        <v>625</v>
      </c>
      <c r="J912" s="154" t="s">
        <v>577</v>
      </c>
      <c r="K912" s="154" t="s">
        <v>522</v>
      </c>
      <c r="L912" s="154">
        <f>IF(Tabelle1[[#This Row],[Minutes]]&gt;1,Tabelle1[[#This Row],[Minutes]],"")</f>
        <v>79</v>
      </c>
      <c r="M912" s="154">
        <v>79</v>
      </c>
      <c r="N912"/>
    </row>
    <row r="913" spans="1:14" x14ac:dyDescent="0.25">
      <c r="A913" s="149" t="s">
        <v>518</v>
      </c>
      <c r="B913" s="151" t="str">
        <f>IF(OR(ISNUMBER(FIND("W/O",Tabelle1[[#This Row],[Score]])),ISNUMBER(FIND("RET",Tabelle1[[#This Row],[Score]]))),"NO","YES")</f>
        <v>YES</v>
      </c>
      <c r="C913" s="151" t="str">
        <f>IF(Tabelle1[[#This Row],[Tournament]]="Wimbledon","YES","NO")</f>
        <v>NO</v>
      </c>
      <c r="D913" s="150">
        <v>43675</v>
      </c>
      <c r="E913" s="151" t="s">
        <v>941</v>
      </c>
      <c r="F913" s="151">
        <v>5</v>
      </c>
      <c r="G913" s="151" t="s">
        <v>567</v>
      </c>
      <c r="H913" s="151" t="s">
        <v>534</v>
      </c>
      <c r="I913" s="151" t="s">
        <v>565</v>
      </c>
      <c r="J913" s="151" t="s">
        <v>859</v>
      </c>
      <c r="K913" s="151" t="s">
        <v>945</v>
      </c>
      <c r="L913" s="151">
        <f>IF(Tabelle1[[#This Row],[Minutes]]&gt;1,Tabelle1[[#This Row],[Minutes]],"")</f>
        <v>79</v>
      </c>
      <c r="M913" s="151">
        <v>79</v>
      </c>
      <c r="N913"/>
    </row>
    <row r="914" spans="1:14" x14ac:dyDescent="0.25">
      <c r="A914" s="152" t="s">
        <v>518</v>
      </c>
      <c r="B914" s="154" t="str">
        <f>IF(OR(ISNUMBER(FIND("W/O",Tabelle1[[#This Row],[Score]])),ISNUMBER(FIND("RET",Tabelle1[[#This Row],[Score]]))),"NO","YES")</f>
        <v>YES</v>
      </c>
      <c r="C914" s="154" t="str">
        <f>IF(Tabelle1[[#This Row],[Tournament]]="Wimbledon","YES","NO")</f>
        <v>NO</v>
      </c>
      <c r="D914" s="153">
        <v>43675</v>
      </c>
      <c r="E914" s="154" t="s">
        <v>941</v>
      </c>
      <c r="F914" s="154">
        <v>5</v>
      </c>
      <c r="G914" s="154" t="s">
        <v>683</v>
      </c>
      <c r="H914" s="154" t="s">
        <v>673</v>
      </c>
      <c r="I914" s="154" t="s">
        <v>677</v>
      </c>
      <c r="J914" s="154" t="s">
        <v>668</v>
      </c>
      <c r="K914" s="154" t="s">
        <v>542</v>
      </c>
      <c r="L914" s="154">
        <f>IF(Tabelle1[[#This Row],[Minutes]]&gt;1,Tabelle1[[#This Row],[Minutes]],"")</f>
        <v>58</v>
      </c>
      <c r="M914" s="154">
        <v>58</v>
      </c>
      <c r="N914"/>
    </row>
    <row r="915" spans="1:14" x14ac:dyDescent="0.25">
      <c r="A915" s="149" t="s">
        <v>518</v>
      </c>
      <c r="B915" s="151" t="str">
        <f>IF(OR(ISNUMBER(FIND("W/O",Tabelle1[[#This Row],[Score]])),ISNUMBER(FIND("RET",Tabelle1[[#This Row],[Score]]))),"NO","YES")</f>
        <v>YES</v>
      </c>
      <c r="C915" s="151" t="str">
        <f>IF(Tabelle1[[#This Row],[Tournament]]="Wimbledon","YES","NO")</f>
        <v>NO</v>
      </c>
      <c r="D915" s="150">
        <v>43675</v>
      </c>
      <c r="E915" s="151" t="s">
        <v>941</v>
      </c>
      <c r="F915" s="151">
        <v>5</v>
      </c>
      <c r="G915" s="151" t="s">
        <v>609</v>
      </c>
      <c r="H915" s="151" t="s">
        <v>608</v>
      </c>
      <c r="I915" s="151" t="s">
        <v>944</v>
      </c>
      <c r="J915" s="151" t="s">
        <v>943</v>
      </c>
      <c r="K915" s="151" t="s">
        <v>942</v>
      </c>
      <c r="L915" s="151">
        <f>IF(Tabelle1[[#This Row],[Minutes]]&gt;1,Tabelle1[[#This Row],[Minutes]],"")</f>
        <v>72</v>
      </c>
      <c r="M915" s="151">
        <v>72</v>
      </c>
      <c r="N915"/>
    </row>
    <row r="916" spans="1:14" x14ac:dyDescent="0.25">
      <c r="A916" s="152" t="s">
        <v>518</v>
      </c>
      <c r="B916" s="154" t="str">
        <f>IF(OR(ISNUMBER(FIND("W/O",Tabelle1[[#This Row],[Score]])),ISNUMBER(FIND("RET",Tabelle1[[#This Row],[Score]]))),"NO","YES")</f>
        <v>YES</v>
      </c>
      <c r="C916" s="154" t="str">
        <f>IF(Tabelle1[[#This Row],[Tournament]]="Wimbledon","YES","NO")</f>
        <v>NO</v>
      </c>
      <c r="D916" s="153">
        <v>43675</v>
      </c>
      <c r="E916" s="154" t="s">
        <v>941</v>
      </c>
      <c r="F916" s="154">
        <v>6</v>
      </c>
      <c r="G916" s="154" t="s">
        <v>567</v>
      </c>
      <c r="H916" s="154" t="s">
        <v>534</v>
      </c>
      <c r="I916" s="154" t="s">
        <v>683</v>
      </c>
      <c r="J916" s="154" t="s">
        <v>673</v>
      </c>
      <c r="K916" s="154" t="s">
        <v>927</v>
      </c>
      <c r="L916" s="154">
        <f>IF(Tabelle1[[#This Row],[Minutes]]&gt;1,Tabelle1[[#This Row],[Minutes]],"")</f>
        <v>68</v>
      </c>
      <c r="M916" s="154">
        <v>68</v>
      </c>
      <c r="N916"/>
    </row>
    <row r="917" spans="1:14" x14ac:dyDescent="0.25">
      <c r="A917" s="149" t="s">
        <v>518</v>
      </c>
      <c r="B917" s="151" t="str">
        <f>IF(OR(ISNUMBER(FIND("W/O",Tabelle1[[#This Row],[Score]])),ISNUMBER(FIND("RET",Tabelle1[[#This Row],[Score]]))),"NO","YES")</f>
        <v>YES</v>
      </c>
      <c r="C917" s="151" t="str">
        <f>IF(Tabelle1[[#This Row],[Tournament]]="Wimbledon","YES","NO")</f>
        <v>NO</v>
      </c>
      <c r="D917" s="150">
        <v>43675</v>
      </c>
      <c r="E917" s="151" t="s">
        <v>941</v>
      </c>
      <c r="F917" s="151">
        <v>6</v>
      </c>
      <c r="G917" s="151" t="s">
        <v>609</v>
      </c>
      <c r="H917" s="151" t="s">
        <v>608</v>
      </c>
      <c r="I917" s="151" t="s">
        <v>634</v>
      </c>
      <c r="J917" s="151" t="s">
        <v>633</v>
      </c>
      <c r="K917" s="151" t="s">
        <v>557</v>
      </c>
      <c r="L917" s="151">
        <f>IF(Tabelle1[[#This Row],[Minutes]]&gt;1,Tabelle1[[#This Row],[Minutes]],"")</f>
        <v>53</v>
      </c>
      <c r="M917" s="151">
        <v>53</v>
      </c>
      <c r="N917"/>
    </row>
    <row r="918" spans="1:14" x14ac:dyDescent="0.25">
      <c r="A918" s="152" t="s">
        <v>518</v>
      </c>
      <c r="B918" s="154" t="str">
        <f>IF(OR(ISNUMBER(FIND("W/O",Tabelle1[[#This Row],[Score]])),ISNUMBER(FIND("RET",Tabelle1[[#This Row],[Score]]))),"NO","YES")</f>
        <v>YES</v>
      </c>
      <c r="C918" s="154" t="str">
        <f>IF(Tabelle1[[#This Row],[Tournament]]="Wimbledon","YES","NO")</f>
        <v>NO</v>
      </c>
      <c r="D918" s="153">
        <v>43675</v>
      </c>
      <c r="E918" s="154" t="s">
        <v>941</v>
      </c>
      <c r="F918" s="154">
        <v>7</v>
      </c>
      <c r="G918" s="154" t="s">
        <v>567</v>
      </c>
      <c r="H918" s="154" t="s">
        <v>534</v>
      </c>
      <c r="I918" s="154" t="s">
        <v>609</v>
      </c>
      <c r="J918" s="154" t="s">
        <v>608</v>
      </c>
      <c r="K918" s="154" t="s">
        <v>550</v>
      </c>
      <c r="L918" s="154">
        <f>IF(Tabelle1[[#This Row],[Minutes]]&gt;1,Tabelle1[[#This Row],[Minutes]],"")</f>
        <v>69</v>
      </c>
      <c r="M918" s="154">
        <v>69</v>
      </c>
      <c r="N918"/>
    </row>
    <row r="919" spans="1:14" x14ac:dyDescent="0.25">
      <c r="A919" s="149" t="s">
        <v>518</v>
      </c>
      <c r="B919" s="151" t="str">
        <f>IF(OR(ISNUMBER(FIND("W/O",Tabelle1[[#This Row],[Score]])),ISNUMBER(FIND("RET",Tabelle1[[#This Row],[Score]]))),"NO","YES")</f>
        <v>YES</v>
      </c>
      <c r="C919" s="151" t="str">
        <f>IF(Tabelle1[[#This Row],[Tournament]]="Wimbledon","YES","NO")</f>
        <v>NO</v>
      </c>
      <c r="D919" s="150">
        <v>43675</v>
      </c>
      <c r="E919" s="151" t="s">
        <v>925</v>
      </c>
      <c r="F919" s="151">
        <v>4</v>
      </c>
      <c r="G919" s="151" t="s">
        <v>636</v>
      </c>
      <c r="H919" s="151" t="s">
        <v>558</v>
      </c>
      <c r="I919" s="151" t="s">
        <v>940</v>
      </c>
      <c r="J919" s="151" t="s">
        <v>939</v>
      </c>
      <c r="K919" s="151" t="s">
        <v>539</v>
      </c>
      <c r="L919" s="151">
        <f>IF(Tabelle1[[#This Row],[Minutes]]&gt;1,Tabelle1[[#This Row],[Minutes]],"")</f>
        <v>73</v>
      </c>
      <c r="M919" s="151">
        <v>73</v>
      </c>
      <c r="N919"/>
    </row>
    <row r="920" spans="1:14" x14ac:dyDescent="0.25">
      <c r="A920" s="152" t="s">
        <v>518</v>
      </c>
      <c r="B920" s="154" t="str">
        <f>IF(OR(ISNUMBER(FIND("W/O",Tabelle1[[#This Row],[Score]])),ISNUMBER(FIND("RET",Tabelle1[[#This Row],[Score]]))),"NO","YES")</f>
        <v>YES</v>
      </c>
      <c r="C920" s="154" t="str">
        <f>IF(Tabelle1[[#This Row],[Tournament]]="Wimbledon","YES","NO")</f>
        <v>NO</v>
      </c>
      <c r="D920" s="153">
        <v>43675</v>
      </c>
      <c r="E920" s="154" t="s">
        <v>925</v>
      </c>
      <c r="F920" s="154">
        <v>4</v>
      </c>
      <c r="G920" s="154" t="s">
        <v>928</v>
      </c>
      <c r="H920" s="154" t="s">
        <v>745</v>
      </c>
      <c r="I920" s="154" t="s">
        <v>770</v>
      </c>
      <c r="J920" s="154" t="s">
        <v>816</v>
      </c>
      <c r="K920" s="154" t="s">
        <v>646</v>
      </c>
      <c r="L920" s="154">
        <f>IF(Tabelle1[[#This Row],[Minutes]]&gt;1,Tabelle1[[#This Row],[Minutes]],"")</f>
        <v>62</v>
      </c>
      <c r="M920" s="154">
        <v>62</v>
      </c>
      <c r="N920"/>
    </row>
    <row r="921" spans="1:14" x14ac:dyDescent="0.25">
      <c r="A921" s="149" t="s">
        <v>518</v>
      </c>
      <c r="B921" s="151" t="str">
        <f>IF(OR(ISNUMBER(FIND("W/O",Tabelle1[[#This Row],[Score]])),ISNUMBER(FIND("RET",Tabelle1[[#This Row],[Score]]))),"NO","YES")</f>
        <v>YES</v>
      </c>
      <c r="C921" s="151" t="str">
        <f>IF(Tabelle1[[#This Row],[Tournament]]="Wimbledon","YES","NO")</f>
        <v>NO</v>
      </c>
      <c r="D921" s="150">
        <v>43675</v>
      </c>
      <c r="E921" s="151" t="s">
        <v>925</v>
      </c>
      <c r="F921" s="151">
        <v>4</v>
      </c>
      <c r="G921" s="151" t="s">
        <v>632</v>
      </c>
      <c r="H921" s="151" t="s">
        <v>622</v>
      </c>
      <c r="I921" s="151" t="s">
        <v>938</v>
      </c>
      <c r="J921" s="151" t="s">
        <v>714</v>
      </c>
      <c r="K921" s="151" t="s">
        <v>937</v>
      </c>
      <c r="L921" s="151">
        <f>IF(Tabelle1[[#This Row],[Minutes]]&gt;1,Tabelle1[[#This Row],[Minutes]],"")</f>
        <v>71</v>
      </c>
      <c r="M921" s="151">
        <v>71</v>
      </c>
      <c r="N921"/>
    </row>
    <row r="922" spans="1:14" x14ac:dyDescent="0.25">
      <c r="A922" s="152" t="s">
        <v>518</v>
      </c>
      <c r="B922" s="154" t="str">
        <f>IF(OR(ISNUMBER(FIND("W/O",Tabelle1[[#This Row],[Score]])),ISNUMBER(FIND("RET",Tabelle1[[#This Row],[Score]]))),"NO","YES")</f>
        <v>YES</v>
      </c>
      <c r="C922" s="154" t="str">
        <f>IF(Tabelle1[[#This Row],[Tournament]]="Wimbledon","YES","NO")</f>
        <v>NO</v>
      </c>
      <c r="D922" s="153">
        <v>43675</v>
      </c>
      <c r="E922" s="154" t="s">
        <v>925</v>
      </c>
      <c r="F922" s="154">
        <v>4</v>
      </c>
      <c r="G922" s="154" t="s">
        <v>931</v>
      </c>
      <c r="H922" s="154" t="s">
        <v>930</v>
      </c>
      <c r="I922" s="154" t="s">
        <v>832</v>
      </c>
      <c r="J922" s="154" t="s">
        <v>817</v>
      </c>
      <c r="K922" s="154" t="s">
        <v>637</v>
      </c>
      <c r="L922" s="154">
        <f>IF(Tabelle1[[#This Row],[Minutes]]&gt;1,Tabelle1[[#This Row],[Minutes]],"")</f>
        <v>74</v>
      </c>
      <c r="M922" s="154">
        <v>74</v>
      </c>
      <c r="N922"/>
    </row>
    <row r="923" spans="1:14" x14ac:dyDescent="0.25">
      <c r="A923" s="149" t="s">
        <v>518</v>
      </c>
      <c r="B923" s="151" t="str">
        <f>IF(OR(ISNUMBER(FIND("W/O",Tabelle1[[#This Row],[Score]])),ISNUMBER(FIND("RET",Tabelle1[[#This Row],[Score]]))),"NO","YES")</f>
        <v>YES</v>
      </c>
      <c r="C923" s="151" t="str">
        <f>IF(Tabelle1[[#This Row],[Tournament]]="Wimbledon","YES","NO")</f>
        <v>NO</v>
      </c>
      <c r="D923" s="150">
        <v>43675</v>
      </c>
      <c r="E923" s="151" t="s">
        <v>925</v>
      </c>
      <c r="F923" s="151">
        <v>4</v>
      </c>
      <c r="G923" s="151" t="s">
        <v>724</v>
      </c>
      <c r="H923" s="151" t="s">
        <v>570</v>
      </c>
      <c r="I923" s="151" t="s">
        <v>619</v>
      </c>
      <c r="J923" s="151" t="s">
        <v>698</v>
      </c>
      <c r="K923" s="151" t="s">
        <v>690</v>
      </c>
      <c r="L923" s="151">
        <f>IF(Tabelle1[[#This Row],[Minutes]]&gt;1,Tabelle1[[#This Row],[Minutes]],"")</f>
        <v>76</v>
      </c>
      <c r="M923" s="151">
        <v>76</v>
      </c>
      <c r="N923"/>
    </row>
    <row r="924" spans="1:14" x14ac:dyDescent="0.25">
      <c r="A924" s="152" t="s">
        <v>518</v>
      </c>
      <c r="B924" s="154" t="str">
        <f>IF(OR(ISNUMBER(FIND("W/O",Tabelle1[[#This Row],[Score]])),ISNUMBER(FIND("RET",Tabelle1[[#This Row],[Score]]))),"NO","YES")</f>
        <v>YES</v>
      </c>
      <c r="C924" s="154" t="str">
        <f>IF(Tabelle1[[#This Row],[Tournament]]="Wimbledon","YES","NO")</f>
        <v>NO</v>
      </c>
      <c r="D924" s="153">
        <v>43675</v>
      </c>
      <c r="E924" s="154" t="s">
        <v>925</v>
      </c>
      <c r="F924" s="154">
        <v>4</v>
      </c>
      <c r="G924" s="154" t="s">
        <v>685</v>
      </c>
      <c r="H924" s="154" t="s">
        <v>932</v>
      </c>
      <c r="I924" s="154" t="s">
        <v>936</v>
      </c>
      <c r="J924" s="154" t="s">
        <v>659</v>
      </c>
      <c r="K924" s="154" t="s">
        <v>643</v>
      </c>
      <c r="L924" s="154">
        <f>IF(Tabelle1[[#This Row],[Minutes]]&gt;1,Tabelle1[[#This Row],[Minutes]],"")</f>
        <v>82</v>
      </c>
      <c r="M924" s="154">
        <v>82</v>
      </c>
      <c r="N924"/>
    </row>
    <row r="925" spans="1:14" x14ac:dyDescent="0.25">
      <c r="A925" s="149" t="s">
        <v>518</v>
      </c>
      <c r="B925" s="151" t="str">
        <f>IF(OR(ISNUMBER(FIND("W/O",Tabelle1[[#This Row],[Score]])),ISNUMBER(FIND("RET",Tabelle1[[#This Row],[Score]]))),"NO","YES")</f>
        <v>YES</v>
      </c>
      <c r="C925" s="151" t="str">
        <f>IF(Tabelle1[[#This Row],[Tournament]]="Wimbledon","YES","NO")</f>
        <v>NO</v>
      </c>
      <c r="D925" s="150">
        <v>43675</v>
      </c>
      <c r="E925" s="151" t="s">
        <v>925</v>
      </c>
      <c r="F925" s="151">
        <v>4</v>
      </c>
      <c r="G925" s="151" t="s">
        <v>688</v>
      </c>
      <c r="H925" s="151" t="s">
        <v>687</v>
      </c>
      <c r="I925" s="151" t="s">
        <v>935</v>
      </c>
      <c r="J925" s="151" t="s">
        <v>934</v>
      </c>
      <c r="K925" s="151" t="s">
        <v>933</v>
      </c>
      <c r="L925" s="151">
        <f>IF(Tabelle1[[#This Row],[Minutes]]&gt;1,Tabelle1[[#This Row],[Minutes]],"")</f>
        <v>118</v>
      </c>
      <c r="M925" s="151">
        <v>118</v>
      </c>
      <c r="N925"/>
    </row>
    <row r="926" spans="1:14" x14ac:dyDescent="0.25">
      <c r="A926" s="152" t="s">
        <v>518</v>
      </c>
      <c r="B926" s="154" t="str">
        <f>IF(OR(ISNUMBER(FIND("W/O",Tabelle1[[#This Row],[Score]])),ISNUMBER(FIND("RET",Tabelle1[[#This Row],[Score]]))),"NO","YES")</f>
        <v>YES</v>
      </c>
      <c r="C926" s="154" t="str">
        <f>IF(Tabelle1[[#This Row],[Tournament]]="Wimbledon","YES","NO")</f>
        <v>NO</v>
      </c>
      <c r="D926" s="153">
        <v>43675</v>
      </c>
      <c r="E926" s="154" t="s">
        <v>925</v>
      </c>
      <c r="F926" s="154">
        <v>4</v>
      </c>
      <c r="G926" s="154" t="s">
        <v>640</v>
      </c>
      <c r="H926" s="154" t="s">
        <v>595</v>
      </c>
      <c r="I926" s="154" t="s">
        <v>658</v>
      </c>
      <c r="J926" s="154" t="s">
        <v>571</v>
      </c>
      <c r="K926" s="154" t="s">
        <v>785</v>
      </c>
      <c r="L926" s="154">
        <f>IF(Tabelle1[[#This Row],[Minutes]]&gt;1,Tabelle1[[#This Row],[Minutes]],"")</f>
        <v>43</v>
      </c>
      <c r="M926" s="154">
        <v>43</v>
      </c>
      <c r="N926"/>
    </row>
    <row r="927" spans="1:14" x14ac:dyDescent="0.25">
      <c r="A927" s="149" t="s">
        <v>518</v>
      </c>
      <c r="B927" s="151" t="str">
        <f>IF(OR(ISNUMBER(FIND("W/O",Tabelle1[[#This Row],[Score]])),ISNUMBER(FIND("RET",Tabelle1[[#This Row],[Score]]))),"NO","YES")</f>
        <v>YES</v>
      </c>
      <c r="C927" s="151" t="str">
        <f>IF(Tabelle1[[#This Row],[Tournament]]="Wimbledon","YES","NO")</f>
        <v>NO</v>
      </c>
      <c r="D927" s="150">
        <v>43675</v>
      </c>
      <c r="E927" s="151" t="s">
        <v>925</v>
      </c>
      <c r="F927" s="151">
        <v>5</v>
      </c>
      <c r="G927" s="151" t="s">
        <v>636</v>
      </c>
      <c r="H927" s="151" t="s">
        <v>558</v>
      </c>
      <c r="I927" s="151" t="s">
        <v>685</v>
      </c>
      <c r="J927" s="151" t="s">
        <v>932</v>
      </c>
      <c r="K927" s="151" t="s">
        <v>621</v>
      </c>
      <c r="L927" s="151">
        <f>IF(Tabelle1[[#This Row],[Minutes]]&gt;1,Tabelle1[[#This Row],[Minutes]],"")</f>
        <v>58</v>
      </c>
      <c r="M927" s="151">
        <v>58</v>
      </c>
      <c r="N927"/>
    </row>
    <row r="928" spans="1:14" x14ac:dyDescent="0.25">
      <c r="A928" s="152" t="s">
        <v>518</v>
      </c>
      <c r="B928" s="154" t="str">
        <f>IF(OR(ISNUMBER(FIND("W/O",Tabelle1[[#This Row],[Score]])),ISNUMBER(FIND("RET",Tabelle1[[#This Row],[Score]]))),"NO","YES")</f>
        <v>YES</v>
      </c>
      <c r="C928" s="154" t="str">
        <f>IF(Tabelle1[[#This Row],[Tournament]]="Wimbledon","YES","NO")</f>
        <v>NO</v>
      </c>
      <c r="D928" s="153">
        <v>43675</v>
      </c>
      <c r="E928" s="154" t="s">
        <v>925</v>
      </c>
      <c r="F928" s="154">
        <v>5</v>
      </c>
      <c r="G928" s="154" t="s">
        <v>724</v>
      </c>
      <c r="H928" s="154" t="s">
        <v>570</v>
      </c>
      <c r="I928" s="154" t="s">
        <v>931</v>
      </c>
      <c r="J928" s="154" t="s">
        <v>930</v>
      </c>
      <c r="K928" s="154" t="s">
        <v>629</v>
      </c>
      <c r="L928" s="154">
        <f>IF(Tabelle1[[#This Row],[Minutes]]&gt;1,Tabelle1[[#This Row],[Minutes]],"")</f>
        <v>69</v>
      </c>
      <c r="M928" s="154">
        <v>69</v>
      </c>
      <c r="N928"/>
    </row>
    <row r="929" spans="1:14" x14ac:dyDescent="0.25">
      <c r="A929" s="149" t="s">
        <v>518</v>
      </c>
      <c r="B929" s="151" t="str">
        <f>IF(OR(ISNUMBER(FIND("W/O",Tabelle1[[#This Row],[Score]])),ISNUMBER(FIND("RET",Tabelle1[[#This Row],[Score]]))),"NO","YES")</f>
        <v>YES</v>
      </c>
      <c r="C929" s="151" t="str">
        <f>IF(Tabelle1[[#This Row],[Tournament]]="Wimbledon","YES","NO")</f>
        <v>NO</v>
      </c>
      <c r="D929" s="150">
        <v>43675</v>
      </c>
      <c r="E929" s="151" t="s">
        <v>925</v>
      </c>
      <c r="F929" s="151">
        <v>5</v>
      </c>
      <c r="G929" s="151" t="s">
        <v>688</v>
      </c>
      <c r="H929" s="151" t="s">
        <v>687</v>
      </c>
      <c r="I929" s="151" t="s">
        <v>632</v>
      </c>
      <c r="J929" s="151" t="s">
        <v>622</v>
      </c>
      <c r="K929" s="151" t="s">
        <v>929</v>
      </c>
      <c r="L929" s="151">
        <f>IF(Tabelle1[[#This Row],[Minutes]]&gt;1,Tabelle1[[#This Row],[Minutes]],"")</f>
        <v>57</v>
      </c>
      <c r="M929" s="151">
        <v>57</v>
      </c>
      <c r="N929"/>
    </row>
    <row r="930" spans="1:14" x14ac:dyDescent="0.25">
      <c r="A930" s="152" t="s">
        <v>518</v>
      </c>
      <c r="B930" s="154" t="str">
        <f>IF(OR(ISNUMBER(FIND("W/O",Tabelle1[[#This Row],[Score]])),ISNUMBER(FIND("RET",Tabelle1[[#This Row],[Score]]))),"NO","YES")</f>
        <v>NO</v>
      </c>
      <c r="C930" s="154" t="str">
        <f>IF(Tabelle1[[#This Row],[Tournament]]="Wimbledon","YES","NO")</f>
        <v>NO</v>
      </c>
      <c r="D930" s="153">
        <v>43675</v>
      </c>
      <c r="E930" s="154" t="s">
        <v>925</v>
      </c>
      <c r="F930" s="154">
        <v>5</v>
      </c>
      <c r="G930" s="154" t="s">
        <v>640</v>
      </c>
      <c r="H930" s="154" t="s">
        <v>595</v>
      </c>
      <c r="I930" s="154" t="s">
        <v>928</v>
      </c>
      <c r="J930" s="154" t="s">
        <v>745</v>
      </c>
      <c r="K930" s="154" t="s">
        <v>582</v>
      </c>
      <c r="L930" s="154" t="str">
        <f>IF(Tabelle1[[#This Row],[Minutes]]&gt;1,Tabelle1[[#This Row],[Minutes]],"")</f>
        <v/>
      </c>
      <c r="M930" s="154">
        <v>0</v>
      </c>
      <c r="N930"/>
    </row>
    <row r="931" spans="1:14" x14ac:dyDescent="0.25">
      <c r="A931" s="149" t="s">
        <v>518</v>
      </c>
      <c r="B931" s="151" t="str">
        <f>IF(OR(ISNUMBER(FIND("W/O",Tabelle1[[#This Row],[Score]])),ISNUMBER(FIND("RET",Tabelle1[[#This Row],[Score]]))),"NO","YES")</f>
        <v>YES</v>
      </c>
      <c r="C931" s="151" t="str">
        <f>IF(Tabelle1[[#This Row],[Tournament]]="Wimbledon","YES","NO")</f>
        <v>NO</v>
      </c>
      <c r="D931" s="150">
        <v>43675</v>
      </c>
      <c r="E931" s="151" t="s">
        <v>925</v>
      </c>
      <c r="F931" s="151">
        <v>6</v>
      </c>
      <c r="G931" s="151" t="s">
        <v>636</v>
      </c>
      <c r="H931" s="151" t="s">
        <v>558</v>
      </c>
      <c r="I931" s="151" t="s">
        <v>724</v>
      </c>
      <c r="J931" s="151" t="s">
        <v>570</v>
      </c>
      <c r="K931" s="151" t="s">
        <v>927</v>
      </c>
      <c r="L931" s="151">
        <f>IF(Tabelle1[[#This Row],[Minutes]]&gt;1,Tabelle1[[#This Row],[Minutes]],"")</f>
        <v>81</v>
      </c>
      <c r="M931" s="151">
        <v>81</v>
      </c>
      <c r="N931"/>
    </row>
    <row r="932" spans="1:14" x14ac:dyDescent="0.25">
      <c r="A932" s="152" t="s">
        <v>518</v>
      </c>
      <c r="B932" s="154" t="str">
        <f>IF(OR(ISNUMBER(FIND("W/O",Tabelle1[[#This Row],[Score]])),ISNUMBER(FIND("RET",Tabelle1[[#This Row],[Score]]))),"NO","YES")</f>
        <v>YES</v>
      </c>
      <c r="C932" s="154" t="str">
        <f>IF(Tabelle1[[#This Row],[Tournament]]="Wimbledon","YES","NO")</f>
        <v>NO</v>
      </c>
      <c r="D932" s="153">
        <v>43675</v>
      </c>
      <c r="E932" s="154" t="s">
        <v>925</v>
      </c>
      <c r="F932" s="154">
        <v>6</v>
      </c>
      <c r="G932" s="154" t="s">
        <v>688</v>
      </c>
      <c r="H932" s="154" t="s">
        <v>687</v>
      </c>
      <c r="I932" s="154" t="s">
        <v>640</v>
      </c>
      <c r="J932" s="154" t="s">
        <v>595</v>
      </c>
      <c r="K932" s="154" t="s">
        <v>926</v>
      </c>
      <c r="L932" s="154">
        <f>IF(Tabelle1[[#This Row],[Minutes]]&gt;1,Tabelle1[[#This Row],[Minutes]],"")</f>
        <v>91</v>
      </c>
      <c r="M932" s="154">
        <v>91</v>
      </c>
      <c r="N932"/>
    </row>
    <row r="933" spans="1:14" x14ac:dyDescent="0.25">
      <c r="A933" s="149" t="s">
        <v>518</v>
      </c>
      <c r="B933" s="151" t="str">
        <f>IF(OR(ISNUMBER(FIND("W/O",Tabelle1[[#This Row],[Score]])),ISNUMBER(FIND("RET",Tabelle1[[#This Row],[Score]]))),"NO","YES")</f>
        <v>YES</v>
      </c>
      <c r="C933" s="151" t="str">
        <f>IF(Tabelle1[[#This Row],[Tournament]]="Wimbledon","YES","NO")</f>
        <v>NO</v>
      </c>
      <c r="D933" s="150">
        <v>43675</v>
      </c>
      <c r="E933" s="151" t="s">
        <v>925</v>
      </c>
      <c r="F933" s="151">
        <v>7</v>
      </c>
      <c r="G933" s="151" t="s">
        <v>688</v>
      </c>
      <c r="H933" s="151" t="s">
        <v>687</v>
      </c>
      <c r="I933" s="151" t="s">
        <v>636</v>
      </c>
      <c r="J933" s="151" t="s">
        <v>558</v>
      </c>
      <c r="K933" s="151" t="s">
        <v>924</v>
      </c>
      <c r="L933" s="151">
        <f>IF(Tabelle1[[#This Row],[Minutes]]&gt;1,Tabelle1[[#This Row],[Minutes]],"")</f>
        <v>118</v>
      </c>
      <c r="M933" s="151">
        <v>118</v>
      </c>
      <c r="N933"/>
    </row>
    <row r="934" spans="1:14" x14ac:dyDescent="0.25">
      <c r="A934" s="152" t="s">
        <v>518</v>
      </c>
      <c r="B934" s="154" t="str">
        <f>IF(OR(ISNUMBER(FIND("W/O",Tabelle1[[#This Row],[Score]])),ISNUMBER(FIND("RET",Tabelle1[[#This Row],[Score]]))),"NO","YES")</f>
        <v>YES</v>
      </c>
      <c r="C934" s="154" t="str">
        <f>IF(Tabelle1[[#This Row],[Tournament]]="Wimbledon","YES","NO")</f>
        <v>NO</v>
      </c>
      <c r="D934" s="153">
        <v>43675</v>
      </c>
      <c r="E934" s="154" t="s">
        <v>915</v>
      </c>
      <c r="F934" s="154">
        <v>4</v>
      </c>
      <c r="G934" s="154" t="s">
        <v>587</v>
      </c>
      <c r="H934" s="154" t="s">
        <v>611</v>
      </c>
      <c r="I934" s="154" t="s">
        <v>858</v>
      </c>
      <c r="J934" s="154" t="s">
        <v>821</v>
      </c>
      <c r="K934" s="154" t="s">
        <v>857</v>
      </c>
      <c r="L934" s="154">
        <f>IF(Tabelle1[[#This Row],[Minutes]]&gt;1,Tabelle1[[#This Row],[Minutes]],"")</f>
        <v>63</v>
      </c>
      <c r="M934" s="154">
        <v>63</v>
      </c>
      <c r="N934"/>
    </row>
    <row r="935" spans="1:14" x14ac:dyDescent="0.25">
      <c r="A935" s="149" t="s">
        <v>518</v>
      </c>
      <c r="B935" s="151" t="str">
        <f>IF(OR(ISNUMBER(FIND("W/O",Tabelle1[[#This Row],[Score]])),ISNUMBER(FIND("RET",Tabelle1[[#This Row],[Score]]))),"NO","YES")</f>
        <v>YES</v>
      </c>
      <c r="C935" s="151" t="str">
        <f>IF(Tabelle1[[#This Row],[Tournament]]="Wimbledon","YES","NO")</f>
        <v>NO</v>
      </c>
      <c r="D935" s="150">
        <v>43675</v>
      </c>
      <c r="E935" s="151" t="s">
        <v>915</v>
      </c>
      <c r="F935" s="151">
        <v>4</v>
      </c>
      <c r="G935" s="151" t="s">
        <v>887</v>
      </c>
      <c r="H935" s="151" t="s">
        <v>552</v>
      </c>
      <c r="I935" s="151" t="s">
        <v>515</v>
      </c>
      <c r="J935" s="151" t="s">
        <v>576</v>
      </c>
      <c r="K935" s="151" t="s">
        <v>616</v>
      </c>
      <c r="L935" s="151">
        <f>IF(Tabelle1[[#This Row],[Minutes]]&gt;1,Tabelle1[[#This Row],[Minutes]],"")</f>
        <v>111</v>
      </c>
      <c r="M935" s="151">
        <v>111</v>
      </c>
      <c r="N935"/>
    </row>
    <row r="936" spans="1:14" x14ac:dyDescent="0.25">
      <c r="A936" s="152" t="s">
        <v>518</v>
      </c>
      <c r="B936" s="154" t="str">
        <f>IF(OR(ISNUMBER(FIND("W/O",Tabelle1[[#This Row],[Score]])),ISNUMBER(FIND("RET",Tabelle1[[#This Row],[Score]]))),"NO","YES")</f>
        <v>YES</v>
      </c>
      <c r="C936" s="154" t="str">
        <f>IF(Tabelle1[[#This Row],[Tournament]]="Wimbledon","YES","NO")</f>
        <v>NO</v>
      </c>
      <c r="D936" s="153">
        <v>43675</v>
      </c>
      <c r="E936" s="154" t="s">
        <v>915</v>
      </c>
      <c r="F936" s="154">
        <v>4</v>
      </c>
      <c r="G936" s="154" t="s">
        <v>834</v>
      </c>
      <c r="H936" s="154" t="s">
        <v>833</v>
      </c>
      <c r="I936" s="154" t="s">
        <v>923</v>
      </c>
      <c r="J936" s="154" t="s">
        <v>922</v>
      </c>
      <c r="K936" s="154" t="s">
        <v>921</v>
      </c>
      <c r="L936" s="154">
        <f>IF(Tabelle1[[#This Row],[Minutes]]&gt;1,Tabelle1[[#This Row],[Minutes]],"")</f>
        <v>65</v>
      </c>
      <c r="M936" s="154">
        <v>65</v>
      </c>
      <c r="N936"/>
    </row>
    <row r="937" spans="1:14" x14ac:dyDescent="0.25">
      <c r="A937" s="149" t="s">
        <v>518</v>
      </c>
      <c r="B937" s="151" t="str">
        <f>IF(OR(ISNUMBER(FIND("W/O",Tabelle1[[#This Row],[Score]])),ISNUMBER(FIND("RET",Tabelle1[[#This Row],[Score]]))),"NO","YES")</f>
        <v>YES</v>
      </c>
      <c r="C937" s="151" t="str">
        <f>IF(Tabelle1[[#This Row],[Tournament]]="Wimbledon","YES","NO")</f>
        <v>NO</v>
      </c>
      <c r="D937" s="150">
        <v>43675</v>
      </c>
      <c r="E937" s="151" t="s">
        <v>915</v>
      </c>
      <c r="F937" s="151">
        <v>4</v>
      </c>
      <c r="G937" s="151" t="s">
        <v>526</v>
      </c>
      <c r="H937" s="151" t="s">
        <v>525</v>
      </c>
      <c r="I937" s="151" t="s">
        <v>615</v>
      </c>
      <c r="J937" s="151" t="s">
        <v>614</v>
      </c>
      <c r="K937" s="151" t="s">
        <v>920</v>
      </c>
      <c r="L937" s="151">
        <f>IF(Tabelle1[[#This Row],[Minutes]]&gt;1,Tabelle1[[#This Row],[Minutes]],"")</f>
        <v>102</v>
      </c>
      <c r="M937" s="151">
        <v>102</v>
      </c>
      <c r="N937"/>
    </row>
    <row r="938" spans="1:14" x14ac:dyDescent="0.25">
      <c r="A938" s="152" t="s">
        <v>518</v>
      </c>
      <c r="B938" s="154" t="str">
        <f>IF(OR(ISNUMBER(FIND("W/O",Tabelle1[[#This Row],[Score]])),ISNUMBER(FIND("RET",Tabelle1[[#This Row],[Score]]))),"NO","YES")</f>
        <v>YES</v>
      </c>
      <c r="C938" s="154" t="str">
        <f>IF(Tabelle1[[#This Row],[Tournament]]="Wimbledon","YES","NO")</f>
        <v>NO</v>
      </c>
      <c r="D938" s="153">
        <v>43675</v>
      </c>
      <c r="E938" s="154" t="s">
        <v>915</v>
      </c>
      <c r="F938" s="154">
        <v>4</v>
      </c>
      <c r="G938" s="154" t="s">
        <v>521</v>
      </c>
      <c r="H938" s="154" t="s">
        <v>520</v>
      </c>
      <c r="I938" s="154" t="s">
        <v>777</v>
      </c>
      <c r="J938" s="154" t="s">
        <v>594</v>
      </c>
      <c r="K938" s="154" t="s">
        <v>919</v>
      </c>
      <c r="L938" s="154">
        <f>IF(Tabelle1[[#This Row],[Minutes]]&gt;1,Tabelle1[[#This Row],[Minutes]],"")</f>
        <v>66</v>
      </c>
      <c r="M938" s="154">
        <v>66</v>
      </c>
      <c r="N938"/>
    </row>
    <row r="939" spans="1:14" x14ac:dyDescent="0.25">
      <c r="A939" s="149" t="s">
        <v>518</v>
      </c>
      <c r="B939" s="151" t="str">
        <f>IF(OR(ISNUMBER(FIND("W/O",Tabelle1[[#This Row],[Score]])),ISNUMBER(FIND("RET",Tabelle1[[#This Row],[Score]]))),"NO","YES")</f>
        <v>YES</v>
      </c>
      <c r="C939" s="151" t="str">
        <f>IF(Tabelle1[[#This Row],[Tournament]]="Wimbledon","YES","NO")</f>
        <v>NO</v>
      </c>
      <c r="D939" s="150">
        <v>43675</v>
      </c>
      <c r="E939" s="151" t="s">
        <v>915</v>
      </c>
      <c r="F939" s="151">
        <v>4</v>
      </c>
      <c r="G939" s="151" t="s">
        <v>524</v>
      </c>
      <c r="H939" s="151" t="s">
        <v>523</v>
      </c>
      <c r="I939" s="151" t="s">
        <v>532</v>
      </c>
      <c r="J939" s="151" t="s">
        <v>531</v>
      </c>
      <c r="K939" s="151" t="s">
        <v>787</v>
      </c>
      <c r="L939" s="151">
        <f>IF(Tabelle1[[#This Row],[Minutes]]&gt;1,Tabelle1[[#This Row],[Minutes]],"")</f>
        <v>84</v>
      </c>
      <c r="M939" s="151">
        <v>84</v>
      </c>
      <c r="N939"/>
    </row>
    <row r="940" spans="1:14" x14ac:dyDescent="0.25">
      <c r="A940" s="152" t="s">
        <v>518</v>
      </c>
      <c r="B940" s="154" t="str">
        <f>IF(OR(ISNUMBER(FIND("W/O",Tabelle1[[#This Row],[Score]])),ISNUMBER(FIND("RET",Tabelle1[[#This Row],[Score]]))),"NO","YES")</f>
        <v>YES</v>
      </c>
      <c r="C940" s="154" t="str">
        <f>IF(Tabelle1[[#This Row],[Tournament]]="Wimbledon","YES","NO")</f>
        <v>NO</v>
      </c>
      <c r="D940" s="153">
        <v>43675</v>
      </c>
      <c r="E940" s="154" t="s">
        <v>915</v>
      </c>
      <c r="F940" s="154">
        <v>4</v>
      </c>
      <c r="G940" s="154" t="s">
        <v>917</v>
      </c>
      <c r="H940" s="154" t="s">
        <v>666</v>
      </c>
      <c r="I940" s="154" t="s">
        <v>600</v>
      </c>
      <c r="J940" s="154" t="s">
        <v>599</v>
      </c>
      <c r="K940" s="154" t="s">
        <v>918</v>
      </c>
      <c r="L940" s="154">
        <f>IF(Tabelle1[[#This Row],[Minutes]]&gt;1,Tabelle1[[#This Row],[Minutes]],"")</f>
        <v>76</v>
      </c>
      <c r="M940" s="154">
        <v>76</v>
      </c>
      <c r="N940"/>
    </row>
    <row r="941" spans="1:14" x14ac:dyDescent="0.25">
      <c r="A941" s="149" t="s">
        <v>518</v>
      </c>
      <c r="B941" s="151" t="str">
        <f>IF(OR(ISNUMBER(FIND("W/O",Tabelle1[[#This Row],[Score]])),ISNUMBER(FIND("RET",Tabelle1[[#This Row],[Score]]))),"NO","YES")</f>
        <v>YES</v>
      </c>
      <c r="C941" s="151" t="str">
        <f>IF(Tabelle1[[#This Row],[Tournament]]="Wimbledon","YES","NO")</f>
        <v>NO</v>
      </c>
      <c r="D941" s="150">
        <v>43675</v>
      </c>
      <c r="E941" s="151" t="s">
        <v>915</v>
      </c>
      <c r="F941" s="151">
        <v>4</v>
      </c>
      <c r="G941" s="151" t="s">
        <v>514</v>
      </c>
      <c r="H941" s="151" t="s">
        <v>513</v>
      </c>
      <c r="I941" s="151" t="s">
        <v>529</v>
      </c>
      <c r="J941" s="151" t="s">
        <v>528</v>
      </c>
      <c r="K941" s="151" t="s">
        <v>775</v>
      </c>
      <c r="L941" s="151">
        <f>IF(Tabelle1[[#This Row],[Minutes]]&gt;1,Tabelle1[[#This Row],[Minutes]],"")</f>
        <v>71</v>
      </c>
      <c r="M941" s="151">
        <v>71</v>
      </c>
      <c r="N941"/>
    </row>
    <row r="942" spans="1:14" x14ac:dyDescent="0.25">
      <c r="A942" s="152" t="s">
        <v>518</v>
      </c>
      <c r="B942" s="154" t="str">
        <f>IF(OR(ISNUMBER(FIND("W/O",Tabelle1[[#This Row],[Score]])),ISNUMBER(FIND("RET",Tabelle1[[#This Row],[Score]]))),"NO","YES")</f>
        <v>YES</v>
      </c>
      <c r="C942" s="154" t="str">
        <f>IF(Tabelle1[[#This Row],[Tournament]]="Wimbledon","YES","NO")</f>
        <v>NO</v>
      </c>
      <c r="D942" s="153">
        <v>43675</v>
      </c>
      <c r="E942" s="154" t="s">
        <v>915</v>
      </c>
      <c r="F942" s="154">
        <v>5</v>
      </c>
      <c r="G942" s="154" t="s">
        <v>587</v>
      </c>
      <c r="H942" s="154" t="s">
        <v>611</v>
      </c>
      <c r="I942" s="154" t="s">
        <v>521</v>
      </c>
      <c r="J942" s="154" t="s">
        <v>520</v>
      </c>
      <c r="K942" s="154" t="s">
        <v>519</v>
      </c>
      <c r="L942" s="154">
        <f>IF(Tabelle1[[#This Row],[Minutes]]&gt;1,Tabelle1[[#This Row],[Minutes]],"")</f>
        <v>121</v>
      </c>
      <c r="M942" s="154">
        <v>121</v>
      </c>
      <c r="N942"/>
    </row>
    <row r="943" spans="1:14" x14ac:dyDescent="0.25">
      <c r="A943" s="149" t="s">
        <v>518</v>
      </c>
      <c r="B943" s="151" t="str">
        <f>IF(OR(ISNUMBER(FIND("W/O",Tabelle1[[#This Row],[Score]])),ISNUMBER(FIND("RET",Tabelle1[[#This Row],[Score]]))),"NO","YES")</f>
        <v>YES</v>
      </c>
      <c r="C943" s="151" t="str">
        <f>IF(Tabelle1[[#This Row],[Tournament]]="Wimbledon","YES","NO")</f>
        <v>NO</v>
      </c>
      <c r="D943" s="150">
        <v>43675</v>
      </c>
      <c r="E943" s="151" t="s">
        <v>915</v>
      </c>
      <c r="F943" s="151">
        <v>5</v>
      </c>
      <c r="G943" s="151" t="s">
        <v>526</v>
      </c>
      <c r="H943" s="151" t="s">
        <v>525</v>
      </c>
      <c r="I943" s="151" t="s">
        <v>834</v>
      </c>
      <c r="J943" s="151" t="s">
        <v>833</v>
      </c>
      <c r="K943" s="151" t="s">
        <v>588</v>
      </c>
      <c r="L943" s="151">
        <f>IF(Tabelle1[[#This Row],[Minutes]]&gt;1,Tabelle1[[#This Row],[Minutes]],"")</f>
        <v>99</v>
      </c>
      <c r="M943" s="151">
        <v>99</v>
      </c>
      <c r="N943"/>
    </row>
    <row r="944" spans="1:14" x14ac:dyDescent="0.25">
      <c r="A944" s="152" t="s">
        <v>518</v>
      </c>
      <c r="B944" s="154" t="str">
        <f>IF(OR(ISNUMBER(FIND("W/O",Tabelle1[[#This Row],[Score]])),ISNUMBER(FIND("RET",Tabelle1[[#This Row],[Score]]))),"NO","YES")</f>
        <v>YES</v>
      </c>
      <c r="C944" s="154" t="str">
        <f>IF(Tabelle1[[#This Row],[Tournament]]="Wimbledon","YES","NO")</f>
        <v>NO</v>
      </c>
      <c r="D944" s="153">
        <v>43675</v>
      </c>
      <c r="E944" s="154" t="s">
        <v>915</v>
      </c>
      <c r="F944" s="154">
        <v>5</v>
      </c>
      <c r="G944" s="154" t="s">
        <v>524</v>
      </c>
      <c r="H944" s="154" t="s">
        <v>523</v>
      </c>
      <c r="I944" s="154" t="s">
        <v>917</v>
      </c>
      <c r="J944" s="154" t="s">
        <v>666</v>
      </c>
      <c r="K944" s="154" t="s">
        <v>916</v>
      </c>
      <c r="L944" s="154">
        <f>IF(Tabelle1[[#This Row],[Minutes]]&gt;1,Tabelle1[[#This Row],[Minutes]],"")</f>
        <v>85</v>
      </c>
      <c r="M944" s="154">
        <v>85</v>
      </c>
      <c r="N944"/>
    </row>
    <row r="945" spans="1:14" x14ac:dyDescent="0.25">
      <c r="A945" s="149" t="s">
        <v>518</v>
      </c>
      <c r="B945" s="151" t="str">
        <f>IF(OR(ISNUMBER(FIND("W/O",Tabelle1[[#This Row],[Score]])),ISNUMBER(FIND("RET",Tabelle1[[#This Row],[Score]]))),"NO","YES")</f>
        <v>YES</v>
      </c>
      <c r="C945" s="151" t="str">
        <f>IF(Tabelle1[[#This Row],[Tournament]]="Wimbledon","YES","NO")</f>
        <v>NO</v>
      </c>
      <c r="D945" s="150">
        <v>43675</v>
      </c>
      <c r="E945" s="151" t="s">
        <v>915</v>
      </c>
      <c r="F945" s="151">
        <v>5</v>
      </c>
      <c r="G945" s="151" t="s">
        <v>514</v>
      </c>
      <c r="H945" s="151" t="s">
        <v>513</v>
      </c>
      <c r="I945" s="151" t="s">
        <v>887</v>
      </c>
      <c r="J945" s="151" t="s">
        <v>552</v>
      </c>
      <c r="K945" s="151" t="s">
        <v>809</v>
      </c>
      <c r="L945" s="151">
        <f>IF(Tabelle1[[#This Row],[Minutes]]&gt;1,Tabelle1[[#This Row],[Minutes]],"")</f>
        <v>113</v>
      </c>
      <c r="M945" s="151">
        <v>113</v>
      </c>
      <c r="N945"/>
    </row>
    <row r="946" spans="1:14" x14ac:dyDescent="0.25">
      <c r="A946" s="152" t="s">
        <v>518</v>
      </c>
      <c r="B946" s="154" t="str">
        <f>IF(OR(ISNUMBER(FIND("W/O",Tabelle1[[#This Row],[Score]])),ISNUMBER(FIND("RET",Tabelle1[[#This Row],[Score]]))),"NO","YES")</f>
        <v>YES</v>
      </c>
      <c r="C946" s="154" t="str">
        <f>IF(Tabelle1[[#This Row],[Tournament]]="Wimbledon","YES","NO")</f>
        <v>NO</v>
      </c>
      <c r="D946" s="153">
        <v>43675</v>
      </c>
      <c r="E946" s="154" t="s">
        <v>915</v>
      </c>
      <c r="F946" s="154">
        <v>6</v>
      </c>
      <c r="G946" s="154" t="s">
        <v>526</v>
      </c>
      <c r="H946" s="154" t="s">
        <v>525</v>
      </c>
      <c r="I946" s="154" t="s">
        <v>587</v>
      </c>
      <c r="J946" s="154" t="s">
        <v>611</v>
      </c>
      <c r="K946" s="154" t="s">
        <v>550</v>
      </c>
      <c r="L946" s="154">
        <f>IF(Tabelle1[[#This Row],[Minutes]]&gt;1,Tabelle1[[#This Row],[Minutes]],"")</f>
        <v>71</v>
      </c>
      <c r="M946" s="154">
        <v>71</v>
      </c>
      <c r="N946"/>
    </row>
    <row r="947" spans="1:14" x14ac:dyDescent="0.25">
      <c r="A947" s="149" t="s">
        <v>518</v>
      </c>
      <c r="B947" s="151" t="str">
        <f>IF(OR(ISNUMBER(FIND("W/O",Tabelle1[[#This Row],[Score]])),ISNUMBER(FIND("RET",Tabelle1[[#This Row],[Score]]))),"NO","YES")</f>
        <v>YES</v>
      </c>
      <c r="C947" s="151" t="str">
        <f>IF(Tabelle1[[#This Row],[Tournament]]="Wimbledon","YES","NO")</f>
        <v>NO</v>
      </c>
      <c r="D947" s="150">
        <v>43675</v>
      </c>
      <c r="E947" s="151" t="s">
        <v>915</v>
      </c>
      <c r="F947" s="151">
        <v>6</v>
      </c>
      <c r="G947" s="151" t="s">
        <v>514</v>
      </c>
      <c r="H947" s="151" t="s">
        <v>513</v>
      </c>
      <c r="I947" s="151" t="s">
        <v>524</v>
      </c>
      <c r="J947" s="151" t="s">
        <v>523</v>
      </c>
      <c r="K947" s="151" t="s">
        <v>854</v>
      </c>
      <c r="L947" s="151">
        <f>IF(Tabelle1[[#This Row],[Minutes]]&gt;1,Tabelle1[[#This Row],[Minutes]],"")</f>
        <v>79</v>
      </c>
      <c r="M947" s="151">
        <v>79</v>
      </c>
      <c r="N947"/>
    </row>
    <row r="948" spans="1:14" x14ac:dyDescent="0.25">
      <c r="A948" s="152" t="s">
        <v>518</v>
      </c>
      <c r="B948" s="154" t="str">
        <f>IF(OR(ISNUMBER(FIND("W/O",Tabelle1[[#This Row],[Score]])),ISNUMBER(FIND("RET",Tabelle1[[#This Row],[Score]]))),"NO","YES")</f>
        <v>YES</v>
      </c>
      <c r="C948" s="154" t="str">
        <f>IF(Tabelle1[[#This Row],[Tournament]]="Wimbledon","YES","NO")</f>
        <v>NO</v>
      </c>
      <c r="D948" s="153">
        <v>43675</v>
      </c>
      <c r="E948" s="154" t="s">
        <v>915</v>
      </c>
      <c r="F948" s="154">
        <v>7</v>
      </c>
      <c r="G948" s="154" t="s">
        <v>514</v>
      </c>
      <c r="H948" s="154" t="s">
        <v>513</v>
      </c>
      <c r="I948" s="154" t="s">
        <v>526</v>
      </c>
      <c r="J948" s="154" t="s">
        <v>525</v>
      </c>
      <c r="K948" s="154" t="s">
        <v>914</v>
      </c>
      <c r="L948" s="154">
        <f>IF(Tabelle1[[#This Row],[Minutes]]&gt;1,Tabelle1[[#This Row],[Minutes]],"")</f>
        <v>74</v>
      </c>
      <c r="M948" s="154">
        <v>74</v>
      </c>
      <c r="N948"/>
    </row>
    <row r="949" spans="1:14" x14ac:dyDescent="0.25">
      <c r="A949" s="149" t="s">
        <v>518</v>
      </c>
      <c r="B949" s="151" t="str">
        <f>IF(OR(ISNUMBER(FIND("W/O",Tabelle1[[#This Row],[Score]])),ISNUMBER(FIND("RET",Tabelle1[[#This Row],[Score]]))),"NO","YES")</f>
        <v>YES</v>
      </c>
      <c r="C949" s="151" t="str">
        <f>IF(Tabelle1[[#This Row],[Tournament]]="Wimbledon","YES","NO")</f>
        <v>NO</v>
      </c>
      <c r="D949" s="150">
        <v>43682</v>
      </c>
      <c r="E949" s="151" t="s">
        <v>902</v>
      </c>
      <c r="F949" s="151">
        <v>3</v>
      </c>
      <c r="G949" s="151" t="s">
        <v>587</v>
      </c>
      <c r="H949" s="151" t="s">
        <v>783</v>
      </c>
      <c r="I949" s="151" t="s">
        <v>562</v>
      </c>
      <c r="J949" s="151" t="s">
        <v>730</v>
      </c>
      <c r="K949" s="151" t="s">
        <v>610</v>
      </c>
      <c r="L949" s="151">
        <f>IF(Tabelle1[[#This Row],[Minutes]]&gt;1,Tabelle1[[#This Row],[Minutes]],"")</f>
        <v>85</v>
      </c>
      <c r="M949" s="151">
        <v>85</v>
      </c>
      <c r="N949"/>
    </row>
    <row r="950" spans="1:14" x14ac:dyDescent="0.25">
      <c r="A950" s="152" t="s">
        <v>518</v>
      </c>
      <c r="B950" s="154" t="str">
        <f>IF(OR(ISNUMBER(FIND("W/O",Tabelle1[[#This Row],[Score]])),ISNUMBER(FIND("RET",Tabelle1[[#This Row],[Score]]))),"NO","YES")</f>
        <v>YES</v>
      </c>
      <c r="C950" s="154" t="str">
        <f>IF(Tabelle1[[#This Row],[Tournament]]="Wimbledon","YES","NO")</f>
        <v>NO</v>
      </c>
      <c r="D950" s="153">
        <v>43682</v>
      </c>
      <c r="E950" s="154" t="s">
        <v>902</v>
      </c>
      <c r="F950" s="154">
        <v>3</v>
      </c>
      <c r="G950" s="154" t="s">
        <v>543</v>
      </c>
      <c r="H950" s="154" t="s">
        <v>755</v>
      </c>
      <c r="I950" s="154" t="s">
        <v>615</v>
      </c>
      <c r="J950" s="154" t="s">
        <v>614</v>
      </c>
      <c r="K950" s="154" t="s">
        <v>522</v>
      </c>
      <c r="L950" s="154">
        <f>IF(Tabelle1[[#This Row],[Minutes]]&gt;1,Tabelle1[[#This Row],[Minutes]],"")</f>
        <v>77</v>
      </c>
      <c r="M950" s="154">
        <v>77</v>
      </c>
      <c r="N950"/>
    </row>
    <row r="951" spans="1:14" x14ac:dyDescent="0.25">
      <c r="A951" s="149" t="s">
        <v>518</v>
      </c>
      <c r="B951" s="151" t="str">
        <f>IF(OR(ISNUMBER(FIND("W/O",Tabelle1[[#This Row],[Score]])),ISNUMBER(FIND("RET",Tabelle1[[#This Row],[Score]]))),"NO","YES")</f>
        <v>YES</v>
      </c>
      <c r="C951" s="151" t="str">
        <f>IF(Tabelle1[[#This Row],[Tournament]]="Wimbledon","YES","NO")</f>
        <v>NO</v>
      </c>
      <c r="D951" s="150">
        <v>43682</v>
      </c>
      <c r="E951" s="151" t="s">
        <v>902</v>
      </c>
      <c r="F951" s="151">
        <v>3</v>
      </c>
      <c r="G951" s="151" t="s">
        <v>558</v>
      </c>
      <c r="H951" s="151" t="s">
        <v>513</v>
      </c>
      <c r="I951" s="151" t="s">
        <v>625</v>
      </c>
      <c r="J951" s="151" t="s">
        <v>577</v>
      </c>
      <c r="K951" s="151" t="s">
        <v>913</v>
      </c>
      <c r="L951" s="151">
        <f>IF(Tabelle1[[#This Row],[Minutes]]&gt;1,Tabelle1[[#This Row],[Minutes]],"")</f>
        <v>127</v>
      </c>
      <c r="M951" s="151">
        <v>127</v>
      </c>
      <c r="N951"/>
    </row>
    <row r="952" spans="1:14" x14ac:dyDescent="0.25">
      <c r="A952" s="152" t="s">
        <v>518</v>
      </c>
      <c r="B952" s="154" t="str">
        <f>IF(OR(ISNUMBER(FIND("W/O",Tabelle1[[#This Row],[Score]])),ISNUMBER(FIND("RET",Tabelle1[[#This Row],[Score]]))),"NO","YES")</f>
        <v>YES</v>
      </c>
      <c r="C952" s="154" t="str">
        <f>IF(Tabelle1[[#This Row],[Tournament]]="Wimbledon","YES","NO")</f>
        <v>NO</v>
      </c>
      <c r="D952" s="153">
        <v>43682</v>
      </c>
      <c r="E952" s="154" t="s">
        <v>902</v>
      </c>
      <c r="F952" s="154">
        <v>3</v>
      </c>
      <c r="G952" s="154" t="s">
        <v>579</v>
      </c>
      <c r="H952" s="154" t="s">
        <v>903</v>
      </c>
      <c r="I952" s="154" t="s">
        <v>592</v>
      </c>
      <c r="J952" s="154" t="s">
        <v>745</v>
      </c>
      <c r="K952" s="154" t="s">
        <v>610</v>
      </c>
      <c r="L952" s="154">
        <f>IF(Tabelle1[[#This Row],[Minutes]]&gt;1,Tabelle1[[#This Row],[Minutes]],"")</f>
        <v>80</v>
      </c>
      <c r="M952" s="154">
        <v>80</v>
      </c>
      <c r="N952"/>
    </row>
    <row r="953" spans="1:14" x14ac:dyDescent="0.25">
      <c r="A953" s="149" t="s">
        <v>518</v>
      </c>
      <c r="B953" s="151" t="str">
        <f>IF(OR(ISNUMBER(FIND("W/O",Tabelle1[[#This Row],[Score]])),ISNUMBER(FIND("RET",Tabelle1[[#This Row],[Score]]))),"NO","YES")</f>
        <v>YES</v>
      </c>
      <c r="C953" s="151" t="str">
        <f>IF(Tabelle1[[#This Row],[Tournament]]="Wimbledon","YES","NO")</f>
        <v>NO</v>
      </c>
      <c r="D953" s="150">
        <v>43682</v>
      </c>
      <c r="E953" s="151" t="s">
        <v>902</v>
      </c>
      <c r="F953" s="151">
        <v>3</v>
      </c>
      <c r="G953" s="151" t="s">
        <v>834</v>
      </c>
      <c r="H953" s="151" t="s">
        <v>833</v>
      </c>
      <c r="I953" s="151" t="s">
        <v>632</v>
      </c>
      <c r="J953" s="151" t="s">
        <v>622</v>
      </c>
      <c r="K953" s="151" t="s">
        <v>646</v>
      </c>
      <c r="L953" s="151">
        <f>IF(Tabelle1[[#This Row],[Minutes]]&gt;1,Tabelle1[[#This Row],[Minutes]],"")</f>
        <v>55</v>
      </c>
      <c r="M953" s="151">
        <v>55</v>
      </c>
      <c r="N953"/>
    </row>
    <row r="954" spans="1:14" x14ac:dyDescent="0.25">
      <c r="A954" s="152" t="s">
        <v>518</v>
      </c>
      <c r="B954" s="154" t="str">
        <f>IF(OR(ISNUMBER(FIND("W/O",Tabelle1[[#This Row],[Score]])),ISNUMBER(FIND("RET",Tabelle1[[#This Row],[Score]]))),"NO","YES")</f>
        <v>YES</v>
      </c>
      <c r="C954" s="154" t="str">
        <f>IF(Tabelle1[[#This Row],[Tournament]]="Wimbledon","YES","NO")</f>
        <v>NO</v>
      </c>
      <c r="D954" s="153">
        <v>43682</v>
      </c>
      <c r="E954" s="154" t="s">
        <v>902</v>
      </c>
      <c r="F954" s="154">
        <v>3</v>
      </c>
      <c r="G954" s="154" t="s">
        <v>591</v>
      </c>
      <c r="H954" s="154" t="s">
        <v>887</v>
      </c>
      <c r="I954" s="154" t="s">
        <v>524</v>
      </c>
      <c r="J954" s="154" t="s">
        <v>523</v>
      </c>
      <c r="K954" s="154" t="s">
        <v>912</v>
      </c>
      <c r="L954" s="154">
        <f>IF(Tabelle1[[#This Row],[Minutes]]&gt;1,Tabelle1[[#This Row],[Minutes]],"")</f>
        <v>118</v>
      </c>
      <c r="M954" s="154">
        <v>118</v>
      </c>
      <c r="N954"/>
    </row>
    <row r="955" spans="1:14" x14ac:dyDescent="0.25">
      <c r="A955" s="149" t="s">
        <v>518</v>
      </c>
      <c r="B955" s="151" t="str">
        <f>IF(OR(ISNUMBER(FIND("W/O",Tabelle1[[#This Row],[Score]])),ISNUMBER(FIND("RET",Tabelle1[[#This Row],[Score]]))),"NO","YES")</f>
        <v>YES</v>
      </c>
      <c r="C955" s="151" t="str">
        <f>IF(Tabelle1[[#This Row],[Tournament]]="Wimbledon","YES","NO")</f>
        <v>NO</v>
      </c>
      <c r="D955" s="150">
        <v>43682</v>
      </c>
      <c r="E955" s="151" t="s">
        <v>902</v>
      </c>
      <c r="F955" s="151">
        <v>3</v>
      </c>
      <c r="G955" s="151" t="s">
        <v>612</v>
      </c>
      <c r="H955" s="151" t="s">
        <v>611</v>
      </c>
      <c r="I955" s="151" t="s">
        <v>658</v>
      </c>
      <c r="J955" s="151" t="s">
        <v>544</v>
      </c>
      <c r="K955" s="151" t="s">
        <v>911</v>
      </c>
      <c r="L955" s="151">
        <f>IF(Tabelle1[[#This Row],[Minutes]]&gt;1,Tabelle1[[#This Row],[Minutes]],"")</f>
        <v>90</v>
      </c>
      <c r="M955" s="151">
        <v>90</v>
      </c>
      <c r="N955"/>
    </row>
    <row r="956" spans="1:14" x14ac:dyDescent="0.25">
      <c r="A956" s="152" t="s">
        <v>518</v>
      </c>
      <c r="B956" s="154" t="str">
        <f>IF(OR(ISNUMBER(FIND("W/O",Tabelle1[[#This Row],[Score]])),ISNUMBER(FIND("RET",Tabelle1[[#This Row],[Score]]))),"NO","YES")</f>
        <v>YES</v>
      </c>
      <c r="C956" s="154" t="str">
        <f>IF(Tabelle1[[#This Row],[Tournament]]="Wimbledon","YES","NO")</f>
        <v>NO</v>
      </c>
      <c r="D956" s="153">
        <v>43682</v>
      </c>
      <c r="E956" s="154" t="s">
        <v>902</v>
      </c>
      <c r="F956" s="154">
        <v>3</v>
      </c>
      <c r="G956" s="154" t="s">
        <v>526</v>
      </c>
      <c r="H956" s="154" t="s">
        <v>525</v>
      </c>
      <c r="I956" s="154" t="s">
        <v>647</v>
      </c>
      <c r="J956" s="154" t="s">
        <v>714</v>
      </c>
      <c r="K956" s="154" t="s">
        <v>646</v>
      </c>
      <c r="L956" s="154">
        <f>IF(Tabelle1[[#This Row],[Minutes]]&gt;1,Tabelle1[[#This Row],[Minutes]],"")</f>
        <v>42</v>
      </c>
      <c r="M956" s="154">
        <v>42</v>
      </c>
      <c r="N956"/>
    </row>
    <row r="957" spans="1:14" x14ac:dyDescent="0.25">
      <c r="A957" s="149" t="s">
        <v>518</v>
      </c>
      <c r="B957" s="151" t="str">
        <f>IF(OR(ISNUMBER(FIND("W/O",Tabelle1[[#This Row],[Score]])),ISNUMBER(FIND("RET",Tabelle1[[#This Row],[Score]]))),"NO","YES")</f>
        <v>YES</v>
      </c>
      <c r="C957" s="151" t="str">
        <f>IF(Tabelle1[[#This Row],[Tournament]]="Wimbledon","YES","NO")</f>
        <v>NO</v>
      </c>
      <c r="D957" s="150">
        <v>43682</v>
      </c>
      <c r="E957" s="151" t="s">
        <v>902</v>
      </c>
      <c r="F957" s="151">
        <v>3</v>
      </c>
      <c r="G957" s="151" t="s">
        <v>549</v>
      </c>
      <c r="H957" s="151" t="s">
        <v>548</v>
      </c>
      <c r="I957" s="151" t="s">
        <v>729</v>
      </c>
      <c r="J957" s="151" t="s">
        <v>874</v>
      </c>
      <c r="K957" s="151" t="s">
        <v>643</v>
      </c>
      <c r="L957" s="151">
        <f>IF(Tabelle1[[#This Row],[Minutes]]&gt;1,Tabelle1[[#This Row],[Minutes]],"")</f>
        <v>106</v>
      </c>
      <c r="M957" s="151">
        <v>106</v>
      </c>
      <c r="N957"/>
    </row>
    <row r="958" spans="1:14" x14ac:dyDescent="0.25">
      <c r="A958" s="152" t="s">
        <v>518</v>
      </c>
      <c r="B958" s="154" t="str">
        <f>IF(OR(ISNUMBER(FIND("W/O",Tabelle1[[#This Row],[Score]])),ISNUMBER(FIND("RET",Tabelle1[[#This Row],[Score]]))),"NO","YES")</f>
        <v>YES</v>
      </c>
      <c r="C958" s="154" t="str">
        <f>IF(Tabelle1[[#This Row],[Tournament]]="Wimbledon","YES","NO")</f>
        <v>NO</v>
      </c>
      <c r="D958" s="153">
        <v>43682</v>
      </c>
      <c r="E958" s="154" t="s">
        <v>902</v>
      </c>
      <c r="F958" s="154">
        <v>3</v>
      </c>
      <c r="G958" s="154" t="s">
        <v>529</v>
      </c>
      <c r="H958" s="154" t="s">
        <v>528</v>
      </c>
      <c r="I958" s="154" t="s">
        <v>600</v>
      </c>
      <c r="J958" s="154" t="s">
        <v>599</v>
      </c>
      <c r="K958" s="154" t="s">
        <v>910</v>
      </c>
      <c r="L958" s="154">
        <f>IF(Tabelle1[[#This Row],[Minutes]]&gt;1,Tabelle1[[#This Row],[Minutes]],"")</f>
        <v>83</v>
      </c>
      <c r="M958" s="154">
        <v>83</v>
      </c>
      <c r="N958"/>
    </row>
    <row r="959" spans="1:14" x14ac:dyDescent="0.25">
      <c r="A959" s="149" t="s">
        <v>518</v>
      </c>
      <c r="B959" s="151" t="str">
        <f>IF(OR(ISNUMBER(FIND("W/O",Tabelle1[[#This Row],[Score]])),ISNUMBER(FIND("RET",Tabelle1[[#This Row],[Score]]))),"NO","YES")</f>
        <v>YES</v>
      </c>
      <c r="C959" s="151" t="str">
        <f>IF(Tabelle1[[#This Row],[Tournament]]="Wimbledon","YES","NO")</f>
        <v>NO</v>
      </c>
      <c r="D959" s="150">
        <v>43682</v>
      </c>
      <c r="E959" s="151" t="s">
        <v>902</v>
      </c>
      <c r="F959" s="151">
        <v>3</v>
      </c>
      <c r="G959" s="151" t="s">
        <v>758</v>
      </c>
      <c r="H959" s="151" t="s">
        <v>586</v>
      </c>
      <c r="I959" s="151" t="s">
        <v>738</v>
      </c>
      <c r="J959" s="151" t="s">
        <v>561</v>
      </c>
      <c r="K959" s="151" t="s">
        <v>512</v>
      </c>
      <c r="L959" s="151">
        <f>IF(Tabelle1[[#This Row],[Minutes]]&gt;1,Tabelle1[[#This Row],[Minutes]],"")</f>
        <v>65</v>
      </c>
      <c r="M959" s="151">
        <v>65</v>
      </c>
      <c r="N959"/>
    </row>
    <row r="960" spans="1:14" x14ac:dyDescent="0.25">
      <c r="A960" s="152" t="s">
        <v>518</v>
      </c>
      <c r="B960" s="154" t="str">
        <f>IF(OR(ISNUMBER(FIND("W/O",Tabelle1[[#This Row],[Score]])),ISNUMBER(FIND("RET",Tabelle1[[#This Row],[Score]]))),"NO","YES")</f>
        <v>YES</v>
      </c>
      <c r="C960" s="154" t="str">
        <f>IF(Tabelle1[[#This Row],[Tournament]]="Wimbledon","YES","NO")</f>
        <v>NO</v>
      </c>
      <c r="D960" s="153">
        <v>43682</v>
      </c>
      <c r="E960" s="154" t="s">
        <v>902</v>
      </c>
      <c r="F960" s="154">
        <v>3</v>
      </c>
      <c r="G960" s="154" t="s">
        <v>574</v>
      </c>
      <c r="H960" s="154" t="s">
        <v>573</v>
      </c>
      <c r="I960" s="154" t="s">
        <v>535</v>
      </c>
      <c r="J960" s="154" t="s">
        <v>534</v>
      </c>
      <c r="K960" s="154" t="s">
        <v>909</v>
      </c>
      <c r="L960" s="154">
        <f>IF(Tabelle1[[#This Row],[Minutes]]&gt;1,Tabelle1[[#This Row],[Minutes]],"")</f>
        <v>91</v>
      </c>
      <c r="M960" s="154">
        <v>91</v>
      </c>
      <c r="N960"/>
    </row>
    <row r="961" spans="1:14" x14ac:dyDescent="0.25">
      <c r="A961" s="149" t="s">
        <v>518</v>
      </c>
      <c r="B961" s="151" t="str">
        <f>IF(OR(ISNUMBER(FIND("W/O",Tabelle1[[#This Row],[Score]])),ISNUMBER(FIND("RET",Tabelle1[[#This Row],[Score]]))),"NO","YES")</f>
        <v>YES</v>
      </c>
      <c r="C961" s="151" t="str">
        <f>IF(Tabelle1[[#This Row],[Tournament]]="Wimbledon","YES","NO")</f>
        <v>NO</v>
      </c>
      <c r="D961" s="150">
        <v>43682</v>
      </c>
      <c r="E961" s="151" t="s">
        <v>902</v>
      </c>
      <c r="F961" s="151">
        <v>3</v>
      </c>
      <c r="G961" s="151" t="s">
        <v>907</v>
      </c>
      <c r="H961" s="151" t="s">
        <v>906</v>
      </c>
      <c r="I961" s="151" t="s">
        <v>568</v>
      </c>
      <c r="J961" s="151" t="s">
        <v>876</v>
      </c>
      <c r="K961" s="151" t="s">
        <v>610</v>
      </c>
      <c r="L961" s="151">
        <f>IF(Tabelle1[[#This Row],[Minutes]]&gt;1,Tabelle1[[#This Row],[Minutes]],"")</f>
        <v>85</v>
      </c>
      <c r="M961" s="151">
        <v>85</v>
      </c>
      <c r="N961"/>
    </row>
    <row r="962" spans="1:14" x14ac:dyDescent="0.25">
      <c r="A962" s="152" t="s">
        <v>518</v>
      </c>
      <c r="B962" s="154" t="str">
        <f>IF(OR(ISNUMBER(FIND("W/O",Tabelle1[[#This Row],[Score]])),ISNUMBER(FIND("RET",Tabelle1[[#This Row],[Score]]))),"NO","YES")</f>
        <v>YES</v>
      </c>
      <c r="C962" s="154" t="str">
        <f>IF(Tabelle1[[#This Row],[Tournament]]="Wimbledon","YES","NO")</f>
        <v>NO</v>
      </c>
      <c r="D962" s="153">
        <v>43682</v>
      </c>
      <c r="E962" s="154" t="s">
        <v>902</v>
      </c>
      <c r="F962" s="154">
        <v>3</v>
      </c>
      <c r="G962" s="154" t="s">
        <v>532</v>
      </c>
      <c r="H962" s="154" t="s">
        <v>531</v>
      </c>
      <c r="I962" s="154" t="s">
        <v>552</v>
      </c>
      <c r="J962" s="154" t="s">
        <v>551</v>
      </c>
      <c r="K962" s="154" t="s">
        <v>753</v>
      </c>
      <c r="L962" s="154">
        <f>IF(Tabelle1[[#This Row],[Minutes]]&gt;1,Tabelle1[[#This Row],[Minutes]],"")</f>
        <v>84</v>
      </c>
      <c r="M962" s="154">
        <v>84</v>
      </c>
      <c r="N962"/>
    </row>
    <row r="963" spans="1:14" x14ac:dyDescent="0.25">
      <c r="A963" s="149" t="s">
        <v>518</v>
      </c>
      <c r="B963" s="151" t="str">
        <f>IF(OR(ISNUMBER(FIND("W/O",Tabelle1[[#This Row],[Score]])),ISNUMBER(FIND("RET",Tabelle1[[#This Row],[Score]]))),"NO","YES")</f>
        <v>YES</v>
      </c>
      <c r="C963" s="151" t="str">
        <f>IF(Tabelle1[[#This Row],[Tournament]]="Wimbledon","YES","NO")</f>
        <v>NO</v>
      </c>
      <c r="D963" s="150">
        <v>43682</v>
      </c>
      <c r="E963" s="151" t="s">
        <v>902</v>
      </c>
      <c r="F963" s="151">
        <v>3</v>
      </c>
      <c r="G963" s="151" t="s">
        <v>581</v>
      </c>
      <c r="H963" s="151" t="s">
        <v>580</v>
      </c>
      <c r="I963" s="151" t="s">
        <v>521</v>
      </c>
      <c r="J963" s="151" t="s">
        <v>520</v>
      </c>
      <c r="K963" s="151" t="s">
        <v>536</v>
      </c>
      <c r="L963" s="151">
        <f>IF(Tabelle1[[#This Row],[Minutes]]&gt;1,Tabelle1[[#This Row],[Minutes]],"")</f>
        <v>90</v>
      </c>
      <c r="M963" s="151">
        <v>90</v>
      </c>
      <c r="N963"/>
    </row>
    <row r="964" spans="1:14" x14ac:dyDescent="0.25">
      <c r="A964" s="152" t="s">
        <v>518</v>
      </c>
      <c r="B964" s="154" t="str">
        <f>IF(OR(ISNUMBER(FIND("W/O",Tabelle1[[#This Row],[Score]])),ISNUMBER(FIND("RET",Tabelle1[[#This Row],[Score]]))),"NO","YES")</f>
        <v>YES</v>
      </c>
      <c r="C964" s="154" t="str">
        <f>IF(Tabelle1[[#This Row],[Tournament]]="Wimbledon","YES","NO")</f>
        <v>NO</v>
      </c>
      <c r="D964" s="153">
        <v>43682</v>
      </c>
      <c r="E964" s="154" t="s">
        <v>902</v>
      </c>
      <c r="F964" s="154">
        <v>3</v>
      </c>
      <c r="G964" s="154" t="s">
        <v>555</v>
      </c>
      <c r="H964" s="154" t="s">
        <v>554</v>
      </c>
      <c r="I964" s="154" t="s">
        <v>515</v>
      </c>
      <c r="J964" s="154" t="s">
        <v>576</v>
      </c>
      <c r="K964" s="154" t="s">
        <v>908</v>
      </c>
      <c r="L964" s="154">
        <f>IF(Tabelle1[[#This Row],[Minutes]]&gt;1,Tabelle1[[#This Row],[Minutes]],"")</f>
        <v>63</v>
      </c>
      <c r="M964" s="154">
        <v>63</v>
      </c>
      <c r="N964"/>
    </row>
    <row r="965" spans="1:14" x14ac:dyDescent="0.25">
      <c r="A965" s="149" t="s">
        <v>518</v>
      </c>
      <c r="B965" s="151" t="str">
        <f>IF(OR(ISNUMBER(FIND("W/O",Tabelle1[[#This Row],[Score]])),ISNUMBER(FIND("RET",Tabelle1[[#This Row],[Score]]))),"NO","YES")</f>
        <v>YES</v>
      </c>
      <c r="C965" s="151" t="str">
        <f>IF(Tabelle1[[#This Row],[Tournament]]="Wimbledon","YES","NO")</f>
        <v>NO</v>
      </c>
      <c r="D965" s="150">
        <v>43682</v>
      </c>
      <c r="E965" s="151" t="s">
        <v>902</v>
      </c>
      <c r="F965" s="151">
        <v>4</v>
      </c>
      <c r="G965" s="151" t="s">
        <v>543</v>
      </c>
      <c r="H965" s="151" t="s">
        <v>755</v>
      </c>
      <c r="I965" s="151" t="s">
        <v>907</v>
      </c>
      <c r="J965" s="151" t="s">
        <v>906</v>
      </c>
      <c r="K965" s="151" t="s">
        <v>905</v>
      </c>
      <c r="L965" s="151">
        <f>IF(Tabelle1[[#This Row],[Minutes]]&gt;1,Tabelle1[[#This Row],[Minutes]],"")</f>
        <v>65</v>
      </c>
      <c r="M965" s="151">
        <v>65</v>
      </c>
      <c r="N965"/>
    </row>
    <row r="966" spans="1:14" x14ac:dyDescent="0.25">
      <c r="A966" s="152" t="s">
        <v>518</v>
      </c>
      <c r="B966" s="154" t="str">
        <f>IF(OR(ISNUMBER(FIND("W/O",Tabelle1[[#This Row],[Score]])),ISNUMBER(FIND("RET",Tabelle1[[#This Row],[Score]]))),"NO","YES")</f>
        <v>YES</v>
      </c>
      <c r="C966" s="154" t="str">
        <f>IF(Tabelle1[[#This Row],[Tournament]]="Wimbledon","YES","NO")</f>
        <v>NO</v>
      </c>
      <c r="D966" s="153">
        <v>43682</v>
      </c>
      <c r="E966" s="154" t="s">
        <v>902</v>
      </c>
      <c r="F966" s="154">
        <v>4</v>
      </c>
      <c r="G966" s="154" t="s">
        <v>579</v>
      </c>
      <c r="H966" s="154" t="s">
        <v>903</v>
      </c>
      <c r="I966" s="154" t="s">
        <v>529</v>
      </c>
      <c r="J966" s="154" t="s">
        <v>528</v>
      </c>
      <c r="K966" s="154" t="s">
        <v>793</v>
      </c>
      <c r="L966" s="154">
        <f>IF(Tabelle1[[#This Row],[Minutes]]&gt;1,Tabelle1[[#This Row],[Minutes]],"")</f>
        <v>75</v>
      </c>
      <c r="M966" s="154">
        <v>75</v>
      </c>
      <c r="N966"/>
    </row>
    <row r="967" spans="1:14" x14ac:dyDescent="0.25">
      <c r="A967" s="149" t="s">
        <v>518</v>
      </c>
      <c r="B967" s="151" t="str">
        <f>IF(OR(ISNUMBER(FIND("W/O",Tabelle1[[#This Row],[Score]])),ISNUMBER(FIND("RET",Tabelle1[[#This Row],[Score]]))),"NO","YES")</f>
        <v>YES</v>
      </c>
      <c r="C967" s="151" t="str">
        <f>IF(Tabelle1[[#This Row],[Tournament]]="Wimbledon","YES","NO")</f>
        <v>NO</v>
      </c>
      <c r="D967" s="150">
        <v>43682</v>
      </c>
      <c r="E967" s="151" t="s">
        <v>902</v>
      </c>
      <c r="F967" s="151">
        <v>4</v>
      </c>
      <c r="G967" s="151" t="s">
        <v>834</v>
      </c>
      <c r="H967" s="151" t="s">
        <v>833</v>
      </c>
      <c r="I967" s="151" t="s">
        <v>558</v>
      </c>
      <c r="J967" s="151" t="s">
        <v>513</v>
      </c>
      <c r="K967" s="151" t="s">
        <v>536</v>
      </c>
      <c r="L967" s="151">
        <f>IF(Tabelle1[[#This Row],[Minutes]]&gt;1,Tabelle1[[#This Row],[Minutes]],"")</f>
        <v>92</v>
      </c>
      <c r="M967" s="151">
        <v>92</v>
      </c>
      <c r="N967"/>
    </row>
    <row r="968" spans="1:14" x14ac:dyDescent="0.25">
      <c r="A968" s="152" t="s">
        <v>518</v>
      </c>
      <c r="B968" s="154" t="str">
        <f>IF(OR(ISNUMBER(FIND("W/O",Tabelle1[[#This Row],[Score]])),ISNUMBER(FIND("RET",Tabelle1[[#This Row],[Score]]))),"NO","YES")</f>
        <v>YES</v>
      </c>
      <c r="C968" s="154" t="str">
        <f>IF(Tabelle1[[#This Row],[Tournament]]="Wimbledon","YES","NO")</f>
        <v>NO</v>
      </c>
      <c r="D968" s="153">
        <v>43682</v>
      </c>
      <c r="E968" s="154" t="s">
        <v>902</v>
      </c>
      <c r="F968" s="154">
        <v>4</v>
      </c>
      <c r="G968" s="154" t="s">
        <v>549</v>
      </c>
      <c r="H968" s="154" t="s">
        <v>548</v>
      </c>
      <c r="I968" s="154" t="s">
        <v>591</v>
      </c>
      <c r="J968" s="154" t="s">
        <v>887</v>
      </c>
      <c r="K968" s="154" t="s">
        <v>575</v>
      </c>
      <c r="L968" s="154">
        <f>IF(Tabelle1[[#This Row],[Minutes]]&gt;1,Tabelle1[[#This Row],[Minutes]],"")</f>
        <v>76</v>
      </c>
      <c r="M968" s="154">
        <v>76</v>
      </c>
      <c r="N968"/>
    </row>
    <row r="969" spans="1:14" x14ac:dyDescent="0.25">
      <c r="A969" s="149" t="s">
        <v>518</v>
      </c>
      <c r="B969" s="151" t="str">
        <f>IF(OR(ISNUMBER(FIND("W/O",Tabelle1[[#This Row],[Score]])),ISNUMBER(FIND("RET",Tabelle1[[#This Row],[Score]]))),"NO","YES")</f>
        <v>YES</v>
      </c>
      <c r="C969" s="151" t="str">
        <f>IF(Tabelle1[[#This Row],[Tournament]]="Wimbledon","YES","NO")</f>
        <v>NO</v>
      </c>
      <c r="D969" s="150">
        <v>43682</v>
      </c>
      <c r="E969" s="151" t="s">
        <v>902</v>
      </c>
      <c r="F969" s="151">
        <v>4</v>
      </c>
      <c r="G969" s="151" t="s">
        <v>574</v>
      </c>
      <c r="H969" s="151" t="s">
        <v>573</v>
      </c>
      <c r="I969" s="151" t="s">
        <v>612</v>
      </c>
      <c r="J969" s="151" t="s">
        <v>611</v>
      </c>
      <c r="K969" s="151" t="s">
        <v>653</v>
      </c>
      <c r="L969" s="151">
        <f>IF(Tabelle1[[#This Row],[Minutes]]&gt;1,Tabelle1[[#This Row],[Minutes]],"")</f>
        <v>71</v>
      </c>
      <c r="M969" s="151">
        <v>71</v>
      </c>
      <c r="N969"/>
    </row>
    <row r="970" spans="1:14" x14ac:dyDescent="0.25">
      <c r="A970" s="152" t="s">
        <v>518</v>
      </c>
      <c r="B970" s="154" t="str">
        <f>IF(OR(ISNUMBER(FIND("W/O",Tabelle1[[#This Row],[Score]])),ISNUMBER(FIND("RET",Tabelle1[[#This Row],[Score]]))),"NO","YES")</f>
        <v>YES</v>
      </c>
      <c r="C970" s="154" t="str">
        <f>IF(Tabelle1[[#This Row],[Tournament]]="Wimbledon","YES","NO")</f>
        <v>NO</v>
      </c>
      <c r="D970" s="153">
        <v>43682</v>
      </c>
      <c r="E970" s="154" t="s">
        <v>902</v>
      </c>
      <c r="F970" s="154">
        <v>4</v>
      </c>
      <c r="G970" s="154" t="s">
        <v>532</v>
      </c>
      <c r="H970" s="154" t="s">
        <v>531</v>
      </c>
      <c r="I970" s="154" t="s">
        <v>526</v>
      </c>
      <c r="J970" s="154" t="s">
        <v>525</v>
      </c>
      <c r="K970" s="154" t="s">
        <v>522</v>
      </c>
      <c r="L970" s="154">
        <f>IF(Tabelle1[[#This Row],[Minutes]]&gt;1,Tabelle1[[#This Row],[Minutes]],"")</f>
        <v>78</v>
      </c>
      <c r="M970" s="154">
        <v>78</v>
      </c>
      <c r="N970"/>
    </row>
    <row r="971" spans="1:14" x14ac:dyDescent="0.25">
      <c r="A971" s="149" t="s">
        <v>518</v>
      </c>
      <c r="B971" s="151" t="str">
        <f>IF(OR(ISNUMBER(FIND("W/O",Tabelle1[[#This Row],[Score]])),ISNUMBER(FIND("RET",Tabelle1[[#This Row],[Score]]))),"NO","YES")</f>
        <v>YES</v>
      </c>
      <c r="C971" s="151" t="str">
        <f>IF(Tabelle1[[#This Row],[Tournament]]="Wimbledon","YES","NO")</f>
        <v>NO</v>
      </c>
      <c r="D971" s="150">
        <v>43682</v>
      </c>
      <c r="E971" s="151" t="s">
        <v>902</v>
      </c>
      <c r="F971" s="151">
        <v>4</v>
      </c>
      <c r="G971" s="151" t="s">
        <v>581</v>
      </c>
      <c r="H971" s="151" t="s">
        <v>580</v>
      </c>
      <c r="I971" s="151" t="s">
        <v>587</v>
      </c>
      <c r="J971" s="151" t="s">
        <v>783</v>
      </c>
      <c r="K971" s="151" t="s">
        <v>667</v>
      </c>
      <c r="L971" s="151">
        <f>IF(Tabelle1[[#This Row],[Minutes]]&gt;1,Tabelle1[[#This Row],[Minutes]],"")</f>
        <v>52</v>
      </c>
      <c r="M971" s="151">
        <v>52</v>
      </c>
      <c r="N971"/>
    </row>
    <row r="972" spans="1:14" x14ac:dyDescent="0.25">
      <c r="A972" s="152" t="s">
        <v>518</v>
      </c>
      <c r="B972" s="154" t="str">
        <f>IF(OR(ISNUMBER(FIND("W/O",Tabelle1[[#This Row],[Score]])),ISNUMBER(FIND("RET",Tabelle1[[#This Row],[Score]]))),"NO","YES")</f>
        <v>YES</v>
      </c>
      <c r="C972" s="154" t="str">
        <f>IF(Tabelle1[[#This Row],[Tournament]]="Wimbledon","YES","NO")</f>
        <v>NO</v>
      </c>
      <c r="D972" s="153">
        <v>43682</v>
      </c>
      <c r="E972" s="154" t="s">
        <v>902</v>
      </c>
      <c r="F972" s="154">
        <v>4</v>
      </c>
      <c r="G972" s="154" t="s">
        <v>555</v>
      </c>
      <c r="H972" s="154" t="s">
        <v>554</v>
      </c>
      <c r="I972" s="154" t="s">
        <v>758</v>
      </c>
      <c r="J972" s="154" t="s">
        <v>586</v>
      </c>
      <c r="K972" s="154" t="s">
        <v>512</v>
      </c>
      <c r="L972" s="154">
        <f>IF(Tabelle1[[#This Row],[Minutes]]&gt;1,Tabelle1[[#This Row],[Minutes]],"")</f>
        <v>61</v>
      </c>
      <c r="M972" s="154">
        <v>61</v>
      </c>
      <c r="N972"/>
    </row>
    <row r="973" spans="1:14" x14ac:dyDescent="0.25">
      <c r="A973" s="149" t="s">
        <v>518</v>
      </c>
      <c r="B973" s="151" t="str">
        <f>IF(OR(ISNUMBER(FIND("W/O",Tabelle1[[#This Row],[Score]])),ISNUMBER(FIND("RET",Tabelle1[[#This Row],[Score]]))),"NO","YES")</f>
        <v>YES</v>
      </c>
      <c r="C973" s="151" t="str">
        <f>IF(Tabelle1[[#This Row],[Tournament]]="Wimbledon","YES","NO")</f>
        <v>NO</v>
      </c>
      <c r="D973" s="150">
        <v>43682</v>
      </c>
      <c r="E973" s="151" t="s">
        <v>902</v>
      </c>
      <c r="F973" s="151">
        <v>5</v>
      </c>
      <c r="G973" s="151" t="s">
        <v>574</v>
      </c>
      <c r="H973" s="151" t="s">
        <v>573</v>
      </c>
      <c r="I973" s="151" t="s">
        <v>543</v>
      </c>
      <c r="J973" s="151" t="s">
        <v>755</v>
      </c>
      <c r="K973" s="151" t="s">
        <v>550</v>
      </c>
      <c r="L973" s="151">
        <f>IF(Tabelle1[[#This Row],[Minutes]]&gt;1,Tabelle1[[#This Row],[Minutes]],"")</f>
        <v>63</v>
      </c>
      <c r="M973" s="151">
        <v>63</v>
      </c>
      <c r="N973"/>
    </row>
    <row r="974" spans="1:14" x14ac:dyDescent="0.25">
      <c r="A974" s="152" t="s">
        <v>518</v>
      </c>
      <c r="B974" s="154" t="str">
        <f>IF(OR(ISNUMBER(FIND("W/O",Tabelle1[[#This Row],[Score]])),ISNUMBER(FIND("RET",Tabelle1[[#This Row],[Score]]))),"NO","YES")</f>
        <v>YES</v>
      </c>
      <c r="C974" s="154" t="str">
        <f>IF(Tabelle1[[#This Row],[Tournament]]="Wimbledon","YES","NO")</f>
        <v>NO</v>
      </c>
      <c r="D974" s="153">
        <v>43682</v>
      </c>
      <c r="E974" s="154" t="s">
        <v>902</v>
      </c>
      <c r="F974" s="154">
        <v>5</v>
      </c>
      <c r="G974" s="154" t="s">
        <v>532</v>
      </c>
      <c r="H974" s="154" t="s">
        <v>531</v>
      </c>
      <c r="I974" s="154" t="s">
        <v>549</v>
      </c>
      <c r="J974" s="154" t="s">
        <v>548</v>
      </c>
      <c r="K974" s="154" t="s">
        <v>904</v>
      </c>
      <c r="L974" s="154">
        <f>IF(Tabelle1[[#This Row],[Minutes]]&gt;1,Tabelle1[[#This Row],[Minutes]],"")</f>
        <v>109</v>
      </c>
      <c r="M974" s="154">
        <v>109</v>
      </c>
      <c r="N974"/>
    </row>
    <row r="975" spans="1:14" x14ac:dyDescent="0.25">
      <c r="A975" s="149" t="s">
        <v>518</v>
      </c>
      <c r="B975" s="151" t="str">
        <f>IF(OR(ISNUMBER(FIND("W/O",Tabelle1[[#This Row],[Score]])),ISNUMBER(FIND("RET",Tabelle1[[#This Row],[Score]]))),"NO","YES")</f>
        <v>YES</v>
      </c>
      <c r="C975" s="151" t="str">
        <f>IF(Tabelle1[[#This Row],[Tournament]]="Wimbledon","YES","NO")</f>
        <v>NO</v>
      </c>
      <c r="D975" s="150">
        <v>43682</v>
      </c>
      <c r="E975" s="151" t="s">
        <v>902</v>
      </c>
      <c r="F975" s="151">
        <v>5</v>
      </c>
      <c r="G975" s="151" t="s">
        <v>581</v>
      </c>
      <c r="H975" s="151" t="s">
        <v>580</v>
      </c>
      <c r="I975" s="151" t="s">
        <v>834</v>
      </c>
      <c r="J975" s="151" t="s">
        <v>833</v>
      </c>
      <c r="K975" s="151" t="s">
        <v>641</v>
      </c>
      <c r="L975" s="151">
        <f>IF(Tabelle1[[#This Row],[Minutes]]&gt;1,Tabelle1[[#This Row],[Minutes]],"")</f>
        <v>121</v>
      </c>
      <c r="M975" s="151">
        <v>121</v>
      </c>
      <c r="N975"/>
    </row>
    <row r="976" spans="1:14" x14ac:dyDescent="0.25">
      <c r="A976" s="152" t="s">
        <v>518</v>
      </c>
      <c r="B976" s="154" t="str">
        <f>IF(OR(ISNUMBER(FIND("W/O",Tabelle1[[#This Row],[Score]])),ISNUMBER(FIND("RET",Tabelle1[[#This Row],[Score]]))),"NO","YES")</f>
        <v>NO</v>
      </c>
      <c r="C976" s="154" t="str">
        <f>IF(Tabelle1[[#This Row],[Tournament]]="Wimbledon","YES","NO")</f>
        <v>NO</v>
      </c>
      <c r="D976" s="153">
        <v>43682</v>
      </c>
      <c r="E976" s="154" t="s">
        <v>902</v>
      </c>
      <c r="F976" s="154">
        <v>5</v>
      </c>
      <c r="G976" s="154" t="s">
        <v>555</v>
      </c>
      <c r="H976" s="154" t="s">
        <v>554</v>
      </c>
      <c r="I976" s="154" t="s">
        <v>579</v>
      </c>
      <c r="J976" s="154" t="s">
        <v>903</v>
      </c>
      <c r="K976" s="154" t="s">
        <v>582</v>
      </c>
      <c r="L976" s="154" t="str">
        <f>IF(Tabelle1[[#This Row],[Minutes]]&gt;1,Tabelle1[[#This Row],[Minutes]],"")</f>
        <v/>
      </c>
      <c r="M976" s="154">
        <v>0</v>
      </c>
      <c r="N976"/>
    </row>
    <row r="977" spans="1:14" x14ac:dyDescent="0.25">
      <c r="A977" s="149" t="s">
        <v>518</v>
      </c>
      <c r="B977" s="151" t="str">
        <f>IF(OR(ISNUMBER(FIND("W/O",Tabelle1[[#This Row],[Score]])),ISNUMBER(FIND("RET",Tabelle1[[#This Row],[Score]]))),"NO","YES")</f>
        <v>YES</v>
      </c>
      <c r="C977" s="151" t="str">
        <f>IF(Tabelle1[[#This Row],[Tournament]]="Wimbledon","YES","NO")</f>
        <v>NO</v>
      </c>
      <c r="D977" s="150">
        <v>43682</v>
      </c>
      <c r="E977" s="151" t="s">
        <v>902</v>
      </c>
      <c r="F977" s="151">
        <v>6</v>
      </c>
      <c r="G977" s="151" t="s">
        <v>574</v>
      </c>
      <c r="H977" s="151" t="s">
        <v>573</v>
      </c>
      <c r="I977" s="151" t="s">
        <v>532</v>
      </c>
      <c r="J977" s="151" t="s">
        <v>531</v>
      </c>
      <c r="K977" s="151" t="s">
        <v>900</v>
      </c>
      <c r="L977" s="151">
        <f>IF(Tabelle1[[#This Row],[Minutes]]&gt;1,Tabelle1[[#This Row],[Minutes]],"")</f>
        <v>100</v>
      </c>
      <c r="M977" s="151">
        <v>100</v>
      </c>
      <c r="N977"/>
    </row>
    <row r="978" spans="1:14" x14ac:dyDescent="0.25">
      <c r="A978" s="152" t="s">
        <v>518</v>
      </c>
      <c r="B978" s="154" t="str">
        <f>IF(OR(ISNUMBER(FIND("W/O",Tabelle1[[#This Row],[Score]])),ISNUMBER(FIND("RET",Tabelle1[[#This Row],[Score]]))),"NO","YES")</f>
        <v>YES</v>
      </c>
      <c r="C978" s="154" t="str">
        <f>IF(Tabelle1[[#This Row],[Tournament]]="Wimbledon","YES","NO")</f>
        <v>NO</v>
      </c>
      <c r="D978" s="153">
        <v>43682</v>
      </c>
      <c r="E978" s="154" t="s">
        <v>902</v>
      </c>
      <c r="F978" s="154">
        <v>6</v>
      </c>
      <c r="G978" s="154" t="s">
        <v>581</v>
      </c>
      <c r="H978" s="154" t="s">
        <v>580</v>
      </c>
      <c r="I978" s="154" t="s">
        <v>555</v>
      </c>
      <c r="J978" s="154" t="s">
        <v>554</v>
      </c>
      <c r="K978" s="154" t="s">
        <v>607</v>
      </c>
      <c r="L978" s="154">
        <f>IF(Tabelle1[[#This Row],[Minutes]]&gt;1,Tabelle1[[#This Row],[Minutes]],"")</f>
        <v>96</v>
      </c>
      <c r="M978" s="154">
        <v>96</v>
      </c>
      <c r="N978"/>
    </row>
    <row r="979" spans="1:14" x14ac:dyDescent="0.25">
      <c r="A979" s="149" t="s">
        <v>518</v>
      </c>
      <c r="B979" s="151" t="str">
        <f>IF(OR(ISNUMBER(FIND("W/O",Tabelle1[[#This Row],[Score]])),ISNUMBER(FIND("RET",Tabelle1[[#This Row],[Score]]))),"NO","YES")</f>
        <v>YES</v>
      </c>
      <c r="C979" s="151" t="str">
        <f>IF(Tabelle1[[#This Row],[Tournament]]="Wimbledon","YES","NO")</f>
        <v>NO</v>
      </c>
      <c r="D979" s="150">
        <v>43682</v>
      </c>
      <c r="E979" s="151" t="s">
        <v>902</v>
      </c>
      <c r="F979" s="151">
        <v>7</v>
      </c>
      <c r="G979" s="151" t="s">
        <v>574</v>
      </c>
      <c r="H979" s="151" t="s">
        <v>573</v>
      </c>
      <c r="I979" s="151" t="s">
        <v>581</v>
      </c>
      <c r="J979" s="151" t="s">
        <v>580</v>
      </c>
      <c r="K979" s="151" t="s">
        <v>753</v>
      </c>
      <c r="L979" s="151">
        <f>IF(Tabelle1[[#This Row],[Minutes]]&gt;1,Tabelle1[[#This Row],[Minutes]],"")</f>
        <v>81</v>
      </c>
      <c r="M979" s="151">
        <v>81</v>
      </c>
      <c r="N979"/>
    </row>
    <row r="980" spans="1:14" x14ac:dyDescent="0.25">
      <c r="A980" s="152" t="s">
        <v>518</v>
      </c>
      <c r="B980" s="154" t="str">
        <f>IF(OR(ISNUMBER(FIND("W/O",Tabelle1[[#This Row],[Score]])),ISNUMBER(FIND("RET",Tabelle1[[#This Row],[Score]]))),"NO","YES")</f>
        <v>YES</v>
      </c>
      <c r="C980" s="154" t="str">
        <f>IF(Tabelle1[[#This Row],[Tournament]]="Wimbledon","YES","NO")</f>
        <v>NO</v>
      </c>
      <c r="D980" s="153">
        <v>43689</v>
      </c>
      <c r="E980" s="154" t="s">
        <v>885</v>
      </c>
      <c r="F980" s="154">
        <v>3</v>
      </c>
      <c r="G980" s="154" t="s">
        <v>558</v>
      </c>
      <c r="H980" s="154" t="s">
        <v>576</v>
      </c>
      <c r="I980" s="154" t="s">
        <v>632</v>
      </c>
      <c r="J980" s="154" t="s">
        <v>741</v>
      </c>
      <c r="K980" s="154" t="s">
        <v>901</v>
      </c>
      <c r="L980" s="154">
        <f>IF(Tabelle1[[#This Row],[Minutes]]&gt;1,Tabelle1[[#This Row],[Minutes]],"")</f>
        <v>86</v>
      </c>
      <c r="M980" s="154">
        <v>86</v>
      </c>
      <c r="N980"/>
    </row>
    <row r="981" spans="1:14" x14ac:dyDescent="0.25">
      <c r="A981" s="149" t="s">
        <v>518</v>
      </c>
      <c r="B981" s="151" t="str">
        <f>IF(OR(ISNUMBER(FIND("W/O",Tabelle1[[#This Row],[Score]])),ISNUMBER(FIND("RET",Tabelle1[[#This Row],[Score]]))),"NO","YES")</f>
        <v>YES</v>
      </c>
      <c r="C981" s="151" t="str">
        <f>IF(Tabelle1[[#This Row],[Tournament]]="Wimbledon","YES","NO")</f>
        <v>NO</v>
      </c>
      <c r="D981" s="150">
        <v>43689</v>
      </c>
      <c r="E981" s="151" t="s">
        <v>885</v>
      </c>
      <c r="F981" s="151">
        <v>3</v>
      </c>
      <c r="G981" s="151" t="s">
        <v>834</v>
      </c>
      <c r="H981" s="151" t="s">
        <v>833</v>
      </c>
      <c r="I981" s="151" t="s">
        <v>549</v>
      </c>
      <c r="J981" s="151" t="s">
        <v>548</v>
      </c>
      <c r="K981" s="151" t="s">
        <v>900</v>
      </c>
      <c r="L981" s="151">
        <f>IF(Tabelle1[[#This Row],[Minutes]]&gt;1,Tabelle1[[#This Row],[Minutes]],"")</f>
        <v>87</v>
      </c>
      <c r="M981" s="151">
        <v>87</v>
      </c>
      <c r="N981"/>
    </row>
    <row r="982" spans="1:14" x14ac:dyDescent="0.25">
      <c r="A982" s="152" t="s">
        <v>518</v>
      </c>
      <c r="B982" s="154" t="str">
        <f>IF(OR(ISNUMBER(FIND("W/O",Tabelle1[[#This Row],[Score]])),ISNUMBER(FIND("RET",Tabelle1[[#This Row],[Score]]))),"NO","YES")</f>
        <v>YES</v>
      </c>
      <c r="C982" s="154" t="str">
        <f>IF(Tabelle1[[#This Row],[Tournament]]="Wimbledon","YES","NO")</f>
        <v>NO</v>
      </c>
      <c r="D982" s="153">
        <v>43689</v>
      </c>
      <c r="E982" s="154" t="s">
        <v>885</v>
      </c>
      <c r="F982" s="154">
        <v>3</v>
      </c>
      <c r="G982" s="154" t="s">
        <v>647</v>
      </c>
      <c r="H982" s="154" t="s">
        <v>579</v>
      </c>
      <c r="I982" s="154" t="s">
        <v>658</v>
      </c>
      <c r="J982" s="154" t="s">
        <v>544</v>
      </c>
      <c r="K982" s="154" t="s">
        <v>533</v>
      </c>
      <c r="L982" s="154">
        <f>IF(Tabelle1[[#This Row],[Minutes]]&gt;1,Tabelle1[[#This Row],[Minutes]],"")</f>
        <v>78</v>
      </c>
      <c r="M982" s="154">
        <v>78</v>
      </c>
      <c r="N982"/>
    </row>
    <row r="983" spans="1:14" x14ac:dyDescent="0.25">
      <c r="A983" s="149" t="s">
        <v>518</v>
      </c>
      <c r="B983" s="151" t="str">
        <f>IF(OR(ISNUMBER(FIND("W/O",Tabelle1[[#This Row],[Score]])),ISNUMBER(FIND("RET",Tabelle1[[#This Row],[Score]]))),"NO","YES")</f>
        <v>YES</v>
      </c>
      <c r="C983" s="151" t="str">
        <f>IF(Tabelle1[[#This Row],[Tournament]]="Wimbledon","YES","NO")</f>
        <v>NO</v>
      </c>
      <c r="D983" s="150">
        <v>43689</v>
      </c>
      <c r="E983" s="151" t="s">
        <v>885</v>
      </c>
      <c r="F983" s="151">
        <v>3</v>
      </c>
      <c r="G983" s="151" t="s">
        <v>622</v>
      </c>
      <c r="H983" s="151" t="s">
        <v>573</v>
      </c>
      <c r="I983" s="151" t="s">
        <v>584</v>
      </c>
      <c r="J983" s="151" t="s">
        <v>745</v>
      </c>
      <c r="K983" s="151" t="s">
        <v>899</v>
      </c>
      <c r="L983" s="151">
        <f>IF(Tabelle1[[#This Row],[Minutes]]&gt;1,Tabelle1[[#This Row],[Minutes]],"")</f>
        <v>113</v>
      </c>
      <c r="M983" s="151">
        <v>113</v>
      </c>
      <c r="N983"/>
    </row>
    <row r="984" spans="1:14" x14ac:dyDescent="0.25">
      <c r="A984" s="152" t="s">
        <v>518</v>
      </c>
      <c r="B984" s="154" t="str">
        <f>IF(OR(ISNUMBER(FIND("W/O",Tabelle1[[#This Row],[Score]])),ISNUMBER(FIND("RET",Tabelle1[[#This Row],[Score]]))),"NO","YES")</f>
        <v>YES</v>
      </c>
      <c r="C984" s="154" t="str">
        <f>IF(Tabelle1[[#This Row],[Tournament]]="Wimbledon","YES","NO")</f>
        <v>NO</v>
      </c>
      <c r="D984" s="153">
        <v>43689</v>
      </c>
      <c r="E984" s="154" t="s">
        <v>885</v>
      </c>
      <c r="F984" s="154">
        <v>3</v>
      </c>
      <c r="G984" s="154" t="s">
        <v>591</v>
      </c>
      <c r="H984" s="154" t="s">
        <v>887</v>
      </c>
      <c r="I984" s="154" t="s">
        <v>526</v>
      </c>
      <c r="J984" s="154" t="s">
        <v>525</v>
      </c>
      <c r="K984" s="154" t="s">
        <v>898</v>
      </c>
      <c r="L984" s="154">
        <f>IF(Tabelle1[[#This Row],[Minutes]]&gt;1,Tabelle1[[#This Row],[Minutes]],"")</f>
        <v>76</v>
      </c>
      <c r="M984" s="154">
        <v>76</v>
      </c>
      <c r="N984"/>
    </row>
    <row r="985" spans="1:14" x14ac:dyDescent="0.25">
      <c r="A985" s="149" t="s">
        <v>518</v>
      </c>
      <c r="B985" s="151" t="str">
        <f>IF(OR(ISNUMBER(FIND("W/O",Tabelle1[[#This Row],[Score]])),ISNUMBER(FIND("RET",Tabelle1[[#This Row],[Score]]))),"NO","YES")</f>
        <v>YES</v>
      </c>
      <c r="C985" s="151" t="str">
        <f>IF(Tabelle1[[#This Row],[Tournament]]="Wimbledon","YES","NO")</f>
        <v>NO</v>
      </c>
      <c r="D985" s="150">
        <v>43689</v>
      </c>
      <c r="E985" s="151" t="s">
        <v>885</v>
      </c>
      <c r="F985" s="151">
        <v>3</v>
      </c>
      <c r="G985" s="151" t="s">
        <v>612</v>
      </c>
      <c r="H985" s="151" t="s">
        <v>611</v>
      </c>
      <c r="I985" s="151" t="s">
        <v>729</v>
      </c>
      <c r="J985" s="151" t="s">
        <v>728</v>
      </c>
      <c r="K985" s="151" t="s">
        <v>897</v>
      </c>
      <c r="L985" s="151">
        <f>IF(Tabelle1[[#This Row],[Minutes]]&gt;1,Tabelle1[[#This Row],[Minutes]],"")</f>
        <v>89</v>
      </c>
      <c r="M985" s="151">
        <v>89</v>
      </c>
      <c r="N985"/>
    </row>
    <row r="986" spans="1:14" x14ac:dyDescent="0.25">
      <c r="A986" s="152" t="s">
        <v>518</v>
      </c>
      <c r="B986" s="154" t="str">
        <f>IF(OR(ISNUMBER(FIND("W/O",Tabelle1[[#This Row],[Score]])),ISNUMBER(FIND("RET",Tabelle1[[#This Row],[Score]]))),"NO","YES")</f>
        <v>YES</v>
      </c>
      <c r="C986" s="154" t="str">
        <f>IF(Tabelle1[[#This Row],[Tournament]]="Wimbledon","YES","NO")</f>
        <v>NO</v>
      </c>
      <c r="D986" s="153">
        <v>43689</v>
      </c>
      <c r="E986" s="154" t="s">
        <v>885</v>
      </c>
      <c r="F986" s="154">
        <v>3</v>
      </c>
      <c r="G986" s="154" t="s">
        <v>535</v>
      </c>
      <c r="H986" s="154" t="s">
        <v>534</v>
      </c>
      <c r="I986" s="154" t="s">
        <v>896</v>
      </c>
      <c r="J986" s="154" t="s">
        <v>562</v>
      </c>
      <c r="K986" s="154" t="s">
        <v>557</v>
      </c>
      <c r="L986" s="154">
        <f>IF(Tabelle1[[#This Row],[Minutes]]&gt;1,Tabelle1[[#This Row],[Minutes]],"")</f>
        <v>57</v>
      </c>
      <c r="M986" s="154">
        <v>57</v>
      </c>
      <c r="N986"/>
    </row>
    <row r="987" spans="1:14" x14ac:dyDescent="0.25">
      <c r="A987" s="149" t="s">
        <v>518</v>
      </c>
      <c r="B987" s="151" t="str">
        <f>IF(OR(ISNUMBER(FIND("W/O",Tabelle1[[#This Row],[Score]])),ISNUMBER(FIND("RET",Tabelle1[[#This Row],[Score]]))),"NO","YES")</f>
        <v>YES</v>
      </c>
      <c r="C987" s="151" t="str">
        <f>IF(Tabelle1[[#This Row],[Tournament]]="Wimbledon","YES","NO")</f>
        <v>NO</v>
      </c>
      <c r="D987" s="150">
        <v>43689</v>
      </c>
      <c r="E987" s="151" t="s">
        <v>885</v>
      </c>
      <c r="F987" s="151">
        <v>3</v>
      </c>
      <c r="G987" s="151" t="s">
        <v>552</v>
      </c>
      <c r="H987" s="151" t="s">
        <v>551</v>
      </c>
      <c r="I987" s="151" t="s">
        <v>666</v>
      </c>
      <c r="J987" s="151" t="s">
        <v>853</v>
      </c>
      <c r="K987" s="151" t="s">
        <v>760</v>
      </c>
      <c r="L987" s="151">
        <f>IF(Tabelle1[[#This Row],[Minutes]]&gt;1,Tabelle1[[#This Row],[Minutes]],"")</f>
        <v>95</v>
      </c>
      <c r="M987" s="151">
        <v>95</v>
      </c>
      <c r="N987"/>
    </row>
    <row r="988" spans="1:14" x14ac:dyDescent="0.25">
      <c r="A988" s="152" t="s">
        <v>518</v>
      </c>
      <c r="B988" s="154" t="str">
        <f>IF(OR(ISNUMBER(FIND("W/O",Tabelle1[[#This Row],[Score]])),ISNUMBER(FIND("RET",Tabelle1[[#This Row],[Score]]))),"NO","YES")</f>
        <v>YES</v>
      </c>
      <c r="C988" s="154" t="str">
        <f>IF(Tabelle1[[#This Row],[Tournament]]="Wimbledon","YES","NO")</f>
        <v>NO</v>
      </c>
      <c r="D988" s="153">
        <v>43689</v>
      </c>
      <c r="E988" s="154" t="s">
        <v>885</v>
      </c>
      <c r="F988" s="154">
        <v>3</v>
      </c>
      <c r="G988" s="154" t="s">
        <v>521</v>
      </c>
      <c r="H988" s="154" t="s">
        <v>520</v>
      </c>
      <c r="I988" s="154" t="s">
        <v>777</v>
      </c>
      <c r="J988" s="154" t="s">
        <v>594</v>
      </c>
      <c r="K988" s="154" t="s">
        <v>895</v>
      </c>
      <c r="L988" s="154">
        <f>IF(Tabelle1[[#This Row],[Minutes]]&gt;1,Tabelle1[[#This Row],[Minutes]],"")</f>
        <v>75</v>
      </c>
      <c r="M988" s="154">
        <v>75</v>
      </c>
      <c r="N988"/>
    </row>
    <row r="989" spans="1:14" x14ac:dyDescent="0.25">
      <c r="A989" s="149" t="s">
        <v>518</v>
      </c>
      <c r="B989" s="151" t="str">
        <f>IF(OR(ISNUMBER(FIND("W/O",Tabelle1[[#This Row],[Score]])),ISNUMBER(FIND("RET",Tabelle1[[#This Row],[Score]]))),"NO","YES")</f>
        <v>YES</v>
      </c>
      <c r="C989" s="151" t="str">
        <f>IF(Tabelle1[[#This Row],[Tournament]]="Wimbledon","YES","NO")</f>
        <v>NO</v>
      </c>
      <c r="D989" s="150">
        <v>43689</v>
      </c>
      <c r="E989" s="151" t="s">
        <v>885</v>
      </c>
      <c r="F989" s="151">
        <v>3</v>
      </c>
      <c r="G989" s="151" t="s">
        <v>524</v>
      </c>
      <c r="H989" s="151" t="s">
        <v>523</v>
      </c>
      <c r="I989" s="151" t="s">
        <v>732</v>
      </c>
      <c r="J989" s="151" t="s">
        <v>801</v>
      </c>
      <c r="K989" s="151" t="s">
        <v>569</v>
      </c>
      <c r="L989" s="151">
        <f>IF(Tabelle1[[#This Row],[Minutes]]&gt;1,Tabelle1[[#This Row],[Minutes]],"")</f>
        <v>61</v>
      </c>
      <c r="M989" s="151">
        <v>61</v>
      </c>
      <c r="N989"/>
    </row>
    <row r="990" spans="1:14" x14ac:dyDescent="0.25">
      <c r="A990" s="152" t="s">
        <v>518</v>
      </c>
      <c r="B990" s="154" t="str">
        <f>IF(OR(ISNUMBER(FIND("W/O",Tabelle1[[#This Row],[Score]])),ISNUMBER(FIND("RET",Tabelle1[[#This Row],[Score]]))),"NO","YES")</f>
        <v>YES</v>
      </c>
      <c r="C990" s="154" t="str">
        <f>IF(Tabelle1[[#This Row],[Tournament]]="Wimbledon","YES","NO")</f>
        <v>NO</v>
      </c>
      <c r="D990" s="153">
        <v>43689</v>
      </c>
      <c r="E990" s="154" t="s">
        <v>885</v>
      </c>
      <c r="F990" s="154">
        <v>3</v>
      </c>
      <c r="G990" s="154" t="s">
        <v>674</v>
      </c>
      <c r="H990" s="154" t="s">
        <v>888</v>
      </c>
      <c r="I990" s="154" t="s">
        <v>581</v>
      </c>
      <c r="J990" s="154" t="s">
        <v>580</v>
      </c>
      <c r="K990" s="154" t="s">
        <v>894</v>
      </c>
      <c r="L990" s="154">
        <f>IF(Tabelle1[[#This Row],[Minutes]]&gt;1,Tabelle1[[#This Row],[Minutes]],"")</f>
        <v>79</v>
      </c>
      <c r="M990" s="154">
        <v>79</v>
      </c>
      <c r="N990"/>
    </row>
    <row r="991" spans="1:14" x14ac:dyDescent="0.25">
      <c r="A991" s="149" t="s">
        <v>518</v>
      </c>
      <c r="B991" s="151" t="str">
        <f>IF(OR(ISNUMBER(FIND("W/O",Tabelle1[[#This Row],[Score]])),ISNUMBER(FIND("RET",Tabelle1[[#This Row],[Score]]))),"NO","YES")</f>
        <v>YES</v>
      </c>
      <c r="C991" s="151" t="str">
        <f>IF(Tabelle1[[#This Row],[Tournament]]="Wimbledon","YES","NO")</f>
        <v>NO</v>
      </c>
      <c r="D991" s="150">
        <v>43689</v>
      </c>
      <c r="E991" s="151" t="s">
        <v>885</v>
      </c>
      <c r="F991" s="151">
        <v>3</v>
      </c>
      <c r="G991" s="151" t="s">
        <v>615</v>
      </c>
      <c r="H991" s="151" t="s">
        <v>614</v>
      </c>
      <c r="I991" s="151" t="s">
        <v>529</v>
      </c>
      <c r="J991" s="151" t="s">
        <v>528</v>
      </c>
      <c r="K991" s="151" t="s">
        <v>893</v>
      </c>
      <c r="L991" s="151">
        <f>IF(Tabelle1[[#This Row],[Minutes]]&gt;1,Tabelle1[[#This Row],[Minutes]],"")</f>
        <v>89</v>
      </c>
      <c r="M991" s="151">
        <v>89</v>
      </c>
      <c r="N991"/>
    </row>
    <row r="992" spans="1:14" x14ac:dyDescent="0.25">
      <c r="A992" s="152" t="s">
        <v>518</v>
      </c>
      <c r="B992" s="154" t="str">
        <f>IF(OR(ISNUMBER(FIND("W/O",Tabelle1[[#This Row],[Score]])),ISNUMBER(FIND("RET",Tabelle1[[#This Row],[Score]]))),"NO","YES")</f>
        <v>YES</v>
      </c>
      <c r="C992" s="154" t="str">
        <f>IF(Tabelle1[[#This Row],[Tournament]]="Wimbledon","YES","NO")</f>
        <v>NO</v>
      </c>
      <c r="D992" s="153">
        <v>43689</v>
      </c>
      <c r="E992" s="154" t="s">
        <v>885</v>
      </c>
      <c r="F992" s="154">
        <v>3</v>
      </c>
      <c r="G992" s="154" t="s">
        <v>516</v>
      </c>
      <c r="H992" s="154" t="s">
        <v>515</v>
      </c>
      <c r="I992" s="154" t="s">
        <v>600</v>
      </c>
      <c r="J992" s="154" t="s">
        <v>599</v>
      </c>
      <c r="K992" s="154" t="s">
        <v>892</v>
      </c>
      <c r="L992" s="154">
        <f>IF(Tabelle1[[#This Row],[Minutes]]&gt;1,Tabelle1[[#This Row],[Minutes]],"")</f>
        <v>109</v>
      </c>
      <c r="M992" s="154">
        <v>109</v>
      </c>
      <c r="N992"/>
    </row>
    <row r="993" spans="1:14" x14ac:dyDescent="0.25">
      <c r="A993" s="149" t="s">
        <v>518</v>
      </c>
      <c r="B993" s="151" t="str">
        <f>IF(OR(ISNUMBER(FIND("W/O",Tabelle1[[#This Row],[Score]])),ISNUMBER(FIND("RET",Tabelle1[[#This Row],[Score]]))),"NO","YES")</f>
        <v>YES</v>
      </c>
      <c r="C993" s="151" t="str">
        <f>IF(Tabelle1[[#This Row],[Tournament]]="Wimbledon","YES","NO")</f>
        <v>NO</v>
      </c>
      <c r="D993" s="150">
        <v>43689</v>
      </c>
      <c r="E993" s="151" t="s">
        <v>885</v>
      </c>
      <c r="F993" s="151">
        <v>3</v>
      </c>
      <c r="G993" s="151" t="s">
        <v>514</v>
      </c>
      <c r="H993" s="151" t="s">
        <v>513</v>
      </c>
      <c r="I993" s="151" t="s">
        <v>876</v>
      </c>
      <c r="J993" s="151" t="s">
        <v>645</v>
      </c>
      <c r="K993" s="151" t="s">
        <v>718</v>
      </c>
      <c r="L993" s="151">
        <f>IF(Tabelle1[[#This Row],[Minutes]]&gt;1,Tabelle1[[#This Row],[Minutes]],"")</f>
        <v>51</v>
      </c>
      <c r="M993" s="151">
        <v>51</v>
      </c>
      <c r="N993"/>
    </row>
    <row r="994" spans="1:14" x14ac:dyDescent="0.25">
      <c r="A994" s="152" t="s">
        <v>518</v>
      </c>
      <c r="B994" s="154" t="str">
        <f>IF(OR(ISNUMBER(FIND("W/O",Tabelle1[[#This Row],[Score]])),ISNUMBER(FIND("RET",Tabelle1[[#This Row],[Score]]))),"NO","YES")</f>
        <v>YES</v>
      </c>
      <c r="C994" s="154" t="str">
        <f>IF(Tabelle1[[#This Row],[Tournament]]="Wimbledon","YES","NO")</f>
        <v>NO</v>
      </c>
      <c r="D994" s="153">
        <v>43689</v>
      </c>
      <c r="E994" s="154" t="s">
        <v>885</v>
      </c>
      <c r="F994" s="154">
        <v>3</v>
      </c>
      <c r="G994" s="154" t="s">
        <v>555</v>
      </c>
      <c r="H994" s="154" t="s">
        <v>554</v>
      </c>
      <c r="I994" s="154" t="s">
        <v>532</v>
      </c>
      <c r="J994" s="154" t="s">
        <v>531</v>
      </c>
      <c r="K994" s="154" t="s">
        <v>643</v>
      </c>
      <c r="L994" s="154">
        <f>IF(Tabelle1[[#This Row],[Minutes]]&gt;1,Tabelle1[[#This Row],[Minutes]],"")</f>
        <v>87</v>
      </c>
      <c r="M994" s="154">
        <v>87</v>
      </c>
      <c r="N994"/>
    </row>
    <row r="995" spans="1:14" x14ac:dyDescent="0.25">
      <c r="A995" s="149" t="s">
        <v>518</v>
      </c>
      <c r="B995" s="151" t="str">
        <f>IF(OR(ISNUMBER(FIND("W/O",Tabelle1[[#This Row],[Score]])),ISNUMBER(FIND("RET",Tabelle1[[#This Row],[Score]]))),"NO","YES")</f>
        <v>YES</v>
      </c>
      <c r="C995" s="151" t="str">
        <f>IF(Tabelle1[[#This Row],[Tournament]]="Wimbledon","YES","NO")</f>
        <v>NO</v>
      </c>
      <c r="D995" s="150">
        <v>43689</v>
      </c>
      <c r="E995" s="151" t="s">
        <v>885</v>
      </c>
      <c r="F995" s="151">
        <v>3</v>
      </c>
      <c r="G995" s="151" t="s">
        <v>851</v>
      </c>
      <c r="H995" s="151" t="s">
        <v>821</v>
      </c>
      <c r="I995" s="151" t="s">
        <v>625</v>
      </c>
      <c r="J995" s="151" t="s">
        <v>577</v>
      </c>
      <c r="K995" s="151" t="s">
        <v>667</v>
      </c>
      <c r="L995" s="151">
        <f>IF(Tabelle1[[#This Row],[Minutes]]&gt;1,Tabelle1[[#This Row],[Minutes]],"")</f>
        <v>45</v>
      </c>
      <c r="M995" s="151">
        <v>45</v>
      </c>
      <c r="N995"/>
    </row>
    <row r="996" spans="1:14" x14ac:dyDescent="0.25">
      <c r="A996" s="152" t="s">
        <v>518</v>
      </c>
      <c r="B996" s="154" t="str">
        <f>IF(OR(ISNUMBER(FIND("W/O",Tabelle1[[#This Row],[Score]])),ISNUMBER(FIND("RET",Tabelle1[[#This Row],[Score]]))),"NO","YES")</f>
        <v>YES</v>
      </c>
      <c r="C996" s="154" t="str">
        <f>IF(Tabelle1[[#This Row],[Tournament]]="Wimbledon","YES","NO")</f>
        <v>NO</v>
      </c>
      <c r="D996" s="153">
        <v>43689</v>
      </c>
      <c r="E996" s="154" t="s">
        <v>885</v>
      </c>
      <c r="F996" s="154">
        <v>4</v>
      </c>
      <c r="G996" s="154" t="s">
        <v>591</v>
      </c>
      <c r="H996" s="154" t="s">
        <v>887</v>
      </c>
      <c r="I996" s="154" t="s">
        <v>851</v>
      </c>
      <c r="J996" s="154" t="s">
        <v>821</v>
      </c>
      <c r="K996" s="154" t="s">
        <v>891</v>
      </c>
      <c r="L996" s="154">
        <f>IF(Tabelle1[[#This Row],[Minutes]]&gt;1,Tabelle1[[#This Row],[Minutes]],"")</f>
        <v>78</v>
      </c>
      <c r="M996" s="154">
        <v>78</v>
      </c>
      <c r="N996"/>
    </row>
    <row r="997" spans="1:14" x14ac:dyDescent="0.25">
      <c r="A997" s="149" t="s">
        <v>518</v>
      </c>
      <c r="B997" s="151" t="str">
        <f>IF(OR(ISNUMBER(FIND("W/O",Tabelle1[[#This Row],[Score]])),ISNUMBER(FIND("RET",Tabelle1[[#This Row],[Score]]))),"NO","YES")</f>
        <v>YES</v>
      </c>
      <c r="C997" s="151" t="str">
        <f>IF(Tabelle1[[#This Row],[Tournament]]="Wimbledon","YES","NO")</f>
        <v>NO</v>
      </c>
      <c r="D997" s="150">
        <v>43689</v>
      </c>
      <c r="E997" s="151" t="s">
        <v>885</v>
      </c>
      <c r="F997" s="151">
        <v>4</v>
      </c>
      <c r="G997" s="151" t="s">
        <v>612</v>
      </c>
      <c r="H997" s="151" t="s">
        <v>611</v>
      </c>
      <c r="I997" s="151" t="s">
        <v>622</v>
      </c>
      <c r="J997" s="151" t="s">
        <v>573</v>
      </c>
      <c r="K997" s="151" t="s">
        <v>890</v>
      </c>
      <c r="L997" s="151">
        <f>IF(Tabelle1[[#This Row],[Minutes]]&gt;1,Tabelle1[[#This Row],[Minutes]],"")</f>
        <v>69</v>
      </c>
      <c r="M997" s="151">
        <v>69</v>
      </c>
      <c r="N997"/>
    </row>
    <row r="998" spans="1:14" x14ac:dyDescent="0.25">
      <c r="A998" s="152" t="s">
        <v>518</v>
      </c>
      <c r="B998" s="154" t="str">
        <f>IF(OR(ISNUMBER(FIND("W/O",Tabelle1[[#This Row],[Score]])),ISNUMBER(FIND("RET",Tabelle1[[#This Row],[Score]]))),"NO","YES")</f>
        <v>YES</v>
      </c>
      <c r="C998" s="154" t="str">
        <f>IF(Tabelle1[[#This Row],[Tournament]]="Wimbledon","YES","NO")</f>
        <v>NO</v>
      </c>
      <c r="D998" s="153">
        <v>43689</v>
      </c>
      <c r="E998" s="154" t="s">
        <v>885</v>
      </c>
      <c r="F998" s="154">
        <v>4</v>
      </c>
      <c r="G998" s="154" t="s">
        <v>535</v>
      </c>
      <c r="H998" s="154" t="s">
        <v>534</v>
      </c>
      <c r="I998" s="154" t="s">
        <v>834</v>
      </c>
      <c r="J998" s="154" t="s">
        <v>833</v>
      </c>
      <c r="K998" s="154" t="s">
        <v>653</v>
      </c>
      <c r="L998" s="154">
        <f>IF(Tabelle1[[#This Row],[Minutes]]&gt;1,Tabelle1[[#This Row],[Minutes]],"")</f>
        <v>59</v>
      </c>
      <c r="M998" s="154">
        <v>59</v>
      </c>
      <c r="N998"/>
    </row>
    <row r="999" spans="1:14" x14ac:dyDescent="0.25">
      <c r="A999" s="149" t="s">
        <v>518</v>
      </c>
      <c r="B999" s="151" t="str">
        <f>IF(OR(ISNUMBER(FIND("W/O",Tabelle1[[#This Row],[Score]])),ISNUMBER(FIND("RET",Tabelle1[[#This Row],[Score]]))),"NO","YES")</f>
        <v>YES</v>
      </c>
      <c r="C999" s="151" t="str">
        <f>IF(Tabelle1[[#This Row],[Tournament]]="Wimbledon","YES","NO")</f>
        <v>NO</v>
      </c>
      <c r="D999" s="150">
        <v>43689</v>
      </c>
      <c r="E999" s="151" t="s">
        <v>885</v>
      </c>
      <c r="F999" s="151">
        <v>4</v>
      </c>
      <c r="G999" s="151" t="s">
        <v>552</v>
      </c>
      <c r="H999" s="151" t="s">
        <v>551</v>
      </c>
      <c r="I999" s="151" t="s">
        <v>516</v>
      </c>
      <c r="J999" s="151" t="s">
        <v>515</v>
      </c>
      <c r="K999" s="151" t="s">
        <v>646</v>
      </c>
      <c r="L999" s="151">
        <f>IF(Tabelle1[[#This Row],[Minutes]]&gt;1,Tabelle1[[#This Row],[Minutes]],"")</f>
        <v>75</v>
      </c>
      <c r="M999" s="151">
        <v>75</v>
      </c>
      <c r="N999"/>
    </row>
    <row r="1000" spans="1:14" x14ac:dyDescent="0.25">
      <c r="A1000" s="152" t="s">
        <v>518</v>
      </c>
      <c r="B1000" s="154" t="str">
        <f>IF(OR(ISNUMBER(FIND("W/O",Tabelle1[[#This Row],[Score]])),ISNUMBER(FIND("RET",Tabelle1[[#This Row],[Score]]))),"NO","YES")</f>
        <v>YES</v>
      </c>
      <c r="C1000" s="154" t="str">
        <f>IF(Tabelle1[[#This Row],[Tournament]]="Wimbledon","YES","NO")</f>
        <v>NO</v>
      </c>
      <c r="D1000" s="153">
        <v>43689</v>
      </c>
      <c r="E1000" s="154" t="s">
        <v>885</v>
      </c>
      <c r="F1000" s="154">
        <v>4</v>
      </c>
      <c r="G1000" s="154" t="s">
        <v>521</v>
      </c>
      <c r="H1000" s="154" t="s">
        <v>520</v>
      </c>
      <c r="I1000" s="154" t="s">
        <v>555</v>
      </c>
      <c r="J1000" s="154" t="s">
        <v>554</v>
      </c>
      <c r="K1000" s="154" t="s">
        <v>889</v>
      </c>
      <c r="L1000" s="154">
        <f>IF(Tabelle1[[#This Row],[Minutes]]&gt;1,Tabelle1[[#This Row],[Minutes]],"")</f>
        <v>108</v>
      </c>
      <c r="M1000" s="154">
        <v>108</v>
      </c>
      <c r="N1000"/>
    </row>
    <row r="1001" spans="1:14" x14ac:dyDescent="0.25">
      <c r="A1001" s="149" t="s">
        <v>518</v>
      </c>
      <c r="B1001" s="151" t="str">
        <f>IF(OR(ISNUMBER(FIND("W/O",Tabelle1[[#This Row],[Score]])),ISNUMBER(FIND("RET",Tabelle1[[#This Row],[Score]]))),"NO","YES")</f>
        <v>YES</v>
      </c>
      <c r="C1001" s="151" t="str">
        <f>IF(Tabelle1[[#This Row],[Tournament]]="Wimbledon","YES","NO")</f>
        <v>NO</v>
      </c>
      <c r="D1001" s="150">
        <v>43689</v>
      </c>
      <c r="E1001" s="151" t="s">
        <v>885</v>
      </c>
      <c r="F1001" s="151">
        <v>4</v>
      </c>
      <c r="G1001" s="151" t="s">
        <v>524</v>
      </c>
      <c r="H1001" s="151" t="s">
        <v>523</v>
      </c>
      <c r="I1001" s="151" t="s">
        <v>647</v>
      </c>
      <c r="J1001" s="151" t="s">
        <v>579</v>
      </c>
      <c r="K1001" s="151" t="s">
        <v>678</v>
      </c>
      <c r="L1001" s="151">
        <f>IF(Tabelle1[[#This Row],[Minutes]]&gt;1,Tabelle1[[#This Row],[Minutes]],"")</f>
        <v>66</v>
      </c>
      <c r="M1001" s="151">
        <v>66</v>
      </c>
      <c r="N1001"/>
    </row>
    <row r="1002" spans="1:14" x14ac:dyDescent="0.25">
      <c r="A1002" s="152" t="s">
        <v>518</v>
      </c>
      <c r="B1002" s="154" t="str">
        <f>IF(OR(ISNUMBER(FIND("W/O",Tabelle1[[#This Row],[Score]])),ISNUMBER(FIND("RET",Tabelle1[[#This Row],[Score]]))),"NO","YES")</f>
        <v>YES</v>
      </c>
      <c r="C1002" s="154" t="str">
        <f>IF(Tabelle1[[#This Row],[Tournament]]="Wimbledon","YES","NO")</f>
        <v>NO</v>
      </c>
      <c r="D1002" s="153">
        <v>43689</v>
      </c>
      <c r="E1002" s="154" t="s">
        <v>885</v>
      </c>
      <c r="F1002" s="154">
        <v>4</v>
      </c>
      <c r="G1002" s="154" t="s">
        <v>615</v>
      </c>
      <c r="H1002" s="154" t="s">
        <v>614</v>
      </c>
      <c r="I1002" s="154" t="s">
        <v>674</v>
      </c>
      <c r="J1002" s="154" t="s">
        <v>888</v>
      </c>
      <c r="K1002" s="154" t="s">
        <v>536</v>
      </c>
      <c r="L1002" s="154">
        <f>IF(Tabelle1[[#This Row],[Minutes]]&gt;1,Tabelle1[[#This Row],[Minutes]],"")</f>
        <v>81</v>
      </c>
      <c r="M1002" s="154">
        <v>81</v>
      </c>
      <c r="N1002"/>
    </row>
    <row r="1003" spans="1:14" x14ac:dyDescent="0.25">
      <c r="A1003" s="149" t="s">
        <v>518</v>
      </c>
      <c r="B1003" s="151" t="str">
        <f>IF(OR(ISNUMBER(FIND("W/O",Tabelle1[[#This Row],[Score]])),ISNUMBER(FIND("RET",Tabelle1[[#This Row],[Score]]))),"NO","YES")</f>
        <v>YES</v>
      </c>
      <c r="C1003" s="151" t="str">
        <f>IF(Tabelle1[[#This Row],[Tournament]]="Wimbledon","YES","NO")</f>
        <v>NO</v>
      </c>
      <c r="D1003" s="150">
        <v>43689</v>
      </c>
      <c r="E1003" s="151" t="s">
        <v>885</v>
      </c>
      <c r="F1003" s="151">
        <v>4</v>
      </c>
      <c r="G1003" s="151" t="s">
        <v>514</v>
      </c>
      <c r="H1003" s="151" t="s">
        <v>513</v>
      </c>
      <c r="I1003" s="151" t="s">
        <v>558</v>
      </c>
      <c r="J1003" s="151" t="s">
        <v>576</v>
      </c>
      <c r="K1003" s="151" t="s">
        <v>550</v>
      </c>
      <c r="L1003" s="151">
        <f>IF(Tabelle1[[#This Row],[Minutes]]&gt;1,Tabelle1[[#This Row],[Minutes]],"")</f>
        <v>70</v>
      </c>
      <c r="M1003" s="151">
        <v>70</v>
      </c>
      <c r="N1003"/>
    </row>
    <row r="1004" spans="1:14" x14ac:dyDescent="0.25">
      <c r="A1004" s="152" t="s">
        <v>518</v>
      </c>
      <c r="B1004" s="154" t="str">
        <f>IF(OR(ISNUMBER(FIND("W/O",Tabelle1[[#This Row],[Score]])),ISNUMBER(FIND("RET",Tabelle1[[#This Row],[Score]]))),"NO","YES")</f>
        <v>YES</v>
      </c>
      <c r="C1004" s="154" t="str">
        <f>IF(Tabelle1[[#This Row],[Tournament]]="Wimbledon","YES","NO")</f>
        <v>NO</v>
      </c>
      <c r="D1004" s="153">
        <v>43689</v>
      </c>
      <c r="E1004" s="154" t="s">
        <v>885</v>
      </c>
      <c r="F1004" s="154">
        <v>5</v>
      </c>
      <c r="G1004" s="154" t="s">
        <v>535</v>
      </c>
      <c r="H1004" s="154" t="s">
        <v>534</v>
      </c>
      <c r="I1004" s="154" t="s">
        <v>524</v>
      </c>
      <c r="J1004" s="154" t="s">
        <v>523</v>
      </c>
      <c r="K1004" s="154" t="s">
        <v>593</v>
      </c>
      <c r="L1004" s="154">
        <f>IF(Tabelle1[[#This Row],[Minutes]]&gt;1,Tabelle1[[#This Row],[Minutes]],"")</f>
        <v>93</v>
      </c>
      <c r="M1004" s="154">
        <v>93</v>
      </c>
      <c r="N1004"/>
    </row>
    <row r="1005" spans="1:14" x14ac:dyDescent="0.25">
      <c r="A1005" s="149" t="s">
        <v>518</v>
      </c>
      <c r="B1005" s="151" t="str">
        <f>IF(OR(ISNUMBER(FIND("W/O",Tabelle1[[#This Row],[Score]])),ISNUMBER(FIND("RET",Tabelle1[[#This Row],[Score]]))),"NO","YES")</f>
        <v>YES</v>
      </c>
      <c r="C1005" s="151" t="str">
        <f>IF(Tabelle1[[#This Row],[Tournament]]="Wimbledon","YES","NO")</f>
        <v>NO</v>
      </c>
      <c r="D1005" s="150">
        <v>43689</v>
      </c>
      <c r="E1005" s="151" t="s">
        <v>885</v>
      </c>
      <c r="F1005" s="151">
        <v>5</v>
      </c>
      <c r="G1005" s="151" t="s">
        <v>552</v>
      </c>
      <c r="H1005" s="151" t="s">
        <v>551</v>
      </c>
      <c r="I1005" s="151" t="s">
        <v>591</v>
      </c>
      <c r="J1005" s="151" t="s">
        <v>887</v>
      </c>
      <c r="K1005" s="151" t="s">
        <v>886</v>
      </c>
      <c r="L1005" s="151">
        <f>IF(Tabelle1[[#This Row],[Minutes]]&gt;1,Tabelle1[[#This Row],[Minutes]],"")</f>
        <v>105</v>
      </c>
      <c r="M1005" s="151">
        <v>105</v>
      </c>
      <c r="N1005"/>
    </row>
    <row r="1006" spans="1:14" x14ac:dyDescent="0.25">
      <c r="A1006" s="152" t="s">
        <v>518</v>
      </c>
      <c r="B1006" s="154" t="str">
        <f>IF(OR(ISNUMBER(FIND("W/O",Tabelle1[[#This Row],[Score]])),ISNUMBER(FIND("RET",Tabelle1[[#This Row],[Score]]))),"NO","YES")</f>
        <v>YES</v>
      </c>
      <c r="C1006" s="154" t="str">
        <f>IF(Tabelle1[[#This Row],[Tournament]]="Wimbledon","YES","NO")</f>
        <v>NO</v>
      </c>
      <c r="D1006" s="153">
        <v>43689</v>
      </c>
      <c r="E1006" s="154" t="s">
        <v>885</v>
      </c>
      <c r="F1006" s="154">
        <v>5</v>
      </c>
      <c r="G1006" s="154" t="s">
        <v>521</v>
      </c>
      <c r="H1006" s="154" t="s">
        <v>520</v>
      </c>
      <c r="I1006" s="154" t="s">
        <v>612</v>
      </c>
      <c r="J1006" s="154" t="s">
        <v>611</v>
      </c>
      <c r="K1006" s="154" t="s">
        <v>653</v>
      </c>
      <c r="L1006" s="154">
        <f>IF(Tabelle1[[#This Row],[Minutes]]&gt;1,Tabelle1[[#This Row],[Minutes]],"")</f>
        <v>66</v>
      </c>
      <c r="M1006" s="154">
        <v>66</v>
      </c>
      <c r="N1006"/>
    </row>
    <row r="1007" spans="1:14" x14ac:dyDescent="0.25">
      <c r="A1007" s="149" t="s">
        <v>518</v>
      </c>
      <c r="B1007" s="151" t="str">
        <f>IF(OR(ISNUMBER(FIND("W/O",Tabelle1[[#This Row],[Score]])),ISNUMBER(FIND("RET",Tabelle1[[#This Row],[Score]]))),"NO","YES")</f>
        <v>YES</v>
      </c>
      <c r="C1007" s="151" t="str">
        <f>IF(Tabelle1[[#This Row],[Tournament]]="Wimbledon","YES","NO")</f>
        <v>NO</v>
      </c>
      <c r="D1007" s="150">
        <v>43689</v>
      </c>
      <c r="E1007" s="151" t="s">
        <v>885</v>
      </c>
      <c r="F1007" s="151">
        <v>5</v>
      </c>
      <c r="G1007" s="151" t="s">
        <v>615</v>
      </c>
      <c r="H1007" s="151" t="s">
        <v>614</v>
      </c>
      <c r="I1007" s="151" t="s">
        <v>514</v>
      </c>
      <c r="J1007" s="151" t="s">
        <v>513</v>
      </c>
      <c r="K1007" s="151" t="s">
        <v>557</v>
      </c>
      <c r="L1007" s="151">
        <f>IF(Tabelle1[[#This Row],[Minutes]]&gt;1,Tabelle1[[#This Row],[Minutes]],"")</f>
        <v>53</v>
      </c>
      <c r="M1007" s="151">
        <v>53</v>
      </c>
      <c r="N1007"/>
    </row>
    <row r="1008" spans="1:14" x14ac:dyDescent="0.25">
      <c r="A1008" s="152" t="s">
        <v>518</v>
      </c>
      <c r="B1008" s="154" t="str">
        <f>IF(OR(ISNUMBER(FIND("W/O",Tabelle1[[#This Row],[Score]])),ISNUMBER(FIND("RET",Tabelle1[[#This Row],[Score]]))),"NO","YES")</f>
        <v>YES</v>
      </c>
      <c r="C1008" s="154" t="str">
        <f>IF(Tabelle1[[#This Row],[Tournament]]="Wimbledon","YES","NO")</f>
        <v>NO</v>
      </c>
      <c r="D1008" s="153">
        <v>43689</v>
      </c>
      <c r="E1008" s="154" t="s">
        <v>885</v>
      </c>
      <c r="F1008" s="154">
        <v>6</v>
      </c>
      <c r="G1008" s="154" t="s">
        <v>535</v>
      </c>
      <c r="H1008" s="154" t="s">
        <v>534</v>
      </c>
      <c r="I1008" s="154" t="s">
        <v>552</v>
      </c>
      <c r="J1008" s="154" t="s">
        <v>551</v>
      </c>
      <c r="K1008" s="154" t="s">
        <v>626</v>
      </c>
      <c r="L1008" s="154">
        <f>IF(Tabelle1[[#This Row],[Minutes]]&gt;1,Tabelle1[[#This Row],[Minutes]],"")</f>
        <v>66</v>
      </c>
      <c r="M1008" s="154">
        <v>66</v>
      </c>
      <c r="N1008"/>
    </row>
    <row r="1009" spans="1:14" x14ac:dyDescent="0.25">
      <c r="A1009" s="149" t="s">
        <v>518</v>
      </c>
      <c r="B1009" s="151" t="str">
        <f>IF(OR(ISNUMBER(FIND("W/O",Tabelle1[[#This Row],[Score]])),ISNUMBER(FIND("RET",Tabelle1[[#This Row],[Score]]))),"NO","YES")</f>
        <v>YES</v>
      </c>
      <c r="C1009" s="151" t="str">
        <f>IF(Tabelle1[[#This Row],[Tournament]]="Wimbledon","YES","NO")</f>
        <v>NO</v>
      </c>
      <c r="D1009" s="150">
        <v>43689</v>
      </c>
      <c r="E1009" s="151" t="s">
        <v>885</v>
      </c>
      <c r="F1009" s="151">
        <v>6</v>
      </c>
      <c r="G1009" s="151" t="s">
        <v>521</v>
      </c>
      <c r="H1009" s="151" t="s">
        <v>520</v>
      </c>
      <c r="I1009" s="151" t="s">
        <v>615</v>
      </c>
      <c r="J1009" s="151" t="s">
        <v>614</v>
      </c>
      <c r="K1009" s="151" t="s">
        <v>621</v>
      </c>
      <c r="L1009" s="151">
        <f>IF(Tabelle1[[#This Row],[Minutes]]&gt;1,Tabelle1[[#This Row],[Minutes]],"")</f>
        <v>57</v>
      </c>
      <c r="M1009" s="151">
        <v>57</v>
      </c>
      <c r="N1009"/>
    </row>
    <row r="1010" spans="1:14" x14ac:dyDescent="0.25">
      <c r="A1010" s="152" t="s">
        <v>518</v>
      </c>
      <c r="B1010" s="154" t="str">
        <f>IF(OR(ISNUMBER(FIND("W/O",Tabelle1[[#This Row],[Score]])),ISNUMBER(FIND("RET",Tabelle1[[#This Row],[Score]]))),"NO","YES")</f>
        <v>YES</v>
      </c>
      <c r="C1010" s="154" t="str">
        <f>IF(Tabelle1[[#This Row],[Tournament]]="Wimbledon","YES","NO")</f>
        <v>NO</v>
      </c>
      <c r="D1010" s="153">
        <v>43689</v>
      </c>
      <c r="E1010" s="154" t="s">
        <v>885</v>
      </c>
      <c r="F1010" s="154">
        <v>7</v>
      </c>
      <c r="G1010" s="154" t="s">
        <v>535</v>
      </c>
      <c r="H1010" s="154" t="s">
        <v>534</v>
      </c>
      <c r="I1010" s="154" t="s">
        <v>521</v>
      </c>
      <c r="J1010" s="154" t="s">
        <v>520</v>
      </c>
      <c r="K1010" s="154" t="s">
        <v>884</v>
      </c>
      <c r="L1010" s="154">
        <f>IF(Tabelle1[[#This Row],[Minutes]]&gt;1,Tabelle1[[#This Row],[Minutes]],"")</f>
        <v>94</v>
      </c>
      <c r="M1010" s="154">
        <v>94</v>
      </c>
      <c r="N1010"/>
    </row>
    <row r="1011" spans="1:14" x14ac:dyDescent="0.25">
      <c r="A1011" s="149" t="s">
        <v>518</v>
      </c>
      <c r="B1011" s="151" t="str">
        <f>IF(OR(ISNUMBER(FIND("W/O",Tabelle1[[#This Row],[Score]])),ISNUMBER(FIND("RET",Tabelle1[[#This Row],[Score]]))),"NO","YES")</f>
        <v>YES</v>
      </c>
      <c r="C1011" s="151" t="str">
        <f>IF(Tabelle1[[#This Row],[Tournament]]="Wimbledon","YES","NO")</f>
        <v>NO</v>
      </c>
      <c r="D1011" s="150">
        <v>43696</v>
      </c>
      <c r="E1011" s="151" t="s">
        <v>879</v>
      </c>
      <c r="F1011" s="151">
        <v>4</v>
      </c>
      <c r="G1011" s="151" t="s">
        <v>759</v>
      </c>
      <c r="H1011" s="151" t="s">
        <v>664</v>
      </c>
      <c r="I1011" s="151" t="s">
        <v>568</v>
      </c>
      <c r="J1011" s="151" t="s">
        <v>663</v>
      </c>
      <c r="K1011" s="151" t="s">
        <v>883</v>
      </c>
      <c r="L1011" s="151">
        <f>IF(Tabelle1[[#This Row],[Minutes]]&gt;1,Tabelle1[[#This Row],[Minutes]],"")</f>
        <v>79</v>
      </c>
      <c r="M1011" s="151">
        <v>79</v>
      </c>
      <c r="N1011"/>
    </row>
    <row r="1012" spans="1:14" x14ac:dyDescent="0.25">
      <c r="A1012" s="152" t="s">
        <v>518</v>
      </c>
      <c r="B1012" s="154" t="str">
        <f>IF(OR(ISNUMBER(FIND("W/O",Tabelle1[[#This Row],[Score]])),ISNUMBER(FIND("RET",Tabelle1[[#This Row],[Score]]))),"NO","YES")</f>
        <v>YES</v>
      </c>
      <c r="C1012" s="154" t="str">
        <f>IF(Tabelle1[[#This Row],[Tournament]]="Wimbledon","YES","NO")</f>
        <v>NO</v>
      </c>
      <c r="D1012" s="153">
        <v>43696</v>
      </c>
      <c r="E1012" s="154" t="s">
        <v>879</v>
      </c>
      <c r="F1012" s="154">
        <v>4</v>
      </c>
      <c r="G1012" s="154" t="s">
        <v>552</v>
      </c>
      <c r="H1012" s="154" t="s">
        <v>551</v>
      </c>
      <c r="I1012" s="154" t="s">
        <v>600</v>
      </c>
      <c r="J1012" s="154" t="s">
        <v>599</v>
      </c>
      <c r="K1012" s="154" t="s">
        <v>882</v>
      </c>
      <c r="L1012" s="154">
        <f>IF(Tabelle1[[#This Row],[Minutes]]&gt;1,Tabelle1[[#This Row],[Minutes]],"")</f>
        <v>97</v>
      </c>
      <c r="M1012" s="154">
        <v>97</v>
      </c>
      <c r="N1012"/>
    </row>
    <row r="1013" spans="1:14" x14ac:dyDescent="0.25">
      <c r="A1013" s="149" t="s">
        <v>518</v>
      </c>
      <c r="B1013" s="151" t="str">
        <f>IF(OR(ISNUMBER(FIND("W/O",Tabelle1[[#This Row],[Score]])),ISNUMBER(FIND("RET",Tabelle1[[#This Row],[Score]]))),"NO","YES")</f>
        <v>YES</v>
      </c>
      <c r="C1013" s="151" t="str">
        <f>IF(Tabelle1[[#This Row],[Tournament]]="Wimbledon","YES","NO")</f>
        <v>NO</v>
      </c>
      <c r="D1013" s="150">
        <v>43696</v>
      </c>
      <c r="E1013" s="151" t="s">
        <v>879</v>
      </c>
      <c r="F1013" s="151">
        <v>4</v>
      </c>
      <c r="G1013" s="151" t="s">
        <v>524</v>
      </c>
      <c r="H1013" s="151" t="s">
        <v>523</v>
      </c>
      <c r="I1013" s="151" t="s">
        <v>674</v>
      </c>
      <c r="J1013" s="151" t="s">
        <v>636</v>
      </c>
      <c r="K1013" s="151" t="s">
        <v>542</v>
      </c>
      <c r="L1013" s="151">
        <f>IF(Tabelle1[[#This Row],[Minutes]]&gt;1,Tabelle1[[#This Row],[Minutes]],"")</f>
        <v>59</v>
      </c>
      <c r="M1013" s="151">
        <v>59</v>
      </c>
      <c r="N1013"/>
    </row>
    <row r="1014" spans="1:14" x14ac:dyDescent="0.25">
      <c r="A1014" s="152" t="s">
        <v>518</v>
      </c>
      <c r="B1014" s="154" t="str">
        <f>IF(OR(ISNUMBER(FIND("W/O",Tabelle1[[#This Row],[Score]])),ISNUMBER(FIND("RET",Tabelle1[[#This Row],[Score]]))),"NO","YES")</f>
        <v>YES</v>
      </c>
      <c r="C1014" s="154" t="str">
        <f>IF(Tabelle1[[#This Row],[Tournament]]="Wimbledon","YES","NO")</f>
        <v>NO</v>
      </c>
      <c r="D1014" s="153">
        <v>43696</v>
      </c>
      <c r="E1014" s="154" t="s">
        <v>879</v>
      </c>
      <c r="F1014" s="154">
        <v>4</v>
      </c>
      <c r="G1014" s="154" t="s">
        <v>620</v>
      </c>
      <c r="H1014" s="154" t="s">
        <v>619</v>
      </c>
      <c r="I1014" s="154" t="s">
        <v>529</v>
      </c>
      <c r="J1014" s="154" t="s">
        <v>528</v>
      </c>
      <c r="K1014" s="154" t="s">
        <v>522</v>
      </c>
      <c r="L1014" s="154">
        <f>IF(Tabelle1[[#This Row],[Minutes]]&gt;1,Tabelle1[[#This Row],[Minutes]],"")</f>
        <v>82</v>
      </c>
      <c r="M1014" s="154">
        <v>82</v>
      </c>
      <c r="N1014"/>
    </row>
    <row r="1015" spans="1:14" x14ac:dyDescent="0.25">
      <c r="A1015" s="149" t="s">
        <v>518</v>
      </c>
      <c r="B1015" s="151" t="str">
        <f>IF(OR(ISNUMBER(FIND("W/O",Tabelle1[[#This Row],[Score]])),ISNUMBER(FIND("RET",Tabelle1[[#This Row],[Score]]))),"NO","YES")</f>
        <v>YES</v>
      </c>
      <c r="C1015" s="151" t="str">
        <f>IF(Tabelle1[[#This Row],[Tournament]]="Wimbledon","YES","NO")</f>
        <v>NO</v>
      </c>
      <c r="D1015" s="150">
        <v>43696</v>
      </c>
      <c r="E1015" s="151" t="s">
        <v>879</v>
      </c>
      <c r="F1015" s="151">
        <v>4</v>
      </c>
      <c r="G1015" s="151" t="s">
        <v>666</v>
      </c>
      <c r="H1015" s="151" t="s">
        <v>853</v>
      </c>
      <c r="I1015" s="151" t="s">
        <v>555</v>
      </c>
      <c r="J1015" s="151" t="s">
        <v>570</v>
      </c>
      <c r="K1015" s="151" t="s">
        <v>646</v>
      </c>
      <c r="L1015" s="151">
        <f>IF(Tabelle1[[#This Row],[Minutes]]&gt;1,Tabelle1[[#This Row],[Minutes]],"")</f>
        <v>54</v>
      </c>
      <c r="M1015" s="151">
        <v>54</v>
      </c>
      <c r="N1015"/>
    </row>
    <row r="1016" spans="1:14" x14ac:dyDescent="0.25">
      <c r="A1016" s="152" t="s">
        <v>518</v>
      </c>
      <c r="B1016" s="154" t="str">
        <f>IF(OR(ISNUMBER(FIND("W/O",Tabelle1[[#This Row],[Score]])),ISNUMBER(FIND("RET",Tabelle1[[#This Row],[Score]]))),"NO","YES")</f>
        <v>YES</v>
      </c>
      <c r="C1016" s="154" t="str">
        <f>IF(Tabelle1[[#This Row],[Tournament]]="Wimbledon","YES","NO")</f>
        <v>NO</v>
      </c>
      <c r="D1016" s="153">
        <v>43696</v>
      </c>
      <c r="E1016" s="154" t="s">
        <v>879</v>
      </c>
      <c r="F1016" s="154">
        <v>4</v>
      </c>
      <c r="G1016" s="154" t="s">
        <v>625</v>
      </c>
      <c r="H1016" s="154" t="s">
        <v>577</v>
      </c>
      <c r="I1016" s="154" t="s">
        <v>549</v>
      </c>
      <c r="J1016" s="154" t="s">
        <v>548</v>
      </c>
      <c r="K1016" s="154" t="s">
        <v>550</v>
      </c>
      <c r="L1016" s="154">
        <f>IF(Tabelle1[[#This Row],[Minutes]]&gt;1,Tabelle1[[#This Row],[Minutes]],"")</f>
        <v>69</v>
      </c>
      <c r="M1016" s="154">
        <v>69</v>
      </c>
      <c r="N1016"/>
    </row>
    <row r="1017" spans="1:14" x14ac:dyDescent="0.25">
      <c r="A1017" s="149" t="s">
        <v>518</v>
      </c>
      <c r="B1017" s="151" t="str">
        <f>IF(OR(ISNUMBER(FIND("W/O",Tabelle1[[#This Row],[Score]])),ISNUMBER(FIND("RET",Tabelle1[[#This Row],[Score]]))),"NO","YES")</f>
        <v>YES</v>
      </c>
      <c r="C1017" s="151" t="str">
        <f>IF(Tabelle1[[#This Row],[Tournament]]="Wimbledon","YES","NO")</f>
        <v>NO</v>
      </c>
      <c r="D1017" s="150">
        <v>43696</v>
      </c>
      <c r="E1017" s="151" t="s">
        <v>879</v>
      </c>
      <c r="F1017" s="151">
        <v>4</v>
      </c>
      <c r="G1017" s="151" t="s">
        <v>532</v>
      </c>
      <c r="H1017" s="151" t="s">
        <v>531</v>
      </c>
      <c r="I1017" s="151" t="s">
        <v>724</v>
      </c>
      <c r="J1017" s="151" t="s">
        <v>858</v>
      </c>
      <c r="K1017" s="151" t="s">
        <v>569</v>
      </c>
      <c r="L1017" s="151">
        <f>IF(Tabelle1[[#This Row],[Minutes]]&gt;1,Tabelle1[[#This Row],[Minutes]],"")</f>
        <v>54</v>
      </c>
      <c r="M1017" s="151">
        <v>54</v>
      </c>
      <c r="N1017"/>
    </row>
    <row r="1018" spans="1:14" x14ac:dyDescent="0.25">
      <c r="A1018" s="152" t="s">
        <v>518</v>
      </c>
      <c r="B1018" s="154" t="str">
        <f>IF(OR(ISNUMBER(FIND("W/O",Tabelle1[[#This Row],[Score]])),ISNUMBER(FIND("RET",Tabelle1[[#This Row],[Score]]))),"NO","YES")</f>
        <v>YES</v>
      </c>
      <c r="C1018" s="154" t="str">
        <f>IF(Tabelle1[[#This Row],[Tournament]]="Wimbledon","YES","NO")</f>
        <v>NO</v>
      </c>
      <c r="D1018" s="153">
        <v>43696</v>
      </c>
      <c r="E1018" s="154" t="s">
        <v>879</v>
      </c>
      <c r="F1018" s="154">
        <v>4</v>
      </c>
      <c r="G1018" s="154" t="s">
        <v>609</v>
      </c>
      <c r="H1018" s="154" t="s">
        <v>608</v>
      </c>
      <c r="I1018" s="154" t="s">
        <v>581</v>
      </c>
      <c r="J1018" s="154" t="s">
        <v>580</v>
      </c>
      <c r="K1018" s="154" t="s">
        <v>512</v>
      </c>
      <c r="L1018" s="154">
        <f>IF(Tabelle1[[#This Row],[Minutes]]&gt;1,Tabelle1[[#This Row],[Minutes]],"")</f>
        <v>66</v>
      </c>
      <c r="M1018" s="154">
        <v>66</v>
      </c>
      <c r="N1018"/>
    </row>
    <row r="1019" spans="1:14" x14ac:dyDescent="0.25">
      <c r="A1019" s="149" t="s">
        <v>518</v>
      </c>
      <c r="B1019" s="151" t="str">
        <f>IF(OR(ISNUMBER(FIND("W/O",Tabelle1[[#This Row],[Score]])),ISNUMBER(FIND("RET",Tabelle1[[#This Row],[Score]]))),"NO","YES")</f>
        <v>YES</v>
      </c>
      <c r="C1019" s="151" t="str">
        <f>IF(Tabelle1[[#This Row],[Tournament]]="Wimbledon","YES","NO")</f>
        <v>NO</v>
      </c>
      <c r="D1019" s="150">
        <v>43696</v>
      </c>
      <c r="E1019" s="151" t="s">
        <v>879</v>
      </c>
      <c r="F1019" s="151">
        <v>5</v>
      </c>
      <c r="G1019" s="151" t="s">
        <v>552</v>
      </c>
      <c r="H1019" s="151" t="s">
        <v>551</v>
      </c>
      <c r="I1019" s="151" t="s">
        <v>625</v>
      </c>
      <c r="J1019" s="151" t="s">
        <v>577</v>
      </c>
      <c r="K1019" s="151" t="s">
        <v>881</v>
      </c>
      <c r="L1019" s="151">
        <f>IF(Tabelle1[[#This Row],[Minutes]]&gt;1,Tabelle1[[#This Row],[Minutes]],"")</f>
        <v>111</v>
      </c>
      <c r="M1019" s="151">
        <v>111</v>
      </c>
      <c r="N1019"/>
    </row>
    <row r="1020" spans="1:14" x14ac:dyDescent="0.25">
      <c r="A1020" s="152" t="s">
        <v>518</v>
      </c>
      <c r="B1020" s="154" t="str">
        <f>IF(OR(ISNUMBER(FIND("W/O",Tabelle1[[#This Row],[Score]])),ISNUMBER(FIND("RET",Tabelle1[[#This Row],[Score]]))),"NO","YES")</f>
        <v>YES</v>
      </c>
      <c r="C1020" s="154" t="str">
        <f>IF(Tabelle1[[#This Row],[Tournament]]="Wimbledon","YES","NO")</f>
        <v>NO</v>
      </c>
      <c r="D1020" s="153">
        <v>43696</v>
      </c>
      <c r="E1020" s="154" t="s">
        <v>879</v>
      </c>
      <c r="F1020" s="154">
        <v>5</v>
      </c>
      <c r="G1020" s="154" t="s">
        <v>524</v>
      </c>
      <c r="H1020" s="154" t="s">
        <v>523</v>
      </c>
      <c r="I1020" s="154" t="s">
        <v>759</v>
      </c>
      <c r="J1020" s="154" t="s">
        <v>664</v>
      </c>
      <c r="K1020" s="154" t="s">
        <v>667</v>
      </c>
      <c r="L1020" s="154">
        <f>IF(Tabelle1[[#This Row],[Minutes]]&gt;1,Tabelle1[[#This Row],[Minutes]],"")</f>
        <v>54</v>
      </c>
      <c r="M1020" s="154">
        <v>54</v>
      </c>
      <c r="N1020"/>
    </row>
    <row r="1021" spans="1:14" x14ac:dyDescent="0.25">
      <c r="A1021" s="149" t="s">
        <v>518</v>
      </c>
      <c r="B1021" s="151" t="str">
        <f>IF(OR(ISNUMBER(FIND("W/O",Tabelle1[[#This Row],[Score]])),ISNUMBER(FIND("RET",Tabelle1[[#This Row],[Score]]))),"NO","YES")</f>
        <v>YES</v>
      </c>
      <c r="C1021" s="151" t="str">
        <f>IF(Tabelle1[[#This Row],[Tournament]]="Wimbledon","YES","NO")</f>
        <v>NO</v>
      </c>
      <c r="D1021" s="150">
        <v>43696</v>
      </c>
      <c r="E1021" s="151" t="s">
        <v>879</v>
      </c>
      <c r="F1021" s="151">
        <v>5</v>
      </c>
      <c r="G1021" s="151" t="s">
        <v>666</v>
      </c>
      <c r="H1021" s="151" t="s">
        <v>853</v>
      </c>
      <c r="I1021" s="151" t="s">
        <v>532</v>
      </c>
      <c r="J1021" s="151" t="s">
        <v>531</v>
      </c>
      <c r="K1021" s="151" t="s">
        <v>646</v>
      </c>
      <c r="L1021" s="151">
        <f>IF(Tabelle1[[#This Row],[Minutes]]&gt;1,Tabelle1[[#This Row],[Minutes]],"")</f>
        <v>57</v>
      </c>
      <c r="M1021" s="151">
        <v>57</v>
      </c>
      <c r="N1021"/>
    </row>
    <row r="1022" spans="1:14" x14ac:dyDescent="0.25">
      <c r="A1022" s="152" t="s">
        <v>518</v>
      </c>
      <c r="B1022" s="154" t="str">
        <f>IF(OR(ISNUMBER(FIND("W/O",Tabelle1[[#This Row],[Score]])),ISNUMBER(FIND("RET",Tabelle1[[#This Row],[Score]]))),"NO","YES")</f>
        <v>YES</v>
      </c>
      <c r="C1022" s="154" t="str">
        <f>IF(Tabelle1[[#This Row],[Tournament]]="Wimbledon","YES","NO")</f>
        <v>NO</v>
      </c>
      <c r="D1022" s="153">
        <v>43696</v>
      </c>
      <c r="E1022" s="154" t="s">
        <v>879</v>
      </c>
      <c r="F1022" s="154">
        <v>5</v>
      </c>
      <c r="G1022" s="154" t="s">
        <v>609</v>
      </c>
      <c r="H1022" s="154" t="s">
        <v>608</v>
      </c>
      <c r="I1022" s="154" t="s">
        <v>620</v>
      </c>
      <c r="J1022" s="154" t="s">
        <v>619</v>
      </c>
      <c r="K1022" s="154" t="s">
        <v>880</v>
      </c>
      <c r="L1022" s="154">
        <f>IF(Tabelle1[[#This Row],[Minutes]]&gt;1,Tabelle1[[#This Row],[Minutes]],"")</f>
        <v>84</v>
      </c>
      <c r="M1022" s="154">
        <v>84</v>
      </c>
      <c r="N1022"/>
    </row>
    <row r="1023" spans="1:14" x14ac:dyDescent="0.25">
      <c r="A1023" s="149" t="s">
        <v>518</v>
      </c>
      <c r="B1023" s="151" t="str">
        <f>IF(OR(ISNUMBER(FIND("W/O",Tabelle1[[#This Row],[Score]])),ISNUMBER(FIND("RET",Tabelle1[[#This Row],[Score]]))),"NO","YES")</f>
        <v>YES</v>
      </c>
      <c r="C1023" s="151" t="str">
        <f>IF(Tabelle1[[#This Row],[Tournament]]="Wimbledon","YES","NO")</f>
        <v>NO</v>
      </c>
      <c r="D1023" s="150">
        <v>43696</v>
      </c>
      <c r="E1023" s="151" t="s">
        <v>879</v>
      </c>
      <c r="F1023" s="151">
        <v>6</v>
      </c>
      <c r="G1023" s="151" t="s">
        <v>524</v>
      </c>
      <c r="H1023" s="151" t="s">
        <v>523</v>
      </c>
      <c r="I1023" s="151" t="s">
        <v>552</v>
      </c>
      <c r="J1023" s="151" t="s">
        <v>551</v>
      </c>
      <c r="K1023" s="151" t="s">
        <v>569</v>
      </c>
      <c r="L1023" s="151">
        <f>IF(Tabelle1[[#This Row],[Minutes]]&gt;1,Tabelle1[[#This Row],[Minutes]],"")</f>
        <v>68</v>
      </c>
      <c r="M1023" s="151">
        <v>68</v>
      </c>
      <c r="N1023"/>
    </row>
    <row r="1024" spans="1:14" x14ac:dyDescent="0.25">
      <c r="A1024" s="152" t="s">
        <v>518</v>
      </c>
      <c r="B1024" s="154" t="str">
        <f>IF(OR(ISNUMBER(FIND("W/O",Tabelle1[[#This Row],[Score]])),ISNUMBER(FIND("RET",Tabelle1[[#This Row],[Score]]))),"NO","YES")</f>
        <v>YES</v>
      </c>
      <c r="C1024" s="154" t="str">
        <f>IF(Tabelle1[[#This Row],[Tournament]]="Wimbledon","YES","NO")</f>
        <v>NO</v>
      </c>
      <c r="D1024" s="153">
        <v>43696</v>
      </c>
      <c r="E1024" s="154" t="s">
        <v>879</v>
      </c>
      <c r="F1024" s="154">
        <v>6</v>
      </c>
      <c r="G1024" s="154" t="s">
        <v>666</v>
      </c>
      <c r="H1024" s="154" t="s">
        <v>853</v>
      </c>
      <c r="I1024" s="154" t="s">
        <v>609</v>
      </c>
      <c r="J1024" s="154" t="s">
        <v>608</v>
      </c>
      <c r="K1024" s="154" t="s">
        <v>533</v>
      </c>
      <c r="L1024" s="154">
        <f>IF(Tabelle1[[#This Row],[Minutes]]&gt;1,Tabelle1[[#This Row],[Minutes]],"")</f>
        <v>77</v>
      </c>
      <c r="M1024" s="154">
        <v>77</v>
      </c>
      <c r="N1024"/>
    </row>
    <row r="1025" spans="1:14" x14ac:dyDescent="0.25">
      <c r="A1025" s="149" t="s">
        <v>518</v>
      </c>
      <c r="B1025" s="151" t="str">
        <f>IF(OR(ISNUMBER(FIND("W/O",Tabelle1[[#This Row],[Score]])),ISNUMBER(FIND("RET",Tabelle1[[#This Row],[Score]]))),"NO","YES")</f>
        <v>YES</v>
      </c>
      <c r="C1025" s="151" t="str">
        <f>IF(Tabelle1[[#This Row],[Tournament]]="Wimbledon","YES","NO")</f>
        <v>NO</v>
      </c>
      <c r="D1025" s="150">
        <v>43696</v>
      </c>
      <c r="E1025" s="151" t="s">
        <v>879</v>
      </c>
      <c r="F1025" s="151">
        <v>7</v>
      </c>
      <c r="G1025" s="151" t="s">
        <v>524</v>
      </c>
      <c r="H1025" s="151" t="s">
        <v>523</v>
      </c>
      <c r="I1025" s="151" t="s">
        <v>666</v>
      </c>
      <c r="J1025" s="151" t="s">
        <v>853</v>
      </c>
      <c r="K1025" s="151" t="s">
        <v>878</v>
      </c>
      <c r="L1025" s="151">
        <f>IF(Tabelle1[[#This Row],[Minutes]]&gt;1,Tabelle1[[#This Row],[Minutes]],"")</f>
        <v>88</v>
      </c>
      <c r="M1025" s="151">
        <v>88</v>
      </c>
      <c r="N1025"/>
    </row>
    <row r="1026" spans="1:14" x14ac:dyDescent="0.25">
      <c r="A1026" s="152" t="s">
        <v>825</v>
      </c>
      <c r="B1026" s="154" t="str">
        <f>IF(OR(ISNUMBER(FIND("W/O",Tabelle1[[#This Row],[Score]])),ISNUMBER(FIND("RET",Tabelle1[[#This Row],[Score]]))),"NO","YES")</f>
        <v>NO</v>
      </c>
      <c r="C1026" s="154" t="str">
        <f>IF(Tabelle1[[#This Row],[Tournament]]="Wimbledon","YES","NO")</f>
        <v>NO</v>
      </c>
      <c r="D1026" s="153">
        <v>43703</v>
      </c>
      <c r="E1026" s="154" t="s">
        <v>824</v>
      </c>
      <c r="F1026" s="154">
        <v>2</v>
      </c>
      <c r="G1026" s="154" t="s">
        <v>587</v>
      </c>
      <c r="H1026" s="154" t="s">
        <v>776</v>
      </c>
      <c r="I1026" s="154" t="s">
        <v>632</v>
      </c>
      <c r="J1026" s="154" t="s">
        <v>622</v>
      </c>
      <c r="K1026" s="154" t="s">
        <v>877</v>
      </c>
      <c r="L1026" s="154">
        <f>IF(Tabelle1[[#This Row],[Minutes]]&gt;1,Tabelle1[[#This Row],[Minutes]],"")</f>
        <v>53</v>
      </c>
      <c r="M1026" s="154">
        <v>53</v>
      </c>
      <c r="N1026"/>
    </row>
    <row r="1027" spans="1:14" x14ac:dyDescent="0.25">
      <c r="A1027" s="149" t="s">
        <v>825</v>
      </c>
      <c r="B1027" s="151" t="str">
        <f>IF(OR(ISNUMBER(FIND("W/O",Tabelle1[[#This Row],[Score]])),ISNUMBER(FIND("RET",Tabelle1[[#This Row],[Score]]))),"NO","YES")</f>
        <v>YES</v>
      </c>
      <c r="C1027" s="151" t="str">
        <f>IF(Tabelle1[[#This Row],[Tournament]]="Wimbledon","YES","NO")</f>
        <v>NO</v>
      </c>
      <c r="D1027" s="150">
        <v>43703</v>
      </c>
      <c r="E1027" s="151" t="s">
        <v>824</v>
      </c>
      <c r="F1027" s="151">
        <v>2</v>
      </c>
      <c r="G1027" s="151" t="s">
        <v>558</v>
      </c>
      <c r="H1027" s="151" t="s">
        <v>576</v>
      </c>
      <c r="I1027" s="151" t="s">
        <v>876</v>
      </c>
      <c r="J1027" s="151" t="s">
        <v>801</v>
      </c>
      <c r="K1027" s="151" t="s">
        <v>875</v>
      </c>
      <c r="L1027" s="151">
        <f>IF(Tabelle1[[#This Row],[Minutes]]&gt;1,Tabelle1[[#This Row],[Minutes]],"")</f>
        <v>127</v>
      </c>
      <c r="M1027" s="151">
        <v>127</v>
      </c>
      <c r="N1027"/>
    </row>
    <row r="1028" spans="1:14" x14ac:dyDescent="0.25">
      <c r="A1028" s="152" t="s">
        <v>825</v>
      </c>
      <c r="B1028" s="154" t="str">
        <f>IF(OR(ISNUMBER(FIND("W/O",Tabelle1[[#This Row],[Score]])),ISNUMBER(FIND("RET",Tabelle1[[#This Row],[Score]]))),"NO","YES")</f>
        <v>YES</v>
      </c>
      <c r="C1028" s="154" t="str">
        <f>IF(Tabelle1[[#This Row],[Tournament]]="Wimbledon","YES","NO")</f>
        <v>NO</v>
      </c>
      <c r="D1028" s="153">
        <v>43703</v>
      </c>
      <c r="E1028" s="154" t="s">
        <v>824</v>
      </c>
      <c r="F1028" s="154">
        <v>2</v>
      </c>
      <c r="G1028" s="154" t="s">
        <v>834</v>
      </c>
      <c r="H1028" s="154" t="s">
        <v>833</v>
      </c>
      <c r="I1028" s="154" t="s">
        <v>562</v>
      </c>
      <c r="J1028" s="154" t="s">
        <v>874</v>
      </c>
      <c r="K1028" s="154" t="s">
        <v>522</v>
      </c>
      <c r="L1028" s="154">
        <f>IF(Tabelle1[[#This Row],[Minutes]]&gt;1,Tabelle1[[#This Row],[Minutes]],"")</f>
        <v>74</v>
      </c>
      <c r="M1028" s="154">
        <v>74</v>
      </c>
      <c r="N1028"/>
    </row>
    <row r="1029" spans="1:14" x14ac:dyDescent="0.25">
      <c r="A1029" s="149" t="s">
        <v>825</v>
      </c>
      <c r="B1029" s="151" t="str">
        <f>IF(OR(ISNUMBER(FIND("W/O",Tabelle1[[#This Row],[Score]])),ISNUMBER(FIND("RET",Tabelle1[[#This Row],[Score]]))),"NO","YES")</f>
        <v>YES</v>
      </c>
      <c r="C1029" s="151" t="str">
        <f>IF(Tabelle1[[#This Row],[Tournament]]="Wimbledon","YES","NO")</f>
        <v>NO</v>
      </c>
      <c r="D1029" s="150">
        <v>43703</v>
      </c>
      <c r="E1029" s="151" t="s">
        <v>824</v>
      </c>
      <c r="F1029" s="151">
        <v>2</v>
      </c>
      <c r="G1029" s="151" t="s">
        <v>759</v>
      </c>
      <c r="H1029" s="151" t="s">
        <v>714</v>
      </c>
      <c r="I1029" s="151" t="s">
        <v>633</v>
      </c>
      <c r="J1029" s="151" t="s">
        <v>561</v>
      </c>
      <c r="K1029" s="151" t="s">
        <v>873</v>
      </c>
      <c r="L1029" s="151">
        <f>IF(Tabelle1[[#This Row],[Minutes]]&gt;1,Tabelle1[[#This Row],[Minutes]],"")</f>
        <v>67</v>
      </c>
      <c r="M1029" s="151">
        <v>67</v>
      </c>
      <c r="N1029"/>
    </row>
    <row r="1030" spans="1:14" x14ac:dyDescent="0.25">
      <c r="A1030" s="152" t="s">
        <v>825</v>
      </c>
      <c r="B1030" s="154" t="str">
        <f>IF(OR(ISNUMBER(FIND("W/O",Tabelle1[[#This Row],[Score]])),ISNUMBER(FIND("RET",Tabelle1[[#This Row],[Score]]))),"NO","YES")</f>
        <v>YES</v>
      </c>
      <c r="C1030" s="154" t="str">
        <f>IF(Tabelle1[[#This Row],[Tournament]]="Wimbledon","YES","NO")</f>
        <v>NO</v>
      </c>
      <c r="D1030" s="153">
        <v>43703</v>
      </c>
      <c r="E1030" s="154" t="s">
        <v>824</v>
      </c>
      <c r="F1030" s="154">
        <v>2</v>
      </c>
      <c r="G1030" s="154" t="s">
        <v>838</v>
      </c>
      <c r="H1030" s="154" t="s">
        <v>837</v>
      </c>
      <c r="I1030" s="154" t="s">
        <v>686</v>
      </c>
      <c r="J1030" s="154" t="s">
        <v>872</v>
      </c>
      <c r="K1030" s="154" t="s">
        <v>871</v>
      </c>
      <c r="L1030" s="154">
        <f>IF(Tabelle1[[#This Row],[Minutes]]&gt;1,Tabelle1[[#This Row],[Minutes]],"")</f>
        <v>134</v>
      </c>
      <c r="M1030" s="154">
        <v>134</v>
      </c>
      <c r="N1030"/>
    </row>
    <row r="1031" spans="1:14" x14ac:dyDescent="0.25">
      <c r="A1031" s="149" t="s">
        <v>825</v>
      </c>
      <c r="B1031" s="151" t="str">
        <f>IF(OR(ISNUMBER(FIND("W/O",Tabelle1[[#This Row],[Score]])),ISNUMBER(FIND("RET",Tabelle1[[#This Row],[Score]]))),"NO","YES")</f>
        <v>YES</v>
      </c>
      <c r="C1031" s="151" t="str">
        <f>IF(Tabelle1[[#This Row],[Tournament]]="Wimbledon","YES","NO")</f>
        <v>NO</v>
      </c>
      <c r="D1031" s="150">
        <v>43703</v>
      </c>
      <c r="E1031" s="151" t="s">
        <v>824</v>
      </c>
      <c r="F1031" s="151">
        <v>2</v>
      </c>
      <c r="G1031" s="151" t="s">
        <v>612</v>
      </c>
      <c r="H1031" s="151" t="s">
        <v>611</v>
      </c>
      <c r="I1031" s="151" t="s">
        <v>640</v>
      </c>
      <c r="J1031" s="151" t="s">
        <v>595</v>
      </c>
      <c r="K1031" s="151" t="s">
        <v>870</v>
      </c>
      <c r="L1031" s="151">
        <f>IF(Tabelle1[[#This Row],[Minutes]]&gt;1,Tabelle1[[#This Row],[Minutes]],"")</f>
        <v>133</v>
      </c>
      <c r="M1031" s="151">
        <v>133</v>
      </c>
      <c r="N1031"/>
    </row>
    <row r="1032" spans="1:14" x14ac:dyDescent="0.25">
      <c r="A1032" s="152" t="s">
        <v>825</v>
      </c>
      <c r="B1032" s="154" t="str">
        <f>IF(OR(ISNUMBER(FIND("W/O",Tabelle1[[#This Row],[Score]])),ISNUMBER(FIND("RET",Tabelle1[[#This Row],[Score]]))),"NO","YES")</f>
        <v>YES</v>
      </c>
      <c r="C1032" s="154" t="str">
        <f>IF(Tabelle1[[#This Row],[Tournament]]="Wimbledon","YES","NO")</f>
        <v>NO</v>
      </c>
      <c r="D1032" s="153">
        <v>43703</v>
      </c>
      <c r="E1032" s="154" t="s">
        <v>824</v>
      </c>
      <c r="F1032" s="154">
        <v>2</v>
      </c>
      <c r="G1032" s="154" t="s">
        <v>821</v>
      </c>
      <c r="H1032" s="154" t="s">
        <v>828</v>
      </c>
      <c r="I1032" s="154" t="s">
        <v>535</v>
      </c>
      <c r="J1032" s="154" t="s">
        <v>534</v>
      </c>
      <c r="K1032" s="154" t="s">
        <v>610</v>
      </c>
      <c r="L1032" s="154">
        <f>IF(Tabelle1[[#This Row],[Minutes]]&gt;1,Tabelle1[[#This Row],[Minutes]],"")</f>
        <v>101</v>
      </c>
      <c r="M1032" s="154">
        <v>101</v>
      </c>
      <c r="N1032"/>
    </row>
    <row r="1033" spans="1:14" x14ac:dyDescent="0.25">
      <c r="A1033" s="149" t="s">
        <v>825</v>
      </c>
      <c r="B1033" s="151" t="str">
        <f>IF(OR(ISNUMBER(FIND("W/O",Tabelle1[[#This Row],[Score]])),ISNUMBER(FIND("RET",Tabelle1[[#This Row],[Score]]))),"NO","YES")</f>
        <v>YES</v>
      </c>
      <c r="C1033" s="151" t="str">
        <f>IF(Tabelle1[[#This Row],[Tournament]]="Wimbledon","YES","NO")</f>
        <v>NO</v>
      </c>
      <c r="D1033" s="150">
        <v>43703</v>
      </c>
      <c r="E1033" s="151" t="s">
        <v>824</v>
      </c>
      <c r="F1033" s="151">
        <v>2</v>
      </c>
      <c r="G1033" s="151" t="s">
        <v>552</v>
      </c>
      <c r="H1033" s="151" t="s">
        <v>551</v>
      </c>
      <c r="I1033" s="151" t="s">
        <v>869</v>
      </c>
      <c r="J1033" s="151" t="s">
        <v>659</v>
      </c>
      <c r="K1033" s="151" t="s">
        <v>621</v>
      </c>
      <c r="L1033" s="151">
        <f>IF(Tabelle1[[#This Row],[Minutes]]&gt;1,Tabelle1[[#This Row],[Minutes]],"")</f>
        <v>64</v>
      </c>
      <c r="M1033" s="151">
        <v>64</v>
      </c>
      <c r="N1033"/>
    </row>
    <row r="1034" spans="1:14" x14ac:dyDescent="0.25">
      <c r="A1034" s="152" t="s">
        <v>825</v>
      </c>
      <c r="B1034" s="154" t="str">
        <f>IF(OR(ISNUMBER(FIND("W/O",Tabelle1[[#This Row],[Score]])),ISNUMBER(FIND("RET",Tabelle1[[#This Row],[Score]]))),"NO","YES")</f>
        <v>YES</v>
      </c>
      <c r="C1034" s="154" t="str">
        <f>IF(Tabelle1[[#This Row],[Tournament]]="Wimbledon","YES","NO")</f>
        <v>NO</v>
      </c>
      <c r="D1034" s="153">
        <v>43703</v>
      </c>
      <c r="E1034" s="154" t="s">
        <v>824</v>
      </c>
      <c r="F1034" s="154">
        <v>2</v>
      </c>
      <c r="G1034" s="154" t="s">
        <v>549</v>
      </c>
      <c r="H1034" s="154" t="s">
        <v>548</v>
      </c>
      <c r="I1034" s="154" t="s">
        <v>526</v>
      </c>
      <c r="J1034" s="154" t="s">
        <v>525</v>
      </c>
      <c r="K1034" s="154" t="s">
        <v>563</v>
      </c>
      <c r="L1034" s="154">
        <f>IF(Tabelle1[[#This Row],[Minutes]]&gt;1,Tabelle1[[#This Row],[Minutes]],"")</f>
        <v>78</v>
      </c>
      <c r="M1034" s="154">
        <v>78</v>
      </c>
      <c r="N1034"/>
    </row>
    <row r="1035" spans="1:14" x14ac:dyDescent="0.25">
      <c r="A1035" s="149" t="s">
        <v>825</v>
      </c>
      <c r="B1035" s="151" t="str">
        <f>IF(OR(ISNUMBER(FIND("W/O",Tabelle1[[#This Row],[Score]])),ISNUMBER(FIND("RET",Tabelle1[[#This Row],[Score]]))),"NO","YES")</f>
        <v>YES</v>
      </c>
      <c r="C1035" s="151" t="str">
        <f>IF(Tabelle1[[#This Row],[Tournament]]="Wimbledon","YES","NO")</f>
        <v>NO</v>
      </c>
      <c r="D1035" s="150">
        <v>43703</v>
      </c>
      <c r="E1035" s="151" t="s">
        <v>824</v>
      </c>
      <c r="F1035" s="151">
        <v>2</v>
      </c>
      <c r="G1035" s="151" t="s">
        <v>798</v>
      </c>
      <c r="H1035" s="151" t="s">
        <v>644</v>
      </c>
      <c r="I1035" s="151" t="s">
        <v>657</v>
      </c>
      <c r="J1035" s="151" t="s">
        <v>567</v>
      </c>
      <c r="K1035" s="151" t="s">
        <v>868</v>
      </c>
      <c r="L1035" s="151">
        <f>IF(Tabelle1[[#This Row],[Minutes]]&gt;1,Tabelle1[[#This Row],[Minutes]],"")</f>
        <v>144</v>
      </c>
      <c r="M1035" s="151">
        <v>144</v>
      </c>
      <c r="N1035"/>
    </row>
    <row r="1036" spans="1:14" x14ac:dyDescent="0.25">
      <c r="A1036" s="152" t="s">
        <v>825</v>
      </c>
      <c r="B1036" s="154" t="str">
        <f>IF(OR(ISNUMBER(FIND("W/O",Tabelle1[[#This Row],[Score]])),ISNUMBER(FIND("RET",Tabelle1[[#This Row],[Score]]))),"NO","YES")</f>
        <v>YES</v>
      </c>
      <c r="C1036" s="154" t="str">
        <f>IF(Tabelle1[[#This Row],[Tournament]]="Wimbledon","YES","NO")</f>
        <v>NO</v>
      </c>
      <c r="D1036" s="153">
        <v>43703</v>
      </c>
      <c r="E1036" s="154" t="s">
        <v>824</v>
      </c>
      <c r="F1036" s="154">
        <v>2</v>
      </c>
      <c r="G1036" s="154" t="s">
        <v>521</v>
      </c>
      <c r="H1036" s="154" t="s">
        <v>520</v>
      </c>
      <c r="I1036" s="154" t="s">
        <v>565</v>
      </c>
      <c r="J1036" s="154" t="s">
        <v>867</v>
      </c>
      <c r="K1036" s="154" t="s">
        <v>569</v>
      </c>
      <c r="L1036" s="154">
        <f>IF(Tabelle1[[#This Row],[Minutes]]&gt;1,Tabelle1[[#This Row],[Minutes]],"")</f>
        <v>55</v>
      </c>
      <c r="M1036" s="154">
        <v>55</v>
      </c>
      <c r="N1036"/>
    </row>
    <row r="1037" spans="1:14" x14ac:dyDescent="0.25">
      <c r="A1037" s="149" t="s">
        <v>825</v>
      </c>
      <c r="B1037" s="151" t="str">
        <f>IF(OR(ISNUMBER(FIND("W/O",Tabelle1[[#This Row],[Score]])),ISNUMBER(FIND("RET",Tabelle1[[#This Row],[Score]]))),"NO","YES")</f>
        <v>YES</v>
      </c>
      <c r="C1037" s="151" t="str">
        <f>IF(Tabelle1[[#This Row],[Tournament]]="Wimbledon","YES","NO")</f>
        <v>NO</v>
      </c>
      <c r="D1037" s="150">
        <v>43703</v>
      </c>
      <c r="E1037" s="151" t="s">
        <v>824</v>
      </c>
      <c r="F1037" s="151">
        <v>2</v>
      </c>
      <c r="G1037" s="151" t="s">
        <v>529</v>
      </c>
      <c r="H1037" s="151" t="s">
        <v>528</v>
      </c>
      <c r="I1037" s="151" t="s">
        <v>674</v>
      </c>
      <c r="J1037" s="151" t="s">
        <v>636</v>
      </c>
      <c r="K1037" s="151" t="s">
        <v>566</v>
      </c>
      <c r="L1037" s="151">
        <f>IF(Tabelle1[[#This Row],[Minutes]]&gt;1,Tabelle1[[#This Row],[Minutes]],"")</f>
        <v>81</v>
      </c>
      <c r="M1037" s="151">
        <v>81</v>
      </c>
      <c r="N1037"/>
    </row>
    <row r="1038" spans="1:14" x14ac:dyDescent="0.25">
      <c r="A1038" s="152" t="s">
        <v>825</v>
      </c>
      <c r="B1038" s="154" t="str">
        <f>IF(OR(ISNUMBER(FIND("W/O",Tabelle1[[#This Row],[Score]])),ISNUMBER(FIND("RET",Tabelle1[[#This Row],[Score]]))),"NO","YES")</f>
        <v>YES</v>
      </c>
      <c r="C1038" s="154" t="str">
        <f>IF(Tabelle1[[#This Row],[Tournament]]="Wimbledon","YES","NO")</f>
        <v>NO</v>
      </c>
      <c r="D1038" s="153">
        <v>43703</v>
      </c>
      <c r="E1038" s="154" t="s">
        <v>824</v>
      </c>
      <c r="F1038" s="154">
        <v>2</v>
      </c>
      <c r="G1038" s="154" t="s">
        <v>826</v>
      </c>
      <c r="H1038" s="154" t="s">
        <v>741</v>
      </c>
      <c r="I1038" s="154" t="s">
        <v>623</v>
      </c>
      <c r="J1038" s="154" t="s">
        <v>682</v>
      </c>
      <c r="K1038" s="154" t="s">
        <v>629</v>
      </c>
      <c r="L1038" s="154">
        <f>IF(Tabelle1[[#This Row],[Minutes]]&gt;1,Tabelle1[[#This Row],[Minutes]],"")</f>
        <v>67</v>
      </c>
      <c r="M1038" s="154">
        <v>67</v>
      </c>
      <c r="N1038"/>
    </row>
    <row r="1039" spans="1:14" x14ac:dyDescent="0.25">
      <c r="A1039" s="149" t="s">
        <v>825</v>
      </c>
      <c r="B1039" s="151" t="str">
        <f>IF(OR(ISNUMBER(FIND("W/O",Tabelle1[[#This Row],[Score]])),ISNUMBER(FIND("RET",Tabelle1[[#This Row],[Score]]))),"NO","YES")</f>
        <v>YES</v>
      </c>
      <c r="C1039" s="151" t="str">
        <f>IF(Tabelle1[[#This Row],[Tournament]]="Wimbledon","YES","NO")</f>
        <v>NO</v>
      </c>
      <c r="D1039" s="150">
        <v>43703</v>
      </c>
      <c r="E1039" s="151" t="s">
        <v>824</v>
      </c>
      <c r="F1039" s="151">
        <v>2</v>
      </c>
      <c r="G1039" s="151" t="s">
        <v>524</v>
      </c>
      <c r="H1039" s="151" t="s">
        <v>523</v>
      </c>
      <c r="I1039" s="151" t="s">
        <v>717</v>
      </c>
      <c r="J1039" s="151" t="s">
        <v>571</v>
      </c>
      <c r="K1039" s="151" t="s">
        <v>629</v>
      </c>
      <c r="L1039" s="151">
        <f>IF(Tabelle1[[#This Row],[Minutes]]&gt;1,Tabelle1[[#This Row],[Minutes]],"")</f>
        <v>72</v>
      </c>
      <c r="M1039" s="151">
        <v>72</v>
      </c>
      <c r="N1039"/>
    </row>
    <row r="1040" spans="1:14" x14ac:dyDescent="0.25">
      <c r="A1040" s="152" t="s">
        <v>825</v>
      </c>
      <c r="B1040" s="154" t="str">
        <f>IF(OR(ISNUMBER(FIND("W/O",Tabelle1[[#This Row],[Score]])),ISNUMBER(FIND("RET",Tabelle1[[#This Row],[Score]]))),"NO","YES")</f>
        <v>YES</v>
      </c>
      <c r="C1040" s="154" t="str">
        <f>IF(Tabelle1[[#This Row],[Tournament]]="Wimbledon","YES","NO")</f>
        <v>NO</v>
      </c>
      <c r="D1040" s="153">
        <v>43703</v>
      </c>
      <c r="E1040" s="154" t="s">
        <v>824</v>
      </c>
      <c r="F1040" s="154">
        <v>2</v>
      </c>
      <c r="G1040" s="154" t="s">
        <v>620</v>
      </c>
      <c r="H1040" s="154" t="s">
        <v>619</v>
      </c>
      <c r="I1040" s="154" t="s">
        <v>866</v>
      </c>
      <c r="J1040" s="154" t="s">
        <v>865</v>
      </c>
      <c r="K1040" s="154" t="s">
        <v>827</v>
      </c>
      <c r="L1040" s="154">
        <f>IF(Tabelle1[[#This Row],[Minutes]]&gt;1,Tabelle1[[#This Row],[Minutes]],"")</f>
        <v>106</v>
      </c>
      <c r="M1040" s="154">
        <v>106</v>
      </c>
      <c r="N1040"/>
    </row>
    <row r="1041" spans="1:14" x14ac:dyDescent="0.25">
      <c r="A1041" s="149" t="s">
        <v>825</v>
      </c>
      <c r="B1041" s="151" t="str">
        <f>IF(OR(ISNUMBER(FIND("W/O",Tabelle1[[#This Row],[Score]])),ISNUMBER(FIND("RET",Tabelle1[[#This Row],[Score]]))),"NO","YES")</f>
        <v>YES</v>
      </c>
      <c r="C1041" s="151" t="str">
        <f>IF(Tabelle1[[#This Row],[Tournament]]="Wimbledon","YES","NO")</f>
        <v>NO</v>
      </c>
      <c r="D1041" s="150">
        <v>43703</v>
      </c>
      <c r="E1041" s="151" t="s">
        <v>824</v>
      </c>
      <c r="F1041" s="151">
        <v>2</v>
      </c>
      <c r="G1041" s="151" t="s">
        <v>574</v>
      </c>
      <c r="H1041" s="151" t="s">
        <v>573</v>
      </c>
      <c r="I1041" s="151" t="s">
        <v>609</v>
      </c>
      <c r="J1041" s="151" t="s">
        <v>608</v>
      </c>
      <c r="K1041" s="151" t="s">
        <v>643</v>
      </c>
      <c r="L1041" s="151">
        <f>IF(Tabelle1[[#This Row],[Minutes]]&gt;1,Tabelle1[[#This Row],[Minutes]],"")</f>
        <v>87</v>
      </c>
      <c r="M1041" s="151">
        <v>87</v>
      </c>
      <c r="N1041"/>
    </row>
    <row r="1042" spans="1:14" x14ac:dyDescent="0.25">
      <c r="A1042" s="152" t="s">
        <v>825</v>
      </c>
      <c r="B1042" s="154" t="str">
        <f>IF(OR(ISNUMBER(FIND("W/O",Tabelle1[[#This Row],[Score]])),ISNUMBER(FIND("RET",Tabelle1[[#This Row],[Score]]))),"NO","YES")</f>
        <v>YES</v>
      </c>
      <c r="C1042" s="154" t="str">
        <f>IF(Tabelle1[[#This Row],[Tournament]]="Wimbledon","YES","NO")</f>
        <v>NO</v>
      </c>
      <c r="D1042" s="153">
        <v>43703</v>
      </c>
      <c r="E1042" s="154" t="s">
        <v>824</v>
      </c>
      <c r="F1042" s="154">
        <v>2</v>
      </c>
      <c r="G1042" s="154" t="s">
        <v>832</v>
      </c>
      <c r="H1042" s="154" t="s">
        <v>664</v>
      </c>
      <c r="I1042" s="154" t="s">
        <v>579</v>
      </c>
      <c r="J1042" s="154" t="s">
        <v>810</v>
      </c>
      <c r="K1042" s="154" t="s">
        <v>864</v>
      </c>
      <c r="L1042" s="154">
        <f>IF(Tabelle1[[#This Row],[Minutes]]&gt;1,Tabelle1[[#This Row],[Minutes]],"")</f>
        <v>89</v>
      </c>
      <c r="M1042" s="154">
        <v>89</v>
      </c>
      <c r="N1042"/>
    </row>
    <row r="1043" spans="1:14" x14ac:dyDescent="0.25">
      <c r="A1043" s="149" t="s">
        <v>825</v>
      </c>
      <c r="B1043" s="151" t="str">
        <f>IF(OR(ISNUMBER(FIND("W/O",Tabelle1[[#This Row],[Score]])),ISNUMBER(FIND("RET",Tabelle1[[#This Row],[Score]]))),"NO","YES")</f>
        <v>YES</v>
      </c>
      <c r="C1043" s="151" t="str">
        <f>IF(Tabelle1[[#This Row],[Tournament]]="Wimbledon","YES","NO")</f>
        <v>NO</v>
      </c>
      <c r="D1043" s="150">
        <v>43703</v>
      </c>
      <c r="E1043" s="151" t="s">
        <v>824</v>
      </c>
      <c r="F1043" s="151">
        <v>2</v>
      </c>
      <c r="G1043" s="151" t="s">
        <v>779</v>
      </c>
      <c r="H1043" s="151" t="s">
        <v>676</v>
      </c>
      <c r="I1043" s="151" t="s">
        <v>670</v>
      </c>
      <c r="J1043" s="151" t="s">
        <v>578</v>
      </c>
      <c r="K1043" s="151" t="s">
        <v>522</v>
      </c>
      <c r="L1043" s="151">
        <f>IF(Tabelle1[[#This Row],[Minutes]]&gt;1,Tabelle1[[#This Row],[Minutes]],"")</f>
        <v>78</v>
      </c>
      <c r="M1043" s="151">
        <v>78</v>
      </c>
      <c r="N1043"/>
    </row>
    <row r="1044" spans="1:14" x14ac:dyDescent="0.25">
      <c r="A1044" s="152" t="s">
        <v>825</v>
      </c>
      <c r="B1044" s="154" t="str">
        <f>IF(OR(ISNUMBER(FIND("W/O",Tabelle1[[#This Row],[Score]])),ISNUMBER(FIND("RET",Tabelle1[[#This Row],[Score]]))),"NO","YES")</f>
        <v>YES</v>
      </c>
      <c r="C1044" s="154" t="str">
        <f>IF(Tabelle1[[#This Row],[Tournament]]="Wimbledon","YES","NO")</f>
        <v>NO</v>
      </c>
      <c r="D1044" s="153">
        <v>43703</v>
      </c>
      <c r="E1044" s="154" t="s">
        <v>824</v>
      </c>
      <c r="F1044" s="154">
        <v>2</v>
      </c>
      <c r="G1044" s="154" t="s">
        <v>808</v>
      </c>
      <c r="H1044" s="154" t="s">
        <v>777</v>
      </c>
      <c r="I1044" s="154" t="s">
        <v>568</v>
      </c>
      <c r="J1044" s="154" t="s">
        <v>663</v>
      </c>
      <c r="K1044" s="154" t="s">
        <v>863</v>
      </c>
      <c r="L1044" s="154">
        <f>IF(Tabelle1[[#This Row],[Minutes]]&gt;1,Tabelle1[[#This Row],[Minutes]],"")</f>
        <v>139</v>
      </c>
      <c r="M1044" s="154">
        <v>139</v>
      </c>
      <c r="N1044"/>
    </row>
    <row r="1045" spans="1:14" x14ac:dyDescent="0.25">
      <c r="A1045" s="149" t="s">
        <v>825</v>
      </c>
      <c r="B1045" s="151" t="str">
        <f>IF(OR(ISNUMBER(FIND("W/O",Tabelle1[[#This Row],[Score]])),ISNUMBER(FIND("RET",Tabelle1[[#This Row],[Score]]))),"NO","YES")</f>
        <v>YES</v>
      </c>
      <c r="C1045" s="151" t="str">
        <f>IF(Tabelle1[[#This Row],[Tournament]]="Wimbledon","YES","NO")</f>
        <v>NO</v>
      </c>
      <c r="D1045" s="150">
        <v>43703</v>
      </c>
      <c r="E1045" s="151" t="s">
        <v>824</v>
      </c>
      <c r="F1045" s="151">
        <v>2</v>
      </c>
      <c r="G1045" s="151" t="s">
        <v>842</v>
      </c>
      <c r="H1045" s="151" t="s">
        <v>841</v>
      </c>
      <c r="I1045" s="151" t="s">
        <v>862</v>
      </c>
      <c r="J1045" s="151" t="s">
        <v>861</v>
      </c>
      <c r="K1045" s="151" t="s">
        <v>643</v>
      </c>
      <c r="L1045" s="151">
        <f>IF(Tabelle1[[#This Row],[Minutes]]&gt;1,Tabelle1[[#This Row],[Minutes]],"")</f>
        <v>90</v>
      </c>
      <c r="M1045" s="151">
        <v>90</v>
      </c>
      <c r="N1045"/>
    </row>
    <row r="1046" spans="1:14" x14ac:dyDescent="0.25">
      <c r="A1046" s="152" t="s">
        <v>825</v>
      </c>
      <c r="B1046" s="154" t="str">
        <f>IF(OR(ISNUMBER(FIND("W/O",Tabelle1[[#This Row],[Score]])),ISNUMBER(FIND("RET",Tabelle1[[#This Row],[Score]]))),"NO","YES")</f>
        <v>YES</v>
      </c>
      <c r="C1046" s="154" t="str">
        <f>IF(Tabelle1[[#This Row],[Tournament]]="Wimbledon","YES","NO")</f>
        <v>NO</v>
      </c>
      <c r="D1046" s="153">
        <v>43703</v>
      </c>
      <c r="E1046" s="154" t="s">
        <v>824</v>
      </c>
      <c r="F1046" s="154">
        <v>2</v>
      </c>
      <c r="G1046" s="154" t="s">
        <v>615</v>
      </c>
      <c r="H1046" s="154" t="s">
        <v>614</v>
      </c>
      <c r="I1046" s="154" t="s">
        <v>647</v>
      </c>
      <c r="J1046" s="154" t="s">
        <v>679</v>
      </c>
      <c r="K1046" s="154" t="s">
        <v>860</v>
      </c>
      <c r="L1046" s="154">
        <f>IF(Tabelle1[[#This Row],[Minutes]]&gt;1,Tabelle1[[#This Row],[Minutes]],"")</f>
        <v>102</v>
      </c>
      <c r="M1046" s="154">
        <v>102</v>
      </c>
      <c r="N1046"/>
    </row>
    <row r="1047" spans="1:14" x14ac:dyDescent="0.25">
      <c r="A1047" s="149" t="s">
        <v>825</v>
      </c>
      <c r="B1047" s="151" t="str">
        <f>IF(OR(ISNUMBER(FIND("W/O",Tabelle1[[#This Row],[Score]])),ISNUMBER(FIND("RET",Tabelle1[[#This Row],[Score]]))),"NO","YES")</f>
        <v>YES</v>
      </c>
      <c r="C1047" s="151" t="str">
        <f>IF(Tabelle1[[#This Row],[Tournament]]="Wimbledon","YES","NO")</f>
        <v>NO</v>
      </c>
      <c r="D1047" s="150">
        <v>43703</v>
      </c>
      <c r="E1047" s="151" t="s">
        <v>824</v>
      </c>
      <c r="F1047" s="151">
        <v>2</v>
      </c>
      <c r="G1047" s="151" t="s">
        <v>702</v>
      </c>
      <c r="H1047" s="151" t="s">
        <v>778</v>
      </c>
      <c r="I1047" s="151" t="s">
        <v>859</v>
      </c>
      <c r="J1047" s="151" t="s">
        <v>858</v>
      </c>
      <c r="K1047" s="151" t="s">
        <v>857</v>
      </c>
      <c r="L1047" s="151">
        <f>IF(Tabelle1[[#This Row],[Minutes]]&gt;1,Tabelle1[[#This Row],[Minutes]],"")</f>
        <v>84</v>
      </c>
      <c r="M1047" s="151">
        <v>84</v>
      </c>
      <c r="N1047"/>
    </row>
    <row r="1048" spans="1:14" x14ac:dyDescent="0.25">
      <c r="A1048" s="152" t="s">
        <v>825</v>
      </c>
      <c r="B1048" s="154" t="str">
        <f>IF(OR(ISNUMBER(FIND("W/O",Tabelle1[[#This Row],[Score]])),ISNUMBER(FIND("RET",Tabelle1[[#This Row],[Score]]))),"NO","YES")</f>
        <v>YES</v>
      </c>
      <c r="C1048" s="154" t="str">
        <f>IF(Tabelle1[[#This Row],[Tournament]]="Wimbledon","YES","NO")</f>
        <v>NO</v>
      </c>
      <c r="D1048" s="153">
        <v>43703</v>
      </c>
      <c r="E1048" s="154" t="s">
        <v>824</v>
      </c>
      <c r="F1048" s="154">
        <v>2</v>
      </c>
      <c r="G1048" s="154" t="s">
        <v>600</v>
      </c>
      <c r="H1048" s="154" t="s">
        <v>599</v>
      </c>
      <c r="I1048" s="154" t="s">
        <v>698</v>
      </c>
      <c r="J1048" s="154" t="s">
        <v>783</v>
      </c>
      <c r="K1048" s="154" t="s">
        <v>856</v>
      </c>
      <c r="L1048" s="154">
        <f>IF(Tabelle1[[#This Row],[Minutes]]&gt;1,Tabelle1[[#This Row],[Minutes]],"")</f>
        <v>110</v>
      </c>
      <c r="M1048" s="154">
        <v>110</v>
      </c>
      <c r="N1048"/>
    </row>
    <row r="1049" spans="1:14" x14ac:dyDescent="0.25">
      <c r="A1049" s="149" t="s">
        <v>825</v>
      </c>
      <c r="B1049" s="151" t="str">
        <f>IF(OR(ISNUMBER(FIND("W/O",Tabelle1[[#This Row],[Score]])),ISNUMBER(FIND("RET",Tabelle1[[#This Row],[Score]]))),"NO","YES")</f>
        <v>YES</v>
      </c>
      <c r="C1049" s="151" t="str">
        <f>IF(Tabelle1[[#This Row],[Tournament]]="Wimbledon","YES","NO")</f>
        <v>NO</v>
      </c>
      <c r="D1049" s="150">
        <v>43703</v>
      </c>
      <c r="E1049" s="151" t="s">
        <v>824</v>
      </c>
      <c r="F1049" s="151">
        <v>2</v>
      </c>
      <c r="G1049" s="151" t="s">
        <v>625</v>
      </c>
      <c r="H1049" s="151" t="s">
        <v>577</v>
      </c>
      <c r="I1049" s="151" t="s">
        <v>685</v>
      </c>
      <c r="J1049" s="151" t="s">
        <v>543</v>
      </c>
      <c r="K1049" s="151" t="s">
        <v>855</v>
      </c>
      <c r="L1049" s="151">
        <f>IF(Tabelle1[[#This Row],[Minutes]]&gt;1,Tabelle1[[#This Row],[Minutes]],"")</f>
        <v>136</v>
      </c>
      <c r="M1049" s="151">
        <v>136</v>
      </c>
      <c r="N1049"/>
    </row>
    <row r="1050" spans="1:14" x14ac:dyDescent="0.25">
      <c r="A1050" s="152" t="s">
        <v>825</v>
      </c>
      <c r="B1050" s="154" t="str">
        <f>IF(OR(ISNUMBER(FIND("W/O",Tabelle1[[#This Row],[Score]])),ISNUMBER(FIND("RET",Tabelle1[[#This Row],[Score]]))),"NO","YES")</f>
        <v>YES</v>
      </c>
      <c r="C1050" s="154" t="str">
        <f>IF(Tabelle1[[#This Row],[Tournament]]="Wimbledon","YES","NO")</f>
        <v>NO</v>
      </c>
      <c r="D1050" s="153">
        <v>43703</v>
      </c>
      <c r="E1050" s="154" t="s">
        <v>824</v>
      </c>
      <c r="F1050" s="154">
        <v>2</v>
      </c>
      <c r="G1050" s="154" t="s">
        <v>835</v>
      </c>
      <c r="H1050" s="154" t="s">
        <v>591</v>
      </c>
      <c r="I1050" s="154" t="s">
        <v>792</v>
      </c>
      <c r="J1050" s="154" t="s">
        <v>791</v>
      </c>
      <c r="K1050" s="154" t="s">
        <v>854</v>
      </c>
      <c r="L1050" s="154">
        <f>IF(Tabelle1[[#This Row],[Minutes]]&gt;1,Tabelle1[[#This Row],[Minutes]],"")</f>
        <v>72</v>
      </c>
      <c r="M1050" s="154">
        <v>72</v>
      </c>
      <c r="N1050"/>
    </row>
    <row r="1051" spans="1:14" x14ac:dyDescent="0.25">
      <c r="A1051" s="149" t="s">
        <v>825</v>
      </c>
      <c r="B1051" s="151" t="str">
        <f>IF(OR(ISNUMBER(FIND("W/O",Tabelle1[[#This Row],[Score]])),ISNUMBER(FIND("RET",Tabelle1[[#This Row],[Score]]))),"NO","YES")</f>
        <v>YES</v>
      </c>
      <c r="C1051" s="151" t="str">
        <f>IF(Tabelle1[[#This Row],[Tournament]]="Wimbledon","YES","NO")</f>
        <v>NO</v>
      </c>
      <c r="D1051" s="150">
        <v>43703</v>
      </c>
      <c r="E1051" s="151" t="s">
        <v>824</v>
      </c>
      <c r="F1051" s="151">
        <v>2</v>
      </c>
      <c r="G1051" s="151" t="s">
        <v>658</v>
      </c>
      <c r="H1051" s="151" t="s">
        <v>844</v>
      </c>
      <c r="I1051" s="151" t="s">
        <v>666</v>
      </c>
      <c r="J1051" s="151" t="s">
        <v>853</v>
      </c>
      <c r="K1051" s="151" t="s">
        <v>852</v>
      </c>
      <c r="L1051" s="151">
        <f>IF(Tabelle1[[#This Row],[Minutes]]&gt;1,Tabelle1[[#This Row],[Minutes]],"")</f>
        <v>137</v>
      </c>
      <c r="M1051" s="151">
        <v>137</v>
      </c>
      <c r="N1051"/>
    </row>
    <row r="1052" spans="1:14" x14ac:dyDescent="0.25">
      <c r="A1052" s="152" t="s">
        <v>825</v>
      </c>
      <c r="B1052" s="154" t="str">
        <f>IF(OR(ISNUMBER(FIND("W/O",Tabelle1[[#This Row],[Score]])),ISNUMBER(FIND("RET",Tabelle1[[#This Row],[Score]]))),"NO","YES")</f>
        <v>YES</v>
      </c>
      <c r="C1052" s="154" t="str">
        <f>IF(Tabelle1[[#This Row],[Tournament]]="Wimbledon","YES","NO")</f>
        <v>NO</v>
      </c>
      <c r="D1052" s="153">
        <v>43703</v>
      </c>
      <c r="E1052" s="154" t="s">
        <v>824</v>
      </c>
      <c r="F1052" s="154">
        <v>2</v>
      </c>
      <c r="G1052" s="154" t="s">
        <v>532</v>
      </c>
      <c r="H1052" s="154" t="s">
        <v>531</v>
      </c>
      <c r="I1052" s="154" t="s">
        <v>851</v>
      </c>
      <c r="J1052" s="154" t="s">
        <v>665</v>
      </c>
      <c r="K1052" s="154" t="s">
        <v>653</v>
      </c>
      <c r="L1052" s="154">
        <f>IF(Tabelle1[[#This Row],[Minutes]]&gt;1,Tabelle1[[#This Row],[Minutes]],"")</f>
        <v>57</v>
      </c>
      <c r="M1052" s="154">
        <v>57</v>
      </c>
      <c r="N1052"/>
    </row>
    <row r="1053" spans="1:14" x14ac:dyDescent="0.25">
      <c r="A1053" s="149" t="s">
        <v>825</v>
      </c>
      <c r="B1053" s="151" t="str">
        <f>IF(OR(ISNUMBER(FIND("W/O",Tabelle1[[#This Row],[Score]])),ISNUMBER(FIND("RET",Tabelle1[[#This Row],[Score]]))),"NO","YES")</f>
        <v>YES</v>
      </c>
      <c r="C1053" s="151" t="str">
        <f>IF(Tabelle1[[#This Row],[Tournament]]="Wimbledon","YES","NO")</f>
        <v>NO</v>
      </c>
      <c r="D1053" s="150">
        <v>43703</v>
      </c>
      <c r="E1053" s="151" t="s">
        <v>824</v>
      </c>
      <c r="F1053" s="151">
        <v>2</v>
      </c>
      <c r="G1053" s="151" t="s">
        <v>514</v>
      </c>
      <c r="H1053" s="151" t="s">
        <v>513</v>
      </c>
      <c r="I1053" s="151" t="s">
        <v>584</v>
      </c>
      <c r="J1053" s="151" t="s">
        <v>583</v>
      </c>
      <c r="K1053" s="151" t="s">
        <v>771</v>
      </c>
      <c r="L1053" s="151">
        <f>IF(Tabelle1[[#This Row],[Minutes]]&gt;1,Tabelle1[[#This Row],[Minutes]],"")</f>
        <v>49</v>
      </c>
      <c r="M1053" s="151">
        <v>49</v>
      </c>
      <c r="N1053"/>
    </row>
    <row r="1054" spans="1:14" x14ac:dyDescent="0.25">
      <c r="A1054" s="152" t="s">
        <v>825</v>
      </c>
      <c r="B1054" s="154" t="str">
        <f>IF(OR(ISNUMBER(FIND("W/O",Tabelle1[[#This Row],[Score]])),ISNUMBER(FIND("RET",Tabelle1[[#This Row],[Score]]))),"NO","YES")</f>
        <v>YES</v>
      </c>
      <c r="C1054" s="154" t="str">
        <f>IF(Tabelle1[[#This Row],[Tournament]]="Wimbledon","YES","NO")</f>
        <v>NO</v>
      </c>
      <c r="D1054" s="153">
        <v>43703</v>
      </c>
      <c r="E1054" s="154" t="s">
        <v>824</v>
      </c>
      <c r="F1054" s="154">
        <v>2</v>
      </c>
      <c r="G1054" s="154" t="s">
        <v>695</v>
      </c>
      <c r="H1054" s="154" t="s">
        <v>694</v>
      </c>
      <c r="I1054" s="154" t="s">
        <v>850</v>
      </c>
      <c r="J1054" s="154" t="s">
        <v>849</v>
      </c>
      <c r="K1054" s="154" t="s">
        <v>848</v>
      </c>
      <c r="L1054" s="154">
        <f>IF(Tabelle1[[#This Row],[Minutes]]&gt;1,Tabelle1[[#This Row],[Minutes]],"")</f>
        <v>114</v>
      </c>
      <c r="M1054" s="154">
        <v>114</v>
      </c>
      <c r="N1054"/>
    </row>
    <row r="1055" spans="1:14" x14ac:dyDescent="0.25">
      <c r="A1055" s="149" t="s">
        <v>825</v>
      </c>
      <c r="B1055" s="151" t="str">
        <f>IF(OR(ISNUMBER(FIND("W/O",Tabelle1[[#This Row],[Score]])),ISNUMBER(FIND("RET",Tabelle1[[#This Row],[Score]]))),"NO","YES")</f>
        <v>YES</v>
      </c>
      <c r="C1055" s="151" t="str">
        <f>IF(Tabelle1[[#This Row],[Tournament]]="Wimbledon","YES","NO")</f>
        <v>NO</v>
      </c>
      <c r="D1055" s="150">
        <v>43703</v>
      </c>
      <c r="E1055" s="151" t="s">
        <v>824</v>
      </c>
      <c r="F1055" s="151">
        <v>2</v>
      </c>
      <c r="G1055" s="151" t="s">
        <v>797</v>
      </c>
      <c r="H1055" s="151" t="s">
        <v>847</v>
      </c>
      <c r="I1055" s="151" t="s">
        <v>687</v>
      </c>
      <c r="J1055" s="151" t="s">
        <v>570</v>
      </c>
      <c r="K1055" s="151" t="s">
        <v>550</v>
      </c>
      <c r="L1055" s="151">
        <f>IF(Tabelle1[[#This Row],[Minutes]]&gt;1,Tabelle1[[#This Row],[Minutes]],"")</f>
        <v>72</v>
      </c>
      <c r="M1055" s="151">
        <v>72</v>
      </c>
      <c r="N1055"/>
    </row>
    <row r="1056" spans="1:14" x14ac:dyDescent="0.25">
      <c r="A1056" s="152" t="s">
        <v>825</v>
      </c>
      <c r="B1056" s="154" t="str">
        <f>IF(OR(ISNUMBER(FIND("W/O",Tabelle1[[#This Row],[Score]])),ISNUMBER(FIND("RET",Tabelle1[[#This Row],[Score]]))),"NO","YES")</f>
        <v>YES</v>
      </c>
      <c r="C1056" s="154" t="str">
        <f>IF(Tabelle1[[#This Row],[Tournament]]="Wimbledon","YES","NO")</f>
        <v>NO</v>
      </c>
      <c r="D1056" s="153">
        <v>43703</v>
      </c>
      <c r="E1056" s="154" t="s">
        <v>824</v>
      </c>
      <c r="F1056" s="154">
        <v>2</v>
      </c>
      <c r="G1056" s="154" t="s">
        <v>581</v>
      </c>
      <c r="H1056" s="154" t="s">
        <v>580</v>
      </c>
      <c r="I1056" s="154" t="s">
        <v>683</v>
      </c>
      <c r="J1056" s="154" t="s">
        <v>673</v>
      </c>
      <c r="K1056" s="154" t="s">
        <v>550</v>
      </c>
      <c r="L1056" s="154">
        <f>IF(Tabelle1[[#This Row],[Minutes]]&gt;1,Tabelle1[[#This Row],[Minutes]],"")</f>
        <v>82</v>
      </c>
      <c r="M1056" s="154">
        <v>82</v>
      </c>
      <c r="N1056"/>
    </row>
    <row r="1057" spans="1:14" x14ac:dyDescent="0.25">
      <c r="A1057" s="149" t="s">
        <v>825</v>
      </c>
      <c r="B1057" s="151" t="str">
        <f>IF(OR(ISNUMBER(FIND("W/O",Tabelle1[[#This Row],[Score]])),ISNUMBER(FIND("RET",Tabelle1[[#This Row],[Score]]))),"NO","YES")</f>
        <v>YES</v>
      </c>
      <c r="C1057" s="151" t="str">
        <f>IF(Tabelle1[[#This Row],[Tournament]]="Wimbledon","YES","NO")</f>
        <v>NO</v>
      </c>
      <c r="D1057" s="150">
        <v>43703</v>
      </c>
      <c r="E1057" s="151" t="s">
        <v>824</v>
      </c>
      <c r="F1057" s="151">
        <v>2</v>
      </c>
      <c r="G1057" s="151" t="s">
        <v>555</v>
      </c>
      <c r="H1057" s="151" t="s">
        <v>554</v>
      </c>
      <c r="I1057" s="151" t="s">
        <v>516</v>
      </c>
      <c r="J1057" s="151" t="s">
        <v>515</v>
      </c>
      <c r="K1057" s="151" t="s">
        <v>718</v>
      </c>
      <c r="L1057" s="151">
        <f>IF(Tabelle1[[#This Row],[Minutes]]&gt;1,Tabelle1[[#This Row],[Minutes]],"")</f>
        <v>55</v>
      </c>
      <c r="M1057" s="151">
        <v>55</v>
      </c>
      <c r="N1057"/>
    </row>
    <row r="1058" spans="1:14" x14ac:dyDescent="0.25">
      <c r="A1058" s="152" t="s">
        <v>825</v>
      </c>
      <c r="B1058" s="154" t="str">
        <f>IF(OR(ISNUMBER(FIND("W/O",Tabelle1[[#This Row],[Score]])),ISNUMBER(FIND("RET",Tabelle1[[#This Row],[Score]]))),"NO","YES")</f>
        <v>YES</v>
      </c>
      <c r="C1058" s="154" t="str">
        <f>IF(Tabelle1[[#This Row],[Tournament]]="Wimbledon","YES","NO")</f>
        <v>NO</v>
      </c>
      <c r="D1058" s="153">
        <v>43703</v>
      </c>
      <c r="E1058" s="154" t="s">
        <v>824</v>
      </c>
      <c r="F1058" s="154">
        <v>3</v>
      </c>
      <c r="G1058" s="154" t="s">
        <v>834</v>
      </c>
      <c r="H1058" s="154" t="s">
        <v>833</v>
      </c>
      <c r="I1058" s="154" t="s">
        <v>797</v>
      </c>
      <c r="J1058" s="154" t="s">
        <v>847</v>
      </c>
      <c r="K1058" s="154" t="s">
        <v>846</v>
      </c>
      <c r="L1058" s="154">
        <f>IF(Tabelle1[[#This Row],[Minutes]]&gt;1,Tabelle1[[#This Row],[Minutes]],"")</f>
        <v>106</v>
      </c>
      <c r="M1058" s="154">
        <v>106</v>
      </c>
      <c r="N1058"/>
    </row>
    <row r="1059" spans="1:14" x14ac:dyDescent="0.25">
      <c r="A1059" s="149" t="s">
        <v>825</v>
      </c>
      <c r="B1059" s="151" t="str">
        <f>IF(OR(ISNUMBER(FIND("W/O",Tabelle1[[#This Row],[Score]])),ISNUMBER(FIND("RET",Tabelle1[[#This Row],[Score]]))),"NO","YES")</f>
        <v>YES</v>
      </c>
      <c r="C1059" s="151" t="str">
        <f>IF(Tabelle1[[#This Row],[Tournament]]="Wimbledon","YES","NO")</f>
        <v>NO</v>
      </c>
      <c r="D1059" s="150">
        <v>43703</v>
      </c>
      <c r="E1059" s="151" t="s">
        <v>824</v>
      </c>
      <c r="F1059" s="151">
        <v>3</v>
      </c>
      <c r="G1059" s="151" t="s">
        <v>821</v>
      </c>
      <c r="H1059" s="151" t="s">
        <v>828</v>
      </c>
      <c r="I1059" s="151" t="s">
        <v>558</v>
      </c>
      <c r="J1059" s="151" t="s">
        <v>576</v>
      </c>
      <c r="K1059" s="151" t="s">
        <v>845</v>
      </c>
      <c r="L1059" s="151">
        <f>IF(Tabelle1[[#This Row],[Minutes]]&gt;1,Tabelle1[[#This Row],[Minutes]],"")</f>
        <v>118</v>
      </c>
      <c r="M1059" s="151">
        <v>118</v>
      </c>
      <c r="N1059"/>
    </row>
    <row r="1060" spans="1:14" x14ac:dyDescent="0.25">
      <c r="A1060" s="152" t="s">
        <v>825</v>
      </c>
      <c r="B1060" s="154" t="str">
        <f>IF(OR(ISNUMBER(FIND("W/O",Tabelle1[[#This Row],[Score]])),ISNUMBER(FIND("RET",Tabelle1[[#This Row],[Score]]))),"NO","YES")</f>
        <v>YES</v>
      </c>
      <c r="C1060" s="154" t="str">
        <f>IF(Tabelle1[[#This Row],[Tournament]]="Wimbledon","YES","NO")</f>
        <v>NO</v>
      </c>
      <c r="D1060" s="153">
        <v>43703</v>
      </c>
      <c r="E1060" s="154" t="s">
        <v>824</v>
      </c>
      <c r="F1060" s="154">
        <v>3</v>
      </c>
      <c r="G1060" s="154" t="s">
        <v>552</v>
      </c>
      <c r="H1060" s="154" t="s">
        <v>551</v>
      </c>
      <c r="I1060" s="154" t="s">
        <v>695</v>
      </c>
      <c r="J1060" s="154" t="s">
        <v>694</v>
      </c>
      <c r="K1060" s="154" t="s">
        <v>512</v>
      </c>
      <c r="L1060" s="154">
        <f>IF(Tabelle1[[#This Row],[Minutes]]&gt;1,Tabelle1[[#This Row],[Minutes]],"")</f>
        <v>77</v>
      </c>
      <c r="M1060" s="154">
        <v>77</v>
      </c>
      <c r="N1060"/>
    </row>
    <row r="1061" spans="1:14" x14ac:dyDescent="0.25">
      <c r="A1061" s="149" t="s">
        <v>825</v>
      </c>
      <c r="B1061" s="151" t="str">
        <f>IF(OR(ISNUMBER(FIND("W/O",Tabelle1[[#This Row],[Score]])),ISNUMBER(FIND("RET",Tabelle1[[#This Row],[Score]]))),"NO","YES")</f>
        <v>YES</v>
      </c>
      <c r="C1061" s="151" t="str">
        <f>IF(Tabelle1[[#This Row],[Tournament]]="Wimbledon","YES","NO")</f>
        <v>NO</v>
      </c>
      <c r="D1061" s="150">
        <v>43703</v>
      </c>
      <c r="E1061" s="151" t="s">
        <v>824</v>
      </c>
      <c r="F1061" s="151">
        <v>3</v>
      </c>
      <c r="G1061" s="151" t="s">
        <v>549</v>
      </c>
      <c r="H1061" s="151" t="s">
        <v>548</v>
      </c>
      <c r="I1061" s="151" t="s">
        <v>658</v>
      </c>
      <c r="J1061" s="151" t="s">
        <v>844</v>
      </c>
      <c r="K1061" s="151" t="s">
        <v>653</v>
      </c>
      <c r="L1061" s="151">
        <f>IF(Tabelle1[[#This Row],[Minutes]]&gt;1,Tabelle1[[#This Row],[Minutes]],"")</f>
        <v>79</v>
      </c>
      <c r="M1061" s="151">
        <v>79</v>
      </c>
      <c r="N1061"/>
    </row>
    <row r="1062" spans="1:14" x14ac:dyDescent="0.25">
      <c r="A1062" s="152" t="s">
        <v>825</v>
      </c>
      <c r="B1062" s="154" t="str">
        <f>IF(OR(ISNUMBER(FIND("W/O",Tabelle1[[#This Row],[Score]])),ISNUMBER(FIND("RET",Tabelle1[[#This Row],[Score]]))),"NO","YES")</f>
        <v>YES</v>
      </c>
      <c r="C1062" s="154" t="str">
        <f>IF(Tabelle1[[#This Row],[Tournament]]="Wimbledon","YES","NO")</f>
        <v>NO</v>
      </c>
      <c r="D1062" s="153">
        <v>43703</v>
      </c>
      <c r="E1062" s="154" t="s">
        <v>824</v>
      </c>
      <c r="F1062" s="154">
        <v>3</v>
      </c>
      <c r="G1062" s="154" t="s">
        <v>521</v>
      </c>
      <c r="H1062" s="154" t="s">
        <v>520</v>
      </c>
      <c r="I1062" s="154" t="s">
        <v>759</v>
      </c>
      <c r="J1062" s="154" t="s">
        <v>714</v>
      </c>
      <c r="K1062" s="154" t="s">
        <v>843</v>
      </c>
      <c r="L1062" s="154">
        <f>IF(Tabelle1[[#This Row],[Minutes]]&gt;1,Tabelle1[[#This Row],[Minutes]],"")</f>
        <v>132</v>
      </c>
      <c r="M1062" s="154">
        <v>132</v>
      </c>
      <c r="N1062"/>
    </row>
    <row r="1063" spans="1:14" x14ac:dyDescent="0.25">
      <c r="A1063" s="149" t="s">
        <v>825</v>
      </c>
      <c r="B1063" s="151" t="str">
        <f>IF(OR(ISNUMBER(FIND("W/O",Tabelle1[[#This Row],[Score]])),ISNUMBER(FIND("RET",Tabelle1[[#This Row],[Score]]))),"NO","YES")</f>
        <v>YES</v>
      </c>
      <c r="C1063" s="151" t="str">
        <f>IF(Tabelle1[[#This Row],[Tournament]]="Wimbledon","YES","NO")</f>
        <v>NO</v>
      </c>
      <c r="D1063" s="150">
        <v>43703</v>
      </c>
      <c r="E1063" s="151" t="s">
        <v>824</v>
      </c>
      <c r="F1063" s="151">
        <v>3</v>
      </c>
      <c r="G1063" s="151" t="s">
        <v>529</v>
      </c>
      <c r="H1063" s="151" t="s">
        <v>528</v>
      </c>
      <c r="I1063" s="151" t="s">
        <v>842</v>
      </c>
      <c r="J1063" s="151" t="s">
        <v>841</v>
      </c>
      <c r="K1063" s="151" t="s">
        <v>655</v>
      </c>
      <c r="L1063" s="151">
        <f>IF(Tabelle1[[#This Row],[Minutes]]&gt;1,Tabelle1[[#This Row],[Minutes]],"")</f>
        <v>74</v>
      </c>
      <c r="M1063" s="151">
        <v>74</v>
      </c>
      <c r="N1063"/>
    </row>
    <row r="1064" spans="1:14" x14ac:dyDescent="0.25">
      <c r="A1064" s="152" t="s">
        <v>825</v>
      </c>
      <c r="B1064" s="154" t="str">
        <f>IF(OR(ISNUMBER(FIND("W/O",Tabelle1[[#This Row],[Score]])),ISNUMBER(FIND("RET",Tabelle1[[#This Row],[Score]]))),"NO","YES")</f>
        <v>YES</v>
      </c>
      <c r="C1064" s="154" t="str">
        <f>IF(Tabelle1[[#This Row],[Tournament]]="Wimbledon","YES","NO")</f>
        <v>NO</v>
      </c>
      <c r="D1064" s="153">
        <v>43703</v>
      </c>
      <c r="E1064" s="154" t="s">
        <v>824</v>
      </c>
      <c r="F1064" s="154">
        <v>3</v>
      </c>
      <c r="G1064" s="154" t="s">
        <v>826</v>
      </c>
      <c r="H1064" s="154" t="s">
        <v>741</v>
      </c>
      <c r="I1064" s="154" t="s">
        <v>612</v>
      </c>
      <c r="J1064" s="154" t="s">
        <v>611</v>
      </c>
      <c r="K1064" s="154" t="s">
        <v>840</v>
      </c>
      <c r="L1064" s="154">
        <f>IF(Tabelle1[[#This Row],[Minutes]]&gt;1,Tabelle1[[#This Row],[Minutes]],"")</f>
        <v>119</v>
      </c>
      <c r="M1064" s="154">
        <v>119</v>
      </c>
      <c r="N1064"/>
    </row>
    <row r="1065" spans="1:14" x14ac:dyDescent="0.25">
      <c r="A1065" s="149" t="s">
        <v>825</v>
      </c>
      <c r="B1065" s="151" t="str">
        <f>IF(OR(ISNUMBER(FIND("W/O",Tabelle1[[#This Row],[Score]])),ISNUMBER(FIND("RET",Tabelle1[[#This Row],[Score]]))),"NO","YES")</f>
        <v>YES</v>
      </c>
      <c r="C1065" s="151" t="str">
        <f>IF(Tabelle1[[#This Row],[Tournament]]="Wimbledon","YES","NO")</f>
        <v>NO</v>
      </c>
      <c r="D1065" s="150">
        <v>43703</v>
      </c>
      <c r="E1065" s="151" t="s">
        <v>824</v>
      </c>
      <c r="F1065" s="151">
        <v>3</v>
      </c>
      <c r="G1065" s="151" t="s">
        <v>524</v>
      </c>
      <c r="H1065" s="151" t="s">
        <v>523</v>
      </c>
      <c r="I1065" s="151" t="s">
        <v>798</v>
      </c>
      <c r="J1065" s="151" t="s">
        <v>644</v>
      </c>
      <c r="K1065" s="151" t="s">
        <v>512</v>
      </c>
      <c r="L1065" s="151">
        <f>IF(Tabelle1[[#This Row],[Minutes]]&gt;1,Tabelle1[[#This Row],[Minutes]],"")</f>
        <v>71</v>
      </c>
      <c r="M1065" s="151">
        <v>71</v>
      </c>
      <c r="N1065"/>
    </row>
    <row r="1066" spans="1:14" x14ac:dyDescent="0.25">
      <c r="A1066" s="152" t="s">
        <v>825</v>
      </c>
      <c r="B1066" s="154" t="str">
        <f>IF(OR(ISNUMBER(FIND("W/O",Tabelle1[[#This Row],[Score]])),ISNUMBER(FIND("RET",Tabelle1[[#This Row],[Score]]))),"NO","YES")</f>
        <v>YES</v>
      </c>
      <c r="C1066" s="154" t="str">
        <f>IF(Tabelle1[[#This Row],[Tournament]]="Wimbledon","YES","NO")</f>
        <v>NO</v>
      </c>
      <c r="D1066" s="153">
        <v>43703</v>
      </c>
      <c r="E1066" s="154" t="s">
        <v>824</v>
      </c>
      <c r="F1066" s="154">
        <v>3</v>
      </c>
      <c r="G1066" s="154" t="s">
        <v>620</v>
      </c>
      <c r="H1066" s="154" t="s">
        <v>619</v>
      </c>
      <c r="I1066" s="154" t="s">
        <v>600</v>
      </c>
      <c r="J1066" s="154" t="s">
        <v>599</v>
      </c>
      <c r="K1066" s="154" t="s">
        <v>839</v>
      </c>
      <c r="L1066" s="154">
        <f>IF(Tabelle1[[#This Row],[Minutes]]&gt;1,Tabelle1[[#This Row],[Minutes]],"")</f>
        <v>116</v>
      </c>
      <c r="M1066" s="154">
        <v>116</v>
      </c>
      <c r="N1066"/>
    </row>
    <row r="1067" spans="1:14" x14ac:dyDescent="0.25">
      <c r="A1067" s="149" t="s">
        <v>825</v>
      </c>
      <c r="B1067" s="151" t="str">
        <f>IF(OR(ISNUMBER(FIND("W/O",Tabelle1[[#This Row],[Score]])),ISNUMBER(FIND("RET",Tabelle1[[#This Row],[Score]]))),"NO","YES")</f>
        <v>YES</v>
      </c>
      <c r="C1067" s="151" t="str">
        <f>IF(Tabelle1[[#This Row],[Tournament]]="Wimbledon","YES","NO")</f>
        <v>NO</v>
      </c>
      <c r="D1067" s="150">
        <v>43703</v>
      </c>
      <c r="E1067" s="151" t="s">
        <v>824</v>
      </c>
      <c r="F1067" s="151">
        <v>3</v>
      </c>
      <c r="G1067" s="151" t="s">
        <v>574</v>
      </c>
      <c r="H1067" s="151" t="s">
        <v>573</v>
      </c>
      <c r="I1067" s="151" t="s">
        <v>838</v>
      </c>
      <c r="J1067" s="151" t="s">
        <v>837</v>
      </c>
      <c r="K1067" s="151" t="s">
        <v>653</v>
      </c>
      <c r="L1067" s="151">
        <f>IF(Tabelle1[[#This Row],[Minutes]]&gt;1,Tabelle1[[#This Row],[Minutes]],"")</f>
        <v>60</v>
      </c>
      <c r="M1067" s="151">
        <v>60</v>
      </c>
      <c r="N1067"/>
    </row>
    <row r="1068" spans="1:14" x14ac:dyDescent="0.25">
      <c r="A1068" s="152" t="s">
        <v>825</v>
      </c>
      <c r="B1068" s="154" t="str">
        <f>IF(OR(ISNUMBER(FIND("W/O",Tabelle1[[#This Row],[Score]])),ISNUMBER(FIND("RET",Tabelle1[[#This Row],[Score]]))),"NO","YES")</f>
        <v>YES</v>
      </c>
      <c r="C1068" s="154" t="str">
        <f>IF(Tabelle1[[#This Row],[Tournament]]="Wimbledon","YES","NO")</f>
        <v>NO</v>
      </c>
      <c r="D1068" s="153">
        <v>43703</v>
      </c>
      <c r="E1068" s="154" t="s">
        <v>824</v>
      </c>
      <c r="F1068" s="154">
        <v>3</v>
      </c>
      <c r="G1068" s="154" t="s">
        <v>832</v>
      </c>
      <c r="H1068" s="154" t="s">
        <v>664</v>
      </c>
      <c r="I1068" s="154" t="s">
        <v>615</v>
      </c>
      <c r="J1068" s="154" t="s">
        <v>614</v>
      </c>
      <c r="K1068" s="154" t="s">
        <v>533</v>
      </c>
      <c r="L1068" s="154">
        <f>IF(Tabelle1[[#This Row],[Minutes]]&gt;1,Tabelle1[[#This Row],[Minutes]],"")</f>
        <v>90</v>
      </c>
      <c r="M1068" s="154">
        <v>90</v>
      </c>
      <c r="N1068"/>
    </row>
    <row r="1069" spans="1:14" x14ac:dyDescent="0.25">
      <c r="A1069" s="149" t="s">
        <v>825</v>
      </c>
      <c r="B1069" s="151" t="str">
        <f>IF(OR(ISNUMBER(FIND("W/O",Tabelle1[[#This Row],[Score]])),ISNUMBER(FIND("RET",Tabelle1[[#This Row],[Score]]))),"NO","YES")</f>
        <v>YES</v>
      </c>
      <c r="C1069" s="151" t="str">
        <f>IF(Tabelle1[[#This Row],[Tournament]]="Wimbledon","YES","NO")</f>
        <v>NO</v>
      </c>
      <c r="D1069" s="150">
        <v>43703</v>
      </c>
      <c r="E1069" s="151" t="s">
        <v>824</v>
      </c>
      <c r="F1069" s="151">
        <v>3</v>
      </c>
      <c r="G1069" s="151" t="s">
        <v>702</v>
      </c>
      <c r="H1069" s="151" t="s">
        <v>778</v>
      </c>
      <c r="I1069" s="151" t="s">
        <v>514</v>
      </c>
      <c r="J1069" s="151" t="s">
        <v>513</v>
      </c>
      <c r="K1069" s="151" t="s">
        <v>836</v>
      </c>
      <c r="L1069" s="151">
        <f>IF(Tabelle1[[#This Row],[Minutes]]&gt;1,Tabelle1[[#This Row],[Minutes]],"")</f>
        <v>114</v>
      </c>
      <c r="M1069" s="151">
        <v>114</v>
      </c>
      <c r="N1069"/>
    </row>
    <row r="1070" spans="1:14" x14ac:dyDescent="0.25">
      <c r="A1070" s="152" t="s">
        <v>825</v>
      </c>
      <c r="B1070" s="154" t="str">
        <f>IF(OR(ISNUMBER(FIND("W/O",Tabelle1[[#This Row],[Score]])),ISNUMBER(FIND("RET",Tabelle1[[#This Row],[Score]]))),"NO","YES")</f>
        <v>NO</v>
      </c>
      <c r="C1070" s="154" t="str">
        <f>IF(Tabelle1[[#This Row],[Tournament]]="Wimbledon","YES","NO")</f>
        <v>NO</v>
      </c>
      <c r="D1070" s="153">
        <v>43703</v>
      </c>
      <c r="E1070" s="154" t="s">
        <v>824</v>
      </c>
      <c r="F1070" s="154">
        <v>3</v>
      </c>
      <c r="G1070" s="154" t="s">
        <v>625</v>
      </c>
      <c r="H1070" s="154" t="s">
        <v>577</v>
      </c>
      <c r="I1070" s="154" t="s">
        <v>808</v>
      </c>
      <c r="J1070" s="154" t="s">
        <v>777</v>
      </c>
      <c r="K1070" s="154" t="s">
        <v>582</v>
      </c>
      <c r="L1070" s="154" t="str">
        <f>IF(Tabelle1[[#This Row],[Minutes]]&gt;1,Tabelle1[[#This Row],[Minutes]],"")</f>
        <v/>
      </c>
      <c r="M1070" s="154">
        <v>0</v>
      </c>
      <c r="N1070"/>
    </row>
    <row r="1071" spans="1:14" x14ac:dyDescent="0.25">
      <c r="A1071" s="149" t="s">
        <v>825</v>
      </c>
      <c r="B1071" s="151" t="str">
        <f>IF(OR(ISNUMBER(FIND("W/O",Tabelle1[[#This Row],[Score]])),ISNUMBER(FIND("RET",Tabelle1[[#This Row],[Score]]))),"NO","YES")</f>
        <v>YES</v>
      </c>
      <c r="C1071" s="151" t="str">
        <f>IF(Tabelle1[[#This Row],[Tournament]]="Wimbledon","YES","NO")</f>
        <v>NO</v>
      </c>
      <c r="D1071" s="150">
        <v>43703</v>
      </c>
      <c r="E1071" s="151" t="s">
        <v>824</v>
      </c>
      <c r="F1071" s="151">
        <v>3</v>
      </c>
      <c r="G1071" s="151" t="s">
        <v>532</v>
      </c>
      <c r="H1071" s="151" t="s">
        <v>531</v>
      </c>
      <c r="I1071" s="151" t="s">
        <v>587</v>
      </c>
      <c r="J1071" s="151" t="s">
        <v>776</v>
      </c>
      <c r="K1071" s="151" t="s">
        <v>566</v>
      </c>
      <c r="L1071" s="151">
        <f>IF(Tabelle1[[#This Row],[Minutes]]&gt;1,Tabelle1[[#This Row],[Minutes]],"")</f>
        <v>76</v>
      </c>
      <c r="M1071" s="151">
        <v>76</v>
      </c>
      <c r="N1071"/>
    </row>
    <row r="1072" spans="1:14" x14ac:dyDescent="0.25">
      <c r="A1072" s="152" t="s">
        <v>825</v>
      </c>
      <c r="B1072" s="154" t="str">
        <f>IF(OR(ISNUMBER(FIND("W/O",Tabelle1[[#This Row],[Score]])),ISNUMBER(FIND("RET",Tabelle1[[#This Row],[Score]]))),"NO","YES")</f>
        <v>YES</v>
      </c>
      <c r="C1072" s="154" t="str">
        <f>IF(Tabelle1[[#This Row],[Tournament]]="Wimbledon","YES","NO")</f>
        <v>NO</v>
      </c>
      <c r="D1072" s="153">
        <v>43703</v>
      </c>
      <c r="E1072" s="154" t="s">
        <v>824</v>
      </c>
      <c r="F1072" s="154">
        <v>3</v>
      </c>
      <c r="G1072" s="154" t="s">
        <v>581</v>
      </c>
      <c r="H1072" s="154" t="s">
        <v>580</v>
      </c>
      <c r="I1072" s="154" t="s">
        <v>835</v>
      </c>
      <c r="J1072" s="154" t="s">
        <v>591</v>
      </c>
      <c r="K1072" s="154" t="s">
        <v>585</v>
      </c>
      <c r="L1072" s="154">
        <f>IF(Tabelle1[[#This Row],[Minutes]]&gt;1,Tabelle1[[#This Row],[Minutes]],"")</f>
        <v>94</v>
      </c>
      <c r="M1072" s="154">
        <v>94</v>
      </c>
      <c r="N1072"/>
    </row>
    <row r="1073" spans="1:14" x14ac:dyDescent="0.25">
      <c r="A1073" s="149" t="s">
        <v>825</v>
      </c>
      <c r="B1073" s="151" t="str">
        <f>IF(OR(ISNUMBER(FIND("W/O",Tabelle1[[#This Row],[Score]])),ISNUMBER(FIND("RET",Tabelle1[[#This Row],[Score]]))),"NO","YES")</f>
        <v>NO</v>
      </c>
      <c r="C1073" s="151" t="str">
        <f>IF(Tabelle1[[#This Row],[Tournament]]="Wimbledon","YES","NO")</f>
        <v>NO</v>
      </c>
      <c r="D1073" s="150">
        <v>43703</v>
      </c>
      <c r="E1073" s="151" t="s">
        <v>824</v>
      </c>
      <c r="F1073" s="151">
        <v>3</v>
      </c>
      <c r="G1073" s="151" t="s">
        <v>555</v>
      </c>
      <c r="H1073" s="151" t="s">
        <v>554</v>
      </c>
      <c r="I1073" s="151" t="s">
        <v>779</v>
      </c>
      <c r="J1073" s="151" t="s">
        <v>676</v>
      </c>
      <c r="K1073" s="151" t="s">
        <v>582</v>
      </c>
      <c r="L1073" s="151" t="str">
        <f>IF(Tabelle1[[#This Row],[Minutes]]&gt;1,Tabelle1[[#This Row],[Minutes]],"")</f>
        <v/>
      </c>
      <c r="M1073" s="151">
        <v>0</v>
      </c>
      <c r="N1073"/>
    </row>
    <row r="1074" spans="1:14" x14ac:dyDescent="0.25">
      <c r="A1074" s="152" t="s">
        <v>825</v>
      </c>
      <c r="B1074" s="154" t="str">
        <f>IF(OR(ISNUMBER(FIND("W/O",Tabelle1[[#This Row],[Score]])),ISNUMBER(FIND("RET",Tabelle1[[#This Row],[Score]]))),"NO","YES")</f>
        <v>YES</v>
      </c>
      <c r="C1074" s="154" t="str">
        <f>IF(Tabelle1[[#This Row],[Tournament]]="Wimbledon","YES","NO")</f>
        <v>NO</v>
      </c>
      <c r="D1074" s="153">
        <v>43703</v>
      </c>
      <c r="E1074" s="154" t="s">
        <v>824</v>
      </c>
      <c r="F1074" s="154">
        <v>4</v>
      </c>
      <c r="G1074" s="154" t="s">
        <v>821</v>
      </c>
      <c r="H1074" s="154" t="s">
        <v>828</v>
      </c>
      <c r="I1074" s="154" t="s">
        <v>834</v>
      </c>
      <c r="J1074" s="154" t="s">
        <v>833</v>
      </c>
      <c r="K1074" s="154" t="s">
        <v>566</v>
      </c>
      <c r="L1074" s="154">
        <f>IF(Tabelle1[[#This Row],[Minutes]]&gt;1,Tabelle1[[#This Row],[Minutes]],"")</f>
        <v>70</v>
      </c>
      <c r="M1074" s="154">
        <v>70</v>
      </c>
      <c r="N1074"/>
    </row>
    <row r="1075" spans="1:14" x14ac:dyDescent="0.25">
      <c r="A1075" s="149" t="s">
        <v>825</v>
      </c>
      <c r="B1075" s="151" t="str">
        <f>IF(OR(ISNUMBER(FIND("W/O",Tabelle1[[#This Row],[Score]])),ISNUMBER(FIND("RET",Tabelle1[[#This Row],[Score]]))),"NO","YES")</f>
        <v>YES</v>
      </c>
      <c r="C1075" s="151" t="str">
        <f>IF(Tabelle1[[#This Row],[Tournament]]="Wimbledon","YES","NO")</f>
        <v>NO</v>
      </c>
      <c r="D1075" s="150">
        <v>43703</v>
      </c>
      <c r="E1075" s="151" t="s">
        <v>824</v>
      </c>
      <c r="F1075" s="151">
        <v>4</v>
      </c>
      <c r="G1075" s="151" t="s">
        <v>552</v>
      </c>
      <c r="H1075" s="151" t="s">
        <v>551</v>
      </c>
      <c r="I1075" s="151" t="s">
        <v>555</v>
      </c>
      <c r="J1075" s="151" t="s">
        <v>554</v>
      </c>
      <c r="K1075" s="151" t="s">
        <v>512</v>
      </c>
      <c r="L1075" s="151">
        <f>IF(Tabelle1[[#This Row],[Minutes]]&gt;1,Tabelle1[[#This Row],[Minutes]],"")</f>
        <v>75</v>
      </c>
      <c r="M1075" s="151">
        <v>75</v>
      </c>
      <c r="N1075"/>
    </row>
    <row r="1076" spans="1:14" x14ac:dyDescent="0.25">
      <c r="A1076" s="152" t="s">
        <v>825</v>
      </c>
      <c r="B1076" s="154" t="str">
        <f>IF(OR(ISNUMBER(FIND("W/O",Tabelle1[[#This Row],[Score]])),ISNUMBER(FIND("RET",Tabelle1[[#This Row],[Score]]))),"NO","YES")</f>
        <v>YES</v>
      </c>
      <c r="C1076" s="154" t="str">
        <f>IF(Tabelle1[[#This Row],[Tournament]]="Wimbledon","YES","NO")</f>
        <v>NO</v>
      </c>
      <c r="D1076" s="153">
        <v>43703</v>
      </c>
      <c r="E1076" s="154" t="s">
        <v>824</v>
      </c>
      <c r="F1076" s="154">
        <v>4</v>
      </c>
      <c r="G1076" s="154" t="s">
        <v>521</v>
      </c>
      <c r="H1076" s="154" t="s">
        <v>520</v>
      </c>
      <c r="I1076" s="154" t="s">
        <v>581</v>
      </c>
      <c r="J1076" s="154" t="s">
        <v>580</v>
      </c>
      <c r="K1076" s="154" t="s">
        <v>550</v>
      </c>
      <c r="L1076" s="154">
        <f>IF(Tabelle1[[#This Row],[Minutes]]&gt;1,Tabelle1[[#This Row],[Minutes]],"")</f>
        <v>84</v>
      </c>
      <c r="M1076" s="154">
        <v>84</v>
      </c>
      <c r="N1076"/>
    </row>
    <row r="1077" spans="1:14" x14ac:dyDescent="0.25">
      <c r="A1077" s="149" t="s">
        <v>825</v>
      </c>
      <c r="B1077" s="151" t="str">
        <f>IF(OR(ISNUMBER(FIND("W/O",Tabelle1[[#This Row],[Score]])),ISNUMBER(FIND("RET",Tabelle1[[#This Row],[Score]]))),"NO","YES")</f>
        <v>YES</v>
      </c>
      <c r="C1077" s="151" t="str">
        <f>IF(Tabelle1[[#This Row],[Tournament]]="Wimbledon","YES","NO")</f>
        <v>NO</v>
      </c>
      <c r="D1077" s="150">
        <v>43703</v>
      </c>
      <c r="E1077" s="151" t="s">
        <v>824</v>
      </c>
      <c r="F1077" s="151">
        <v>4</v>
      </c>
      <c r="G1077" s="151" t="s">
        <v>529</v>
      </c>
      <c r="H1077" s="151" t="s">
        <v>528</v>
      </c>
      <c r="I1077" s="151" t="s">
        <v>832</v>
      </c>
      <c r="J1077" s="151" t="s">
        <v>664</v>
      </c>
      <c r="K1077" s="151" t="s">
        <v>831</v>
      </c>
      <c r="L1077" s="151">
        <f>IF(Tabelle1[[#This Row],[Minutes]]&gt;1,Tabelle1[[#This Row],[Minutes]],"")</f>
        <v>103</v>
      </c>
      <c r="M1077" s="151">
        <v>103</v>
      </c>
      <c r="N1077"/>
    </row>
    <row r="1078" spans="1:14" x14ac:dyDescent="0.25">
      <c r="A1078" s="152" t="s">
        <v>825</v>
      </c>
      <c r="B1078" s="154" t="str">
        <f>IF(OR(ISNUMBER(FIND("W/O",Tabelle1[[#This Row],[Score]])),ISNUMBER(FIND("RET",Tabelle1[[#This Row],[Score]]))),"NO","YES")</f>
        <v>YES</v>
      </c>
      <c r="C1078" s="154" t="str">
        <f>IF(Tabelle1[[#This Row],[Tournament]]="Wimbledon","YES","NO")</f>
        <v>NO</v>
      </c>
      <c r="D1078" s="153">
        <v>43703</v>
      </c>
      <c r="E1078" s="154" t="s">
        <v>824</v>
      </c>
      <c r="F1078" s="154">
        <v>4</v>
      </c>
      <c r="G1078" s="154" t="s">
        <v>826</v>
      </c>
      <c r="H1078" s="154" t="s">
        <v>741</v>
      </c>
      <c r="I1078" s="154" t="s">
        <v>524</v>
      </c>
      <c r="J1078" s="154" t="s">
        <v>523</v>
      </c>
      <c r="K1078" s="154" t="s">
        <v>585</v>
      </c>
      <c r="L1078" s="154">
        <f>IF(Tabelle1[[#This Row],[Minutes]]&gt;1,Tabelle1[[#This Row],[Minutes]],"")</f>
        <v>95</v>
      </c>
      <c r="M1078" s="154">
        <v>95</v>
      </c>
      <c r="N1078"/>
    </row>
    <row r="1079" spans="1:14" x14ac:dyDescent="0.25">
      <c r="A1079" s="149" t="s">
        <v>825</v>
      </c>
      <c r="B1079" s="151" t="str">
        <f>IF(OR(ISNUMBER(FIND("W/O",Tabelle1[[#This Row],[Score]])),ISNUMBER(FIND("RET",Tabelle1[[#This Row],[Score]]))),"NO","YES")</f>
        <v>YES</v>
      </c>
      <c r="C1079" s="151" t="str">
        <f>IF(Tabelle1[[#This Row],[Tournament]]="Wimbledon","YES","NO")</f>
        <v>NO</v>
      </c>
      <c r="D1079" s="150">
        <v>43703</v>
      </c>
      <c r="E1079" s="151" t="s">
        <v>824</v>
      </c>
      <c r="F1079" s="151">
        <v>4</v>
      </c>
      <c r="G1079" s="151" t="s">
        <v>620</v>
      </c>
      <c r="H1079" s="151" t="s">
        <v>619</v>
      </c>
      <c r="I1079" s="151" t="s">
        <v>549</v>
      </c>
      <c r="J1079" s="151" t="s">
        <v>548</v>
      </c>
      <c r="K1079" s="151" t="s">
        <v>522</v>
      </c>
      <c r="L1079" s="151">
        <f>IF(Tabelle1[[#This Row],[Minutes]]&gt;1,Tabelle1[[#This Row],[Minutes]],"")</f>
        <v>79</v>
      </c>
      <c r="M1079" s="151">
        <v>79</v>
      </c>
      <c r="N1079"/>
    </row>
    <row r="1080" spans="1:14" x14ac:dyDescent="0.25">
      <c r="A1080" s="152" t="s">
        <v>825</v>
      </c>
      <c r="B1080" s="154" t="str">
        <f>IF(OR(ISNUMBER(FIND("W/O",Tabelle1[[#This Row],[Score]])),ISNUMBER(FIND("RET",Tabelle1[[#This Row],[Score]]))),"NO","YES")</f>
        <v>YES</v>
      </c>
      <c r="C1080" s="154" t="str">
        <f>IF(Tabelle1[[#This Row],[Tournament]]="Wimbledon","YES","NO")</f>
        <v>NO</v>
      </c>
      <c r="D1080" s="153">
        <v>43703</v>
      </c>
      <c r="E1080" s="154" t="s">
        <v>824</v>
      </c>
      <c r="F1080" s="154">
        <v>4</v>
      </c>
      <c r="G1080" s="154" t="s">
        <v>574</v>
      </c>
      <c r="H1080" s="154" t="s">
        <v>573</v>
      </c>
      <c r="I1080" s="154" t="s">
        <v>532</v>
      </c>
      <c r="J1080" s="154" t="s">
        <v>531</v>
      </c>
      <c r="K1080" s="154" t="s">
        <v>830</v>
      </c>
      <c r="L1080" s="154">
        <f>IF(Tabelle1[[#This Row],[Minutes]]&gt;1,Tabelle1[[#This Row],[Minutes]],"")</f>
        <v>136</v>
      </c>
      <c r="M1080" s="154">
        <v>136</v>
      </c>
      <c r="N1080"/>
    </row>
    <row r="1081" spans="1:14" x14ac:dyDescent="0.25">
      <c r="A1081" s="149" t="s">
        <v>825</v>
      </c>
      <c r="B1081" s="151" t="str">
        <f>IF(OR(ISNUMBER(FIND("W/O",Tabelle1[[#This Row],[Score]])),ISNUMBER(FIND("RET",Tabelle1[[#This Row],[Score]]))),"NO","YES")</f>
        <v>YES</v>
      </c>
      <c r="C1081" s="151" t="str">
        <f>IF(Tabelle1[[#This Row],[Tournament]]="Wimbledon","YES","NO")</f>
        <v>NO</v>
      </c>
      <c r="D1081" s="150">
        <v>43703</v>
      </c>
      <c r="E1081" s="151" t="s">
        <v>824</v>
      </c>
      <c r="F1081" s="151">
        <v>4</v>
      </c>
      <c r="G1081" s="151" t="s">
        <v>625</v>
      </c>
      <c r="H1081" s="151" t="s">
        <v>577</v>
      </c>
      <c r="I1081" s="151" t="s">
        <v>702</v>
      </c>
      <c r="J1081" s="151" t="s">
        <v>778</v>
      </c>
      <c r="K1081" s="151" t="s">
        <v>829</v>
      </c>
      <c r="L1081" s="151">
        <f>IF(Tabelle1[[#This Row],[Minutes]]&gt;1,Tabelle1[[#This Row],[Minutes]],"")</f>
        <v>69</v>
      </c>
      <c r="M1081" s="151">
        <v>69</v>
      </c>
      <c r="N1081"/>
    </row>
    <row r="1082" spans="1:14" x14ac:dyDescent="0.25">
      <c r="A1082" s="152" t="s">
        <v>825</v>
      </c>
      <c r="B1082" s="154" t="str">
        <f>IF(OR(ISNUMBER(FIND("W/O",Tabelle1[[#This Row],[Score]])),ISNUMBER(FIND("RET",Tabelle1[[#This Row],[Score]]))),"NO","YES")</f>
        <v>YES</v>
      </c>
      <c r="C1082" s="154" t="str">
        <f>IF(Tabelle1[[#This Row],[Tournament]]="Wimbledon","YES","NO")</f>
        <v>NO</v>
      </c>
      <c r="D1082" s="153">
        <v>43703</v>
      </c>
      <c r="E1082" s="154" t="s">
        <v>824</v>
      </c>
      <c r="F1082" s="154">
        <v>5</v>
      </c>
      <c r="G1082" s="154" t="s">
        <v>552</v>
      </c>
      <c r="H1082" s="154" t="s">
        <v>551</v>
      </c>
      <c r="I1082" s="154" t="s">
        <v>821</v>
      </c>
      <c r="J1082" s="154" t="s">
        <v>828</v>
      </c>
      <c r="K1082" s="154" t="s">
        <v>827</v>
      </c>
      <c r="L1082" s="154">
        <f>IF(Tabelle1[[#This Row],[Minutes]]&gt;1,Tabelle1[[#This Row],[Minutes]],"")</f>
        <v>114</v>
      </c>
      <c r="M1082" s="154">
        <v>114</v>
      </c>
      <c r="N1082"/>
    </row>
    <row r="1083" spans="1:14" x14ac:dyDescent="0.25">
      <c r="A1083" s="149" t="s">
        <v>825</v>
      </c>
      <c r="B1083" s="151" t="str">
        <f>IF(OR(ISNUMBER(FIND("W/O",Tabelle1[[#This Row],[Score]])),ISNUMBER(FIND("RET",Tabelle1[[#This Row],[Score]]))),"NO","YES")</f>
        <v>YES</v>
      </c>
      <c r="C1083" s="151" t="str">
        <f>IF(Tabelle1[[#This Row],[Tournament]]="Wimbledon","YES","NO")</f>
        <v>NO</v>
      </c>
      <c r="D1083" s="150">
        <v>43703</v>
      </c>
      <c r="E1083" s="151" t="s">
        <v>824</v>
      </c>
      <c r="F1083" s="151">
        <v>5</v>
      </c>
      <c r="G1083" s="151" t="s">
        <v>521</v>
      </c>
      <c r="H1083" s="151" t="s">
        <v>520</v>
      </c>
      <c r="I1083" s="151" t="s">
        <v>620</v>
      </c>
      <c r="J1083" s="151" t="s">
        <v>619</v>
      </c>
      <c r="K1083" s="151" t="s">
        <v>550</v>
      </c>
      <c r="L1083" s="151">
        <f>IF(Tabelle1[[#This Row],[Minutes]]&gt;1,Tabelle1[[#This Row],[Minutes]],"")</f>
        <v>79</v>
      </c>
      <c r="M1083" s="151">
        <v>79</v>
      </c>
      <c r="N1083"/>
    </row>
    <row r="1084" spans="1:14" x14ac:dyDescent="0.25">
      <c r="A1084" s="152" t="s">
        <v>825</v>
      </c>
      <c r="B1084" s="154" t="str">
        <f>IF(OR(ISNUMBER(FIND("W/O",Tabelle1[[#This Row],[Score]])),ISNUMBER(FIND("RET",Tabelle1[[#This Row],[Score]]))),"NO","YES")</f>
        <v>YES</v>
      </c>
      <c r="C1084" s="154" t="str">
        <f>IF(Tabelle1[[#This Row],[Tournament]]="Wimbledon","YES","NO")</f>
        <v>NO</v>
      </c>
      <c r="D1084" s="153">
        <v>43703</v>
      </c>
      <c r="E1084" s="154" t="s">
        <v>824</v>
      </c>
      <c r="F1084" s="154">
        <v>5</v>
      </c>
      <c r="G1084" s="154" t="s">
        <v>529</v>
      </c>
      <c r="H1084" s="154" t="s">
        <v>528</v>
      </c>
      <c r="I1084" s="154" t="s">
        <v>826</v>
      </c>
      <c r="J1084" s="154" t="s">
        <v>741</v>
      </c>
      <c r="K1084" s="154" t="s">
        <v>533</v>
      </c>
      <c r="L1084" s="154">
        <f>IF(Tabelle1[[#This Row],[Minutes]]&gt;1,Tabelle1[[#This Row],[Minutes]],"")</f>
        <v>86</v>
      </c>
      <c r="M1084" s="154">
        <v>86</v>
      </c>
      <c r="N1084"/>
    </row>
    <row r="1085" spans="1:14" x14ac:dyDescent="0.25">
      <c r="A1085" s="149" t="s">
        <v>825</v>
      </c>
      <c r="B1085" s="151" t="str">
        <f>IF(OR(ISNUMBER(FIND("W/O",Tabelle1[[#This Row],[Score]])),ISNUMBER(FIND("RET",Tabelle1[[#This Row],[Score]]))),"NO","YES")</f>
        <v>YES</v>
      </c>
      <c r="C1085" s="151" t="str">
        <f>IF(Tabelle1[[#This Row],[Tournament]]="Wimbledon","YES","NO")</f>
        <v>NO</v>
      </c>
      <c r="D1085" s="150">
        <v>43703</v>
      </c>
      <c r="E1085" s="151" t="s">
        <v>824</v>
      </c>
      <c r="F1085" s="151">
        <v>5</v>
      </c>
      <c r="G1085" s="151" t="s">
        <v>574</v>
      </c>
      <c r="H1085" s="151" t="s">
        <v>573</v>
      </c>
      <c r="I1085" s="151" t="s">
        <v>625</v>
      </c>
      <c r="J1085" s="151" t="s">
        <v>577</v>
      </c>
      <c r="K1085" s="151" t="s">
        <v>533</v>
      </c>
      <c r="L1085" s="151">
        <f>IF(Tabelle1[[#This Row],[Minutes]]&gt;1,Tabelle1[[#This Row],[Minutes]],"")</f>
        <v>103</v>
      </c>
      <c r="M1085" s="151">
        <v>103</v>
      </c>
      <c r="N1085"/>
    </row>
    <row r="1086" spans="1:14" x14ac:dyDescent="0.25">
      <c r="A1086" s="152" t="s">
        <v>825</v>
      </c>
      <c r="B1086" s="154" t="str">
        <f>IF(OR(ISNUMBER(FIND("W/O",Tabelle1[[#This Row],[Score]])),ISNUMBER(FIND("RET",Tabelle1[[#This Row],[Score]]))),"NO","YES")</f>
        <v>YES</v>
      </c>
      <c r="C1086" s="154" t="str">
        <f>IF(Tabelle1[[#This Row],[Tournament]]="Wimbledon","YES","NO")</f>
        <v>NO</v>
      </c>
      <c r="D1086" s="153">
        <v>43703</v>
      </c>
      <c r="E1086" s="154" t="s">
        <v>824</v>
      </c>
      <c r="F1086" s="154">
        <v>6</v>
      </c>
      <c r="G1086" s="154" t="s">
        <v>521</v>
      </c>
      <c r="H1086" s="154" t="s">
        <v>520</v>
      </c>
      <c r="I1086" s="154" t="s">
        <v>552</v>
      </c>
      <c r="J1086" s="154" t="s">
        <v>551</v>
      </c>
      <c r="K1086" s="154" t="s">
        <v>607</v>
      </c>
      <c r="L1086" s="154">
        <f>IF(Tabelle1[[#This Row],[Minutes]]&gt;1,Tabelle1[[#This Row],[Minutes]],"")</f>
        <v>121</v>
      </c>
      <c r="M1086" s="154">
        <v>121</v>
      </c>
      <c r="N1086"/>
    </row>
    <row r="1087" spans="1:14" x14ac:dyDescent="0.25">
      <c r="A1087" s="149" t="s">
        <v>825</v>
      </c>
      <c r="B1087" s="151" t="str">
        <f>IF(OR(ISNUMBER(FIND("W/O",Tabelle1[[#This Row],[Score]])),ISNUMBER(FIND("RET",Tabelle1[[#This Row],[Score]]))),"NO","YES")</f>
        <v>YES</v>
      </c>
      <c r="C1087" s="151" t="str">
        <f>IF(Tabelle1[[#This Row],[Tournament]]="Wimbledon","YES","NO")</f>
        <v>NO</v>
      </c>
      <c r="D1087" s="150">
        <v>43703</v>
      </c>
      <c r="E1087" s="151" t="s">
        <v>824</v>
      </c>
      <c r="F1087" s="151">
        <v>6</v>
      </c>
      <c r="G1087" s="151" t="s">
        <v>574</v>
      </c>
      <c r="H1087" s="151" t="s">
        <v>573</v>
      </c>
      <c r="I1087" s="151" t="s">
        <v>529</v>
      </c>
      <c r="J1087" s="151" t="s">
        <v>528</v>
      </c>
      <c r="K1087" s="151" t="s">
        <v>607</v>
      </c>
      <c r="L1087" s="151">
        <f>IF(Tabelle1[[#This Row],[Minutes]]&gt;1,Tabelle1[[#This Row],[Minutes]],"")</f>
        <v>101</v>
      </c>
      <c r="M1087" s="151">
        <v>101</v>
      </c>
      <c r="N1087"/>
    </row>
    <row r="1088" spans="1:14" x14ac:dyDescent="0.25">
      <c r="A1088" s="152" t="s">
        <v>825</v>
      </c>
      <c r="B1088" s="154" t="str">
        <f>IF(OR(ISNUMBER(FIND("W/O",Tabelle1[[#This Row],[Score]])),ISNUMBER(FIND("RET",Tabelle1[[#This Row],[Score]]))),"NO","YES")</f>
        <v>YES</v>
      </c>
      <c r="C1088" s="154" t="str">
        <f>IF(Tabelle1[[#This Row],[Tournament]]="Wimbledon","YES","NO")</f>
        <v>NO</v>
      </c>
      <c r="D1088" s="153">
        <v>43703</v>
      </c>
      <c r="E1088" s="154" t="s">
        <v>824</v>
      </c>
      <c r="F1088" s="154">
        <v>7</v>
      </c>
      <c r="G1088" s="154" t="s">
        <v>521</v>
      </c>
      <c r="H1088" s="154" t="s">
        <v>520</v>
      </c>
      <c r="I1088" s="154" t="s">
        <v>574</v>
      </c>
      <c r="J1088" s="154" t="s">
        <v>573</v>
      </c>
      <c r="K1088" s="154" t="s">
        <v>566</v>
      </c>
      <c r="L1088" s="154">
        <f>IF(Tabelle1[[#This Row],[Minutes]]&gt;1,Tabelle1[[#This Row],[Minutes]],"")</f>
        <v>91</v>
      </c>
      <c r="M1088" s="154">
        <v>91</v>
      </c>
      <c r="N1088"/>
    </row>
    <row r="1089" spans="1:14" x14ac:dyDescent="0.25">
      <c r="A1089" s="149" t="s">
        <v>518</v>
      </c>
      <c r="B1089" s="151" t="str">
        <f>IF(OR(ISNUMBER(FIND("W/O",Tabelle1[[#This Row],[Score]])),ISNUMBER(FIND("RET",Tabelle1[[#This Row],[Score]]))),"NO","YES")</f>
        <v>YES</v>
      </c>
      <c r="C1089" s="151" t="str">
        <f>IF(Tabelle1[[#This Row],[Tournament]]="Wimbledon","YES","NO")</f>
        <v>NO</v>
      </c>
      <c r="D1089" s="150">
        <v>43724</v>
      </c>
      <c r="E1089" s="151" t="s">
        <v>822</v>
      </c>
      <c r="F1089" s="151">
        <v>-7</v>
      </c>
      <c r="G1089" s="151" t="s">
        <v>820</v>
      </c>
      <c r="H1089" s="151" t="s">
        <v>755</v>
      </c>
      <c r="I1089" s="151" t="s">
        <v>821</v>
      </c>
      <c r="J1089" s="151" t="s">
        <v>554</v>
      </c>
      <c r="K1089" s="151" t="s">
        <v>539</v>
      </c>
      <c r="L1089" s="151" t="str">
        <f>IF(Tabelle1[[#This Row],[Minutes]]&gt;1,Tabelle1[[#This Row],[Minutes]],"")</f>
        <v/>
      </c>
      <c r="M1089" s="151">
        <v>1</v>
      </c>
      <c r="N1089"/>
    </row>
    <row r="1090" spans="1:14" x14ac:dyDescent="0.25">
      <c r="A1090" s="152" t="s">
        <v>518</v>
      </c>
      <c r="B1090" s="154" t="str">
        <f>IF(OR(ISNUMBER(FIND("W/O",Tabelle1[[#This Row],[Score]])),ISNUMBER(FIND("RET",Tabelle1[[#This Row],[Score]]))),"NO","YES")</f>
        <v>YES</v>
      </c>
      <c r="C1090" s="154" t="str">
        <f>IF(Tabelle1[[#This Row],[Tournament]]="Wimbledon","YES","NO")</f>
        <v>NO</v>
      </c>
      <c r="D1090" s="153">
        <v>43724</v>
      </c>
      <c r="E1090" s="154" t="s">
        <v>822</v>
      </c>
      <c r="F1090" s="154">
        <v>-6</v>
      </c>
      <c r="G1090" s="154" t="s">
        <v>777</v>
      </c>
      <c r="H1090" s="154" t="s">
        <v>821</v>
      </c>
      <c r="I1090" s="154" t="s">
        <v>823</v>
      </c>
      <c r="J1090" s="154" t="s">
        <v>594</v>
      </c>
      <c r="K1090" s="154" t="s">
        <v>618</v>
      </c>
      <c r="L1090" s="154" t="str">
        <f>IF(Tabelle1[[#This Row],[Minutes]]&gt;1,Tabelle1[[#This Row],[Minutes]],"")</f>
        <v/>
      </c>
      <c r="M1090" s="154">
        <v>1</v>
      </c>
      <c r="N1090"/>
    </row>
    <row r="1091" spans="1:14" x14ac:dyDescent="0.25">
      <c r="A1091" s="149" t="s">
        <v>518</v>
      </c>
      <c r="B1091" s="151" t="str">
        <f>IF(OR(ISNUMBER(FIND("W/O",Tabelle1[[#This Row],[Score]])),ISNUMBER(FIND("RET",Tabelle1[[#This Row],[Score]]))),"NO","YES")</f>
        <v>YES</v>
      </c>
      <c r="C1091" s="151" t="str">
        <f>IF(Tabelle1[[#This Row],[Tournament]]="Wimbledon","YES","NO")</f>
        <v>NO</v>
      </c>
      <c r="D1091" s="150">
        <v>43724</v>
      </c>
      <c r="E1091" s="151" t="s">
        <v>822</v>
      </c>
      <c r="F1091" s="151">
        <v>-5</v>
      </c>
      <c r="G1091" s="151" t="s">
        <v>730</v>
      </c>
      <c r="H1091" s="151" t="s">
        <v>821</v>
      </c>
      <c r="I1091" s="151" t="s">
        <v>820</v>
      </c>
      <c r="J1091" s="151" t="s">
        <v>594</v>
      </c>
      <c r="K1091" s="151" t="s">
        <v>819</v>
      </c>
      <c r="L1091" s="151" t="str">
        <f>IF(Tabelle1[[#This Row],[Minutes]]&gt;1,Tabelle1[[#This Row],[Minutes]],"")</f>
        <v/>
      </c>
      <c r="M1091" s="151">
        <v>1</v>
      </c>
      <c r="N1091"/>
    </row>
    <row r="1092" spans="1:14" x14ac:dyDescent="0.25">
      <c r="A1092" s="152" t="s">
        <v>518</v>
      </c>
      <c r="B1092" s="154" t="str">
        <f>IF(OR(ISNUMBER(FIND("W/O",Tabelle1[[#This Row],[Score]])),ISNUMBER(FIND("RET",Tabelle1[[#This Row],[Score]]))),"NO","YES")</f>
        <v>YES</v>
      </c>
      <c r="C1092" s="154" t="str">
        <f>IF(Tabelle1[[#This Row],[Tournament]]="Wimbledon","YES","NO")</f>
        <v>NO</v>
      </c>
      <c r="D1092" s="153">
        <v>43724</v>
      </c>
      <c r="E1092" s="154" t="s">
        <v>806</v>
      </c>
      <c r="F1092" s="154">
        <v>4</v>
      </c>
      <c r="G1092" s="154" t="s">
        <v>812</v>
      </c>
      <c r="H1092" s="154" t="s">
        <v>811</v>
      </c>
      <c r="I1092" s="154" t="s">
        <v>688</v>
      </c>
      <c r="J1092" s="154" t="s">
        <v>579</v>
      </c>
      <c r="K1092" s="154" t="s">
        <v>643</v>
      </c>
      <c r="L1092" s="154">
        <f>IF(Tabelle1[[#This Row],[Minutes]]&gt;1,Tabelle1[[#This Row],[Minutes]],"")</f>
        <v>88</v>
      </c>
      <c r="M1092" s="154">
        <v>88</v>
      </c>
      <c r="N1092"/>
    </row>
    <row r="1093" spans="1:14" x14ac:dyDescent="0.25">
      <c r="A1093" s="149" t="s">
        <v>518</v>
      </c>
      <c r="B1093" s="151" t="str">
        <f>IF(OR(ISNUMBER(FIND("W/O",Tabelle1[[#This Row],[Score]])),ISNUMBER(FIND("RET",Tabelle1[[#This Row],[Score]]))),"NO","YES")</f>
        <v>YES</v>
      </c>
      <c r="C1093" s="151" t="str">
        <f>IF(Tabelle1[[#This Row],[Tournament]]="Wimbledon","YES","NO")</f>
        <v>NO</v>
      </c>
      <c r="D1093" s="150">
        <v>43724</v>
      </c>
      <c r="E1093" s="151" t="s">
        <v>806</v>
      </c>
      <c r="F1093" s="151">
        <v>4</v>
      </c>
      <c r="G1093" s="151" t="s">
        <v>583</v>
      </c>
      <c r="H1093" s="151" t="s">
        <v>810</v>
      </c>
      <c r="I1093" s="151" t="s">
        <v>724</v>
      </c>
      <c r="J1093" s="151" t="s">
        <v>548</v>
      </c>
      <c r="K1093" s="151" t="s">
        <v>818</v>
      </c>
      <c r="L1093" s="151">
        <f>IF(Tabelle1[[#This Row],[Minutes]]&gt;1,Tabelle1[[#This Row],[Minutes]],"")</f>
        <v>86</v>
      </c>
      <c r="M1093" s="151">
        <v>86</v>
      </c>
      <c r="N1093"/>
    </row>
    <row r="1094" spans="1:14" x14ac:dyDescent="0.25">
      <c r="A1094" s="152" t="s">
        <v>518</v>
      </c>
      <c r="B1094" s="154" t="str">
        <f>IF(OR(ISNUMBER(FIND("W/O",Tabelle1[[#This Row],[Score]])),ISNUMBER(FIND("RET",Tabelle1[[#This Row],[Score]]))),"NO","YES")</f>
        <v>YES</v>
      </c>
      <c r="C1094" s="154" t="str">
        <f>IF(Tabelle1[[#This Row],[Tournament]]="Wimbledon","YES","NO")</f>
        <v>NO</v>
      </c>
      <c r="D1094" s="153">
        <v>43724</v>
      </c>
      <c r="E1094" s="154" t="s">
        <v>806</v>
      </c>
      <c r="F1094" s="154">
        <v>4</v>
      </c>
      <c r="G1094" s="154" t="s">
        <v>574</v>
      </c>
      <c r="H1094" s="154" t="s">
        <v>669</v>
      </c>
      <c r="I1094" s="154" t="s">
        <v>817</v>
      </c>
      <c r="J1094" s="154" t="s">
        <v>816</v>
      </c>
      <c r="K1094" s="154" t="s">
        <v>512</v>
      </c>
      <c r="L1094" s="154">
        <f>IF(Tabelle1[[#This Row],[Minutes]]&gt;1,Tabelle1[[#This Row],[Minutes]],"")</f>
        <v>63</v>
      </c>
      <c r="M1094" s="154">
        <v>63</v>
      </c>
      <c r="N1094"/>
    </row>
    <row r="1095" spans="1:14" x14ac:dyDescent="0.25">
      <c r="A1095" s="149" t="s">
        <v>518</v>
      </c>
      <c r="B1095" s="151" t="str">
        <f>IF(OR(ISNUMBER(FIND("W/O",Tabelle1[[#This Row],[Score]])),ISNUMBER(FIND("RET",Tabelle1[[#This Row],[Score]]))),"NO","YES")</f>
        <v>YES</v>
      </c>
      <c r="C1095" s="151" t="str">
        <f>IF(Tabelle1[[#This Row],[Tournament]]="Wimbledon","YES","NO")</f>
        <v>NO</v>
      </c>
      <c r="D1095" s="150">
        <v>43724</v>
      </c>
      <c r="E1095" s="151" t="s">
        <v>806</v>
      </c>
      <c r="F1095" s="151">
        <v>4</v>
      </c>
      <c r="G1095" s="151" t="s">
        <v>808</v>
      </c>
      <c r="H1095" s="151" t="s">
        <v>807</v>
      </c>
      <c r="I1095" s="151" t="s">
        <v>664</v>
      </c>
      <c r="J1095" s="151" t="s">
        <v>663</v>
      </c>
      <c r="K1095" s="151" t="s">
        <v>610</v>
      </c>
      <c r="L1095" s="151">
        <f>IF(Tabelle1[[#This Row],[Minutes]]&gt;1,Tabelle1[[#This Row],[Minutes]],"")</f>
        <v>84</v>
      </c>
      <c r="M1095" s="151">
        <v>84</v>
      </c>
      <c r="N1095"/>
    </row>
    <row r="1096" spans="1:14" x14ac:dyDescent="0.25">
      <c r="A1096" s="152" t="s">
        <v>518</v>
      </c>
      <c r="B1096" s="154" t="str">
        <f>IF(OR(ISNUMBER(FIND("W/O",Tabelle1[[#This Row],[Score]])),ISNUMBER(FIND("RET",Tabelle1[[#This Row],[Score]]))),"NO","YES")</f>
        <v>YES</v>
      </c>
      <c r="C1096" s="154" t="str">
        <f>IF(Tabelle1[[#This Row],[Tournament]]="Wimbledon","YES","NO")</f>
        <v>NO</v>
      </c>
      <c r="D1096" s="153">
        <v>43724</v>
      </c>
      <c r="E1096" s="154" t="s">
        <v>806</v>
      </c>
      <c r="F1096" s="154">
        <v>4</v>
      </c>
      <c r="G1096" s="154" t="s">
        <v>515</v>
      </c>
      <c r="H1096" s="154" t="s">
        <v>576</v>
      </c>
      <c r="I1096" s="154" t="s">
        <v>596</v>
      </c>
      <c r="J1096" s="154" t="s">
        <v>815</v>
      </c>
      <c r="K1096" s="154" t="s">
        <v>629</v>
      </c>
      <c r="L1096" s="154">
        <f>IF(Tabelle1[[#This Row],[Minutes]]&gt;1,Tabelle1[[#This Row],[Minutes]],"")</f>
        <v>64</v>
      </c>
      <c r="M1096" s="154">
        <v>64</v>
      </c>
      <c r="N1096"/>
    </row>
    <row r="1097" spans="1:14" x14ac:dyDescent="0.25">
      <c r="A1097" s="149" t="s">
        <v>518</v>
      </c>
      <c r="B1097" s="151" t="str">
        <f>IF(OR(ISNUMBER(FIND("W/O",Tabelle1[[#This Row],[Score]])),ISNUMBER(FIND("RET",Tabelle1[[#This Row],[Score]]))),"NO","YES")</f>
        <v>YES</v>
      </c>
      <c r="C1097" s="151" t="str">
        <f>IF(Tabelle1[[#This Row],[Tournament]]="Wimbledon","YES","NO")</f>
        <v>NO</v>
      </c>
      <c r="D1097" s="150">
        <v>43724</v>
      </c>
      <c r="E1097" s="151" t="s">
        <v>806</v>
      </c>
      <c r="F1097" s="151">
        <v>4</v>
      </c>
      <c r="G1097" s="151" t="s">
        <v>657</v>
      </c>
      <c r="H1097" s="151" t="s">
        <v>561</v>
      </c>
      <c r="I1097" s="151" t="s">
        <v>620</v>
      </c>
      <c r="J1097" s="151" t="s">
        <v>619</v>
      </c>
      <c r="K1097" s="151" t="s">
        <v>610</v>
      </c>
      <c r="L1097" s="151">
        <f>IF(Tabelle1[[#This Row],[Minutes]]&gt;1,Tabelle1[[#This Row],[Minutes]],"")</f>
        <v>98</v>
      </c>
      <c r="M1097" s="151">
        <v>98</v>
      </c>
      <c r="N1097"/>
    </row>
    <row r="1098" spans="1:14" x14ac:dyDescent="0.25">
      <c r="A1098" s="152" t="s">
        <v>518</v>
      </c>
      <c r="B1098" s="154" t="str">
        <f>IF(OR(ISNUMBER(FIND("W/O",Tabelle1[[#This Row],[Score]])),ISNUMBER(FIND("RET",Tabelle1[[#This Row],[Score]]))),"NO","YES")</f>
        <v>YES</v>
      </c>
      <c r="C1098" s="154" t="str">
        <f>IF(Tabelle1[[#This Row],[Tournament]]="Wimbledon","YES","NO")</f>
        <v>NO</v>
      </c>
      <c r="D1098" s="153">
        <v>43724</v>
      </c>
      <c r="E1098" s="154" t="s">
        <v>806</v>
      </c>
      <c r="F1098" s="154">
        <v>4</v>
      </c>
      <c r="G1098" s="154" t="s">
        <v>709</v>
      </c>
      <c r="H1098" s="154" t="s">
        <v>708</v>
      </c>
      <c r="I1098" s="154" t="s">
        <v>745</v>
      </c>
      <c r="J1098" s="154" t="s">
        <v>776</v>
      </c>
      <c r="K1098" s="154" t="s">
        <v>814</v>
      </c>
      <c r="L1098" s="154">
        <f>IF(Tabelle1[[#This Row],[Minutes]]&gt;1,Tabelle1[[#This Row],[Minutes]],"")</f>
        <v>69</v>
      </c>
      <c r="M1098" s="154">
        <v>69</v>
      </c>
      <c r="N1098"/>
    </row>
    <row r="1099" spans="1:14" x14ac:dyDescent="0.25">
      <c r="A1099" s="149" t="s">
        <v>518</v>
      </c>
      <c r="B1099" s="151" t="str">
        <f>IF(OR(ISNUMBER(FIND("W/O",Tabelle1[[#This Row],[Score]])),ISNUMBER(FIND("RET",Tabelle1[[#This Row],[Score]]))),"NO","YES")</f>
        <v>YES</v>
      </c>
      <c r="C1099" s="151" t="str">
        <f>IF(Tabelle1[[#This Row],[Tournament]]="Wimbledon","YES","NO")</f>
        <v>NO</v>
      </c>
      <c r="D1099" s="150">
        <v>43724</v>
      </c>
      <c r="E1099" s="151" t="s">
        <v>806</v>
      </c>
      <c r="F1099" s="151">
        <v>4</v>
      </c>
      <c r="G1099" s="151" t="s">
        <v>640</v>
      </c>
      <c r="H1099" s="151" t="s">
        <v>595</v>
      </c>
      <c r="I1099" s="151" t="s">
        <v>717</v>
      </c>
      <c r="J1099" s="151" t="s">
        <v>571</v>
      </c>
      <c r="K1099" s="151" t="s">
        <v>813</v>
      </c>
      <c r="L1099" s="151">
        <f>IF(Tabelle1[[#This Row],[Minutes]]&gt;1,Tabelle1[[#This Row],[Minutes]],"")</f>
        <v>93</v>
      </c>
      <c r="M1099" s="151">
        <v>93</v>
      </c>
      <c r="N1099"/>
    </row>
    <row r="1100" spans="1:14" x14ac:dyDescent="0.25">
      <c r="A1100" s="152" t="s">
        <v>518</v>
      </c>
      <c r="B1100" s="154" t="str">
        <f>IF(OR(ISNUMBER(FIND("W/O",Tabelle1[[#This Row],[Score]])),ISNUMBER(FIND("RET",Tabelle1[[#This Row],[Score]]))),"NO","YES")</f>
        <v>YES</v>
      </c>
      <c r="C1100" s="154" t="str">
        <f>IF(Tabelle1[[#This Row],[Tournament]]="Wimbledon","YES","NO")</f>
        <v>NO</v>
      </c>
      <c r="D1100" s="153">
        <v>43724</v>
      </c>
      <c r="E1100" s="154" t="s">
        <v>806</v>
      </c>
      <c r="F1100" s="154">
        <v>5</v>
      </c>
      <c r="G1100" s="154" t="s">
        <v>515</v>
      </c>
      <c r="H1100" s="154" t="s">
        <v>576</v>
      </c>
      <c r="I1100" s="154" t="s">
        <v>812</v>
      </c>
      <c r="J1100" s="154" t="s">
        <v>811</v>
      </c>
      <c r="K1100" s="154" t="s">
        <v>542</v>
      </c>
      <c r="L1100" s="154">
        <f>IF(Tabelle1[[#This Row],[Minutes]]&gt;1,Tabelle1[[#This Row],[Minutes]],"")</f>
        <v>59</v>
      </c>
      <c r="M1100" s="154">
        <v>59</v>
      </c>
      <c r="N1100"/>
    </row>
    <row r="1101" spans="1:14" x14ac:dyDescent="0.25">
      <c r="A1101" s="149" t="s">
        <v>518</v>
      </c>
      <c r="B1101" s="151" t="str">
        <f>IF(OR(ISNUMBER(FIND("W/O",Tabelle1[[#This Row],[Score]])),ISNUMBER(FIND("RET",Tabelle1[[#This Row],[Score]]))),"NO","YES")</f>
        <v>YES</v>
      </c>
      <c r="C1101" s="151" t="str">
        <f>IF(Tabelle1[[#This Row],[Tournament]]="Wimbledon","YES","NO")</f>
        <v>NO</v>
      </c>
      <c r="D1101" s="150">
        <v>43724</v>
      </c>
      <c r="E1101" s="151" t="s">
        <v>806</v>
      </c>
      <c r="F1101" s="151">
        <v>5</v>
      </c>
      <c r="G1101" s="151" t="s">
        <v>657</v>
      </c>
      <c r="H1101" s="151" t="s">
        <v>561</v>
      </c>
      <c r="I1101" s="151" t="s">
        <v>583</v>
      </c>
      <c r="J1101" s="151" t="s">
        <v>810</v>
      </c>
      <c r="K1101" s="151" t="s">
        <v>809</v>
      </c>
      <c r="L1101" s="151">
        <f>IF(Tabelle1[[#This Row],[Minutes]]&gt;1,Tabelle1[[#This Row],[Minutes]],"")</f>
        <v>119</v>
      </c>
      <c r="M1101" s="151">
        <v>119</v>
      </c>
      <c r="N1101"/>
    </row>
    <row r="1102" spans="1:14" x14ac:dyDescent="0.25">
      <c r="A1102" s="152" t="s">
        <v>518</v>
      </c>
      <c r="B1102" s="154" t="str">
        <f>IF(OR(ISNUMBER(FIND("W/O",Tabelle1[[#This Row],[Score]])),ISNUMBER(FIND("RET",Tabelle1[[#This Row],[Score]]))),"NO","YES")</f>
        <v>YES</v>
      </c>
      <c r="C1102" s="154" t="str">
        <f>IF(Tabelle1[[#This Row],[Tournament]]="Wimbledon","YES","NO")</f>
        <v>NO</v>
      </c>
      <c r="D1102" s="153">
        <v>43724</v>
      </c>
      <c r="E1102" s="154" t="s">
        <v>806</v>
      </c>
      <c r="F1102" s="154">
        <v>5</v>
      </c>
      <c r="G1102" s="154" t="s">
        <v>709</v>
      </c>
      <c r="H1102" s="154" t="s">
        <v>708</v>
      </c>
      <c r="I1102" s="154" t="s">
        <v>808</v>
      </c>
      <c r="J1102" s="154" t="s">
        <v>807</v>
      </c>
      <c r="K1102" s="154" t="s">
        <v>635</v>
      </c>
      <c r="L1102" s="154">
        <f>IF(Tabelle1[[#This Row],[Minutes]]&gt;1,Tabelle1[[#This Row],[Minutes]],"")</f>
        <v>88</v>
      </c>
      <c r="M1102" s="154">
        <v>88</v>
      </c>
      <c r="N1102"/>
    </row>
    <row r="1103" spans="1:14" x14ac:dyDescent="0.25">
      <c r="A1103" s="149" t="s">
        <v>518</v>
      </c>
      <c r="B1103" s="151" t="str">
        <f>IF(OR(ISNUMBER(FIND("W/O",Tabelle1[[#This Row],[Score]])),ISNUMBER(FIND("RET",Tabelle1[[#This Row],[Score]]))),"NO","YES")</f>
        <v>YES</v>
      </c>
      <c r="C1103" s="151" t="str">
        <f>IF(Tabelle1[[#This Row],[Tournament]]="Wimbledon","YES","NO")</f>
        <v>NO</v>
      </c>
      <c r="D1103" s="150">
        <v>43724</v>
      </c>
      <c r="E1103" s="151" t="s">
        <v>806</v>
      </c>
      <c r="F1103" s="151">
        <v>5</v>
      </c>
      <c r="G1103" s="151" t="s">
        <v>640</v>
      </c>
      <c r="H1103" s="151" t="s">
        <v>595</v>
      </c>
      <c r="I1103" s="151" t="s">
        <v>574</v>
      </c>
      <c r="J1103" s="151" t="s">
        <v>669</v>
      </c>
      <c r="K1103" s="151" t="s">
        <v>585</v>
      </c>
      <c r="L1103" s="151">
        <f>IF(Tabelle1[[#This Row],[Minutes]]&gt;1,Tabelle1[[#This Row],[Minutes]],"")</f>
        <v>83</v>
      </c>
      <c r="M1103" s="151">
        <v>83</v>
      </c>
      <c r="N1103"/>
    </row>
    <row r="1104" spans="1:14" x14ac:dyDescent="0.25">
      <c r="A1104" s="152" t="s">
        <v>518</v>
      </c>
      <c r="B1104" s="154" t="str">
        <f>IF(OR(ISNUMBER(FIND("W/O",Tabelle1[[#This Row],[Score]])),ISNUMBER(FIND("RET",Tabelle1[[#This Row],[Score]]))),"NO","YES")</f>
        <v>YES</v>
      </c>
      <c r="C1104" s="154" t="str">
        <f>IF(Tabelle1[[#This Row],[Tournament]]="Wimbledon","YES","NO")</f>
        <v>NO</v>
      </c>
      <c r="D1104" s="153">
        <v>43724</v>
      </c>
      <c r="E1104" s="154" t="s">
        <v>806</v>
      </c>
      <c r="F1104" s="154">
        <v>6</v>
      </c>
      <c r="G1104" s="154" t="s">
        <v>515</v>
      </c>
      <c r="H1104" s="154" t="s">
        <v>576</v>
      </c>
      <c r="I1104" s="154" t="s">
        <v>709</v>
      </c>
      <c r="J1104" s="154" t="s">
        <v>708</v>
      </c>
      <c r="K1104" s="154" t="s">
        <v>718</v>
      </c>
      <c r="L1104" s="154">
        <f>IF(Tabelle1[[#This Row],[Minutes]]&gt;1,Tabelle1[[#This Row],[Minutes]],"")</f>
        <v>60</v>
      </c>
      <c r="M1104" s="154">
        <v>60</v>
      </c>
      <c r="N1104"/>
    </row>
    <row r="1105" spans="1:14" x14ac:dyDescent="0.25">
      <c r="A1105" s="149" t="s">
        <v>518</v>
      </c>
      <c r="B1105" s="151" t="str">
        <f>IF(OR(ISNUMBER(FIND("W/O",Tabelle1[[#This Row],[Score]])),ISNUMBER(FIND("RET",Tabelle1[[#This Row],[Score]]))),"NO","YES")</f>
        <v>YES</v>
      </c>
      <c r="C1105" s="151" t="str">
        <f>IF(Tabelle1[[#This Row],[Tournament]]="Wimbledon","YES","NO")</f>
        <v>NO</v>
      </c>
      <c r="D1105" s="150">
        <v>43724</v>
      </c>
      <c r="E1105" s="151" t="s">
        <v>806</v>
      </c>
      <c r="F1105" s="151">
        <v>6</v>
      </c>
      <c r="G1105" s="151" t="s">
        <v>657</v>
      </c>
      <c r="H1105" s="151" t="s">
        <v>561</v>
      </c>
      <c r="I1105" s="151" t="s">
        <v>640</v>
      </c>
      <c r="J1105" s="151" t="s">
        <v>595</v>
      </c>
      <c r="K1105" s="151" t="s">
        <v>610</v>
      </c>
      <c r="L1105" s="151">
        <f>IF(Tabelle1[[#This Row],[Minutes]]&gt;1,Tabelle1[[#This Row],[Minutes]],"")</f>
        <v>86</v>
      </c>
      <c r="M1105" s="151">
        <v>86</v>
      </c>
      <c r="N1105"/>
    </row>
    <row r="1106" spans="1:14" x14ac:dyDescent="0.25">
      <c r="A1106" s="152" t="s">
        <v>518</v>
      </c>
      <c r="B1106" s="154" t="str">
        <f>IF(OR(ISNUMBER(FIND("W/O",Tabelle1[[#This Row],[Score]])),ISNUMBER(FIND("RET",Tabelle1[[#This Row],[Score]]))),"NO","YES")</f>
        <v>YES</v>
      </c>
      <c r="C1106" s="154" t="str">
        <f>IF(Tabelle1[[#This Row],[Tournament]]="Wimbledon","YES","NO")</f>
        <v>NO</v>
      </c>
      <c r="D1106" s="153">
        <v>43724</v>
      </c>
      <c r="E1106" s="154" t="s">
        <v>806</v>
      </c>
      <c r="F1106" s="154">
        <v>7</v>
      </c>
      <c r="G1106" s="154" t="s">
        <v>657</v>
      </c>
      <c r="H1106" s="154" t="s">
        <v>561</v>
      </c>
      <c r="I1106" s="154" t="s">
        <v>515</v>
      </c>
      <c r="J1106" s="154" t="s">
        <v>576</v>
      </c>
      <c r="K1106" s="154" t="s">
        <v>805</v>
      </c>
      <c r="L1106" s="154">
        <f>IF(Tabelle1[[#This Row],[Minutes]]&gt;1,Tabelle1[[#This Row],[Minutes]],"")</f>
        <v>90</v>
      </c>
      <c r="M1106" s="154">
        <v>90</v>
      </c>
      <c r="N1106"/>
    </row>
    <row r="1107" spans="1:14" x14ac:dyDescent="0.25">
      <c r="A1107" s="149" t="s">
        <v>518</v>
      </c>
      <c r="B1107" s="151" t="str">
        <f>IF(OR(ISNUMBER(FIND("W/O",Tabelle1[[#This Row],[Score]])),ISNUMBER(FIND("RET",Tabelle1[[#This Row],[Score]]))),"NO","YES")</f>
        <v>YES</v>
      </c>
      <c r="C1107" s="151" t="str">
        <f>IF(Tabelle1[[#This Row],[Tournament]]="Wimbledon","YES","NO")</f>
        <v>NO</v>
      </c>
      <c r="D1107" s="150">
        <v>43724</v>
      </c>
      <c r="E1107" s="151" t="s">
        <v>794</v>
      </c>
      <c r="F1107" s="151">
        <v>4</v>
      </c>
      <c r="G1107" s="151" t="s">
        <v>584</v>
      </c>
      <c r="H1107" s="151" t="s">
        <v>687</v>
      </c>
      <c r="I1107" s="151" t="s">
        <v>686</v>
      </c>
      <c r="J1107" s="151" t="s">
        <v>685</v>
      </c>
      <c r="K1107" s="151" t="s">
        <v>585</v>
      </c>
      <c r="L1107" s="151">
        <f>IF(Tabelle1[[#This Row],[Minutes]]&gt;1,Tabelle1[[#This Row],[Minutes]],"")</f>
        <v>78</v>
      </c>
      <c r="M1107" s="151">
        <v>78</v>
      </c>
      <c r="N1107"/>
    </row>
    <row r="1108" spans="1:14" x14ac:dyDescent="0.25">
      <c r="A1108" s="152" t="s">
        <v>518</v>
      </c>
      <c r="B1108" s="154" t="str">
        <f>IF(OR(ISNUMBER(FIND("W/O",Tabelle1[[#This Row],[Score]])),ISNUMBER(FIND("RET",Tabelle1[[#This Row],[Score]]))),"NO","YES")</f>
        <v>YES</v>
      </c>
      <c r="C1108" s="154" t="str">
        <f>IF(Tabelle1[[#This Row],[Tournament]]="Wimbledon","YES","NO")</f>
        <v>NO</v>
      </c>
      <c r="D1108" s="153">
        <v>43724</v>
      </c>
      <c r="E1108" s="154" t="s">
        <v>794</v>
      </c>
      <c r="F1108" s="154">
        <v>4</v>
      </c>
      <c r="G1108" s="154" t="s">
        <v>570</v>
      </c>
      <c r="H1108" s="154" t="s">
        <v>682</v>
      </c>
      <c r="I1108" s="154" t="s">
        <v>674</v>
      </c>
      <c r="J1108" s="154" t="s">
        <v>673</v>
      </c>
      <c r="K1108" s="154" t="s">
        <v>804</v>
      </c>
      <c r="L1108" s="154">
        <f>IF(Tabelle1[[#This Row],[Minutes]]&gt;1,Tabelle1[[#This Row],[Minutes]],"")</f>
        <v>67</v>
      </c>
      <c r="M1108" s="154">
        <v>67</v>
      </c>
      <c r="N1108"/>
    </row>
    <row r="1109" spans="1:14" x14ac:dyDescent="0.25">
      <c r="A1109" s="149" t="s">
        <v>518</v>
      </c>
      <c r="B1109" s="151" t="str">
        <f>IF(OR(ISNUMBER(FIND("W/O",Tabelle1[[#This Row],[Score]])),ISNUMBER(FIND("RET",Tabelle1[[#This Row],[Score]]))),"NO","YES")</f>
        <v>YES</v>
      </c>
      <c r="C1109" s="151" t="str">
        <f>IF(Tabelle1[[#This Row],[Tournament]]="Wimbledon","YES","NO")</f>
        <v>NO</v>
      </c>
      <c r="D1109" s="150">
        <v>43724</v>
      </c>
      <c r="E1109" s="151" t="s">
        <v>794</v>
      </c>
      <c r="F1109" s="151">
        <v>4</v>
      </c>
      <c r="G1109" s="151" t="s">
        <v>634</v>
      </c>
      <c r="H1109" s="151" t="s">
        <v>633</v>
      </c>
      <c r="I1109" s="151" t="s">
        <v>784</v>
      </c>
      <c r="J1109" s="151" t="s">
        <v>803</v>
      </c>
      <c r="K1109" s="151" t="s">
        <v>550</v>
      </c>
      <c r="L1109" s="151">
        <f>IF(Tabelle1[[#This Row],[Minutes]]&gt;1,Tabelle1[[#This Row],[Minutes]],"")</f>
        <v>67</v>
      </c>
      <c r="M1109" s="151">
        <v>67</v>
      </c>
      <c r="N1109"/>
    </row>
    <row r="1110" spans="1:14" x14ac:dyDescent="0.25">
      <c r="A1110" s="152" t="s">
        <v>518</v>
      </c>
      <c r="B1110" s="154" t="str">
        <f>IF(OR(ISNUMBER(FIND("W/O",Tabelle1[[#This Row],[Score]])),ISNUMBER(FIND("RET",Tabelle1[[#This Row],[Score]]))),"NO","YES")</f>
        <v>YES</v>
      </c>
      <c r="C1110" s="154" t="str">
        <f>IF(Tabelle1[[#This Row],[Tournament]]="Wimbledon","YES","NO")</f>
        <v>NO</v>
      </c>
      <c r="D1110" s="153">
        <v>43724</v>
      </c>
      <c r="E1110" s="154" t="s">
        <v>794</v>
      </c>
      <c r="F1110" s="154">
        <v>4</v>
      </c>
      <c r="G1110" s="154" t="s">
        <v>666</v>
      </c>
      <c r="H1110" s="154" t="s">
        <v>716</v>
      </c>
      <c r="I1110" s="154" t="s">
        <v>700</v>
      </c>
      <c r="J1110" s="154" t="s">
        <v>802</v>
      </c>
      <c r="K1110" s="154" t="s">
        <v>621</v>
      </c>
      <c r="L1110" s="154">
        <f>IF(Tabelle1[[#This Row],[Minutes]]&gt;1,Tabelle1[[#This Row],[Minutes]],"")</f>
        <v>52</v>
      </c>
      <c r="M1110" s="154">
        <v>52</v>
      </c>
      <c r="N1110"/>
    </row>
    <row r="1111" spans="1:14" x14ac:dyDescent="0.25">
      <c r="A1111" s="149" t="s">
        <v>518</v>
      </c>
      <c r="B1111" s="151" t="str">
        <f>IF(OR(ISNUMBER(FIND("W/O",Tabelle1[[#This Row],[Score]])),ISNUMBER(FIND("RET",Tabelle1[[#This Row],[Score]]))),"NO","YES")</f>
        <v>YES</v>
      </c>
      <c r="C1111" s="151" t="str">
        <f>IF(Tabelle1[[#This Row],[Tournament]]="Wimbledon","YES","NO")</f>
        <v>NO</v>
      </c>
      <c r="D1111" s="150">
        <v>43724</v>
      </c>
      <c r="E1111" s="151" t="s">
        <v>794</v>
      </c>
      <c r="F1111" s="151">
        <v>4</v>
      </c>
      <c r="G1111" s="151" t="s">
        <v>600</v>
      </c>
      <c r="H1111" s="151" t="s">
        <v>599</v>
      </c>
      <c r="I1111" s="151" t="s">
        <v>695</v>
      </c>
      <c r="J1111" s="151" t="s">
        <v>801</v>
      </c>
      <c r="K1111" s="151" t="s">
        <v>512</v>
      </c>
      <c r="L1111" s="151">
        <f>IF(Tabelle1[[#This Row],[Minutes]]&gt;1,Tabelle1[[#This Row],[Minutes]],"")</f>
        <v>62</v>
      </c>
      <c r="M1111" s="151">
        <v>62</v>
      </c>
      <c r="N1111"/>
    </row>
    <row r="1112" spans="1:14" x14ac:dyDescent="0.25">
      <c r="A1112" s="152" t="s">
        <v>518</v>
      </c>
      <c r="B1112" s="154" t="str">
        <f>IF(OR(ISNUMBER(FIND("W/O",Tabelle1[[#This Row],[Score]])),ISNUMBER(FIND("RET",Tabelle1[[#This Row],[Score]]))),"NO","YES")</f>
        <v>YES</v>
      </c>
      <c r="C1112" s="154" t="str">
        <f>IF(Tabelle1[[#This Row],[Tournament]]="Wimbledon","YES","NO")</f>
        <v>NO</v>
      </c>
      <c r="D1112" s="153">
        <v>43724</v>
      </c>
      <c r="E1112" s="154" t="s">
        <v>794</v>
      </c>
      <c r="F1112" s="154">
        <v>4</v>
      </c>
      <c r="G1112" s="154" t="s">
        <v>797</v>
      </c>
      <c r="H1112" s="154" t="s">
        <v>623</v>
      </c>
      <c r="I1112" s="154" t="s">
        <v>800</v>
      </c>
      <c r="J1112" s="154" t="s">
        <v>543</v>
      </c>
      <c r="K1112" s="154" t="s">
        <v>799</v>
      </c>
      <c r="L1112" s="154">
        <f>IF(Tabelle1[[#This Row],[Minutes]]&gt;1,Tabelle1[[#This Row],[Minutes]],"")</f>
        <v>81</v>
      </c>
      <c r="M1112" s="154">
        <v>81</v>
      </c>
      <c r="N1112"/>
    </row>
    <row r="1113" spans="1:14" x14ac:dyDescent="0.25">
      <c r="A1113" s="149" t="s">
        <v>518</v>
      </c>
      <c r="B1113" s="151" t="str">
        <f>IF(OR(ISNUMBER(FIND("W/O",Tabelle1[[#This Row],[Score]])),ISNUMBER(FIND("RET",Tabelle1[[#This Row],[Score]]))),"NO","YES")</f>
        <v>YES</v>
      </c>
      <c r="C1113" s="151" t="str">
        <f>IF(Tabelle1[[#This Row],[Tournament]]="Wimbledon","YES","NO")</f>
        <v>NO</v>
      </c>
      <c r="D1113" s="150">
        <v>43724</v>
      </c>
      <c r="E1113" s="151" t="s">
        <v>794</v>
      </c>
      <c r="F1113" s="151">
        <v>4</v>
      </c>
      <c r="G1113" s="151" t="s">
        <v>609</v>
      </c>
      <c r="H1113" s="151" t="s">
        <v>608</v>
      </c>
      <c r="I1113" s="151" t="s">
        <v>798</v>
      </c>
      <c r="J1113" s="151" t="s">
        <v>668</v>
      </c>
      <c r="K1113" s="151" t="s">
        <v>550</v>
      </c>
      <c r="L1113" s="151">
        <f>IF(Tabelle1[[#This Row],[Minutes]]&gt;1,Tabelle1[[#This Row],[Minutes]],"")</f>
        <v>74</v>
      </c>
      <c r="M1113" s="151">
        <v>74</v>
      </c>
      <c r="N1113"/>
    </row>
    <row r="1114" spans="1:14" x14ac:dyDescent="0.25">
      <c r="A1114" s="152" t="s">
        <v>518</v>
      </c>
      <c r="B1114" s="154" t="str">
        <f>IF(OR(ISNUMBER(FIND("W/O",Tabelle1[[#This Row],[Score]])),ISNUMBER(FIND("RET",Tabelle1[[#This Row],[Score]]))),"NO","YES")</f>
        <v>YES</v>
      </c>
      <c r="C1114" s="154" t="str">
        <f>IF(Tabelle1[[#This Row],[Tournament]]="Wimbledon","YES","NO")</f>
        <v>NO</v>
      </c>
      <c r="D1114" s="153">
        <v>43724</v>
      </c>
      <c r="E1114" s="154" t="s">
        <v>794</v>
      </c>
      <c r="F1114" s="154">
        <v>4</v>
      </c>
      <c r="G1114" s="154" t="s">
        <v>672</v>
      </c>
      <c r="H1114" s="154" t="s">
        <v>728</v>
      </c>
      <c r="I1114" s="154" t="s">
        <v>683</v>
      </c>
      <c r="J1114" s="154" t="s">
        <v>567</v>
      </c>
      <c r="K1114" s="154" t="s">
        <v>667</v>
      </c>
      <c r="L1114" s="154">
        <f>IF(Tabelle1[[#This Row],[Minutes]]&gt;1,Tabelle1[[#This Row],[Minutes]],"")</f>
        <v>53</v>
      </c>
      <c r="M1114" s="154">
        <v>53</v>
      </c>
      <c r="N1114"/>
    </row>
    <row r="1115" spans="1:14" x14ac:dyDescent="0.25">
      <c r="A1115" s="149" t="s">
        <v>518</v>
      </c>
      <c r="B1115" s="151" t="str">
        <f>IF(OR(ISNUMBER(FIND("W/O",Tabelle1[[#This Row],[Score]])),ISNUMBER(FIND("RET",Tabelle1[[#This Row],[Score]]))),"NO","YES")</f>
        <v>YES</v>
      </c>
      <c r="C1115" s="151" t="str">
        <f>IF(Tabelle1[[#This Row],[Tournament]]="Wimbledon","YES","NO")</f>
        <v>NO</v>
      </c>
      <c r="D1115" s="150">
        <v>43724</v>
      </c>
      <c r="E1115" s="151" t="s">
        <v>794</v>
      </c>
      <c r="F1115" s="151">
        <v>5</v>
      </c>
      <c r="G1115" s="151" t="s">
        <v>570</v>
      </c>
      <c r="H1115" s="151" t="s">
        <v>682</v>
      </c>
      <c r="I1115" s="151" t="s">
        <v>797</v>
      </c>
      <c r="J1115" s="151" t="s">
        <v>623</v>
      </c>
      <c r="K1115" s="151" t="s">
        <v>796</v>
      </c>
      <c r="L1115" s="151">
        <f>IF(Tabelle1[[#This Row],[Minutes]]&gt;1,Tabelle1[[#This Row],[Minutes]],"")</f>
        <v>98</v>
      </c>
      <c r="M1115" s="151">
        <v>98</v>
      </c>
      <c r="N1115"/>
    </row>
    <row r="1116" spans="1:14" x14ac:dyDescent="0.25">
      <c r="A1116" s="152" t="s">
        <v>518</v>
      </c>
      <c r="B1116" s="154" t="str">
        <f>IF(OR(ISNUMBER(FIND("W/O",Tabelle1[[#This Row],[Score]])),ISNUMBER(FIND("RET",Tabelle1[[#This Row],[Score]]))),"NO","YES")</f>
        <v>YES</v>
      </c>
      <c r="C1116" s="154" t="str">
        <f>IF(Tabelle1[[#This Row],[Tournament]]="Wimbledon","YES","NO")</f>
        <v>NO</v>
      </c>
      <c r="D1116" s="153">
        <v>43724</v>
      </c>
      <c r="E1116" s="154" t="s">
        <v>794</v>
      </c>
      <c r="F1116" s="154">
        <v>5</v>
      </c>
      <c r="G1116" s="154" t="s">
        <v>600</v>
      </c>
      <c r="H1116" s="154" t="s">
        <v>599</v>
      </c>
      <c r="I1116" s="154" t="s">
        <v>666</v>
      </c>
      <c r="J1116" s="154" t="s">
        <v>716</v>
      </c>
      <c r="K1116" s="154" t="s">
        <v>653</v>
      </c>
      <c r="L1116" s="154">
        <f>IF(Tabelle1[[#This Row],[Minutes]]&gt;1,Tabelle1[[#This Row],[Minutes]],"")</f>
        <v>60</v>
      </c>
      <c r="M1116" s="154">
        <v>60</v>
      </c>
      <c r="N1116"/>
    </row>
    <row r="1117" spans="1:14" x14ac:dyDescent="0.25">
      <c r="A1117" s="149" t="s">
        <v>518</v>
      </c>
      <c r="B1117" s="151" t="str">
        <f>IF(OR(ISNUMBER(FIND("W/O",Tabelle1[[#This Row],[Score]])),ISNUMBER(FIND("RET",Tabelle1[[#This Row],[Score]]))),"NO","YES")</f>
        <v>YES</v>
      </c>
      <c r="C1117" s="151" t="str">
        <f>IF(Tabelle1[[#This Row],[Tournament]]="Wimbledon","YES","NO")</f>
        <v>NO</v>
      </c>
      <c r="D1117" s="150">
        <v>43724</v>
      </c>
      <c r="E1117" s="151" t="s">
        <v>794</v>
      </c>
      <c r="F1117" s="151">
        <v>5</v>
      </c>
      <c r="G1117" s="151" t="s">
        <v>609</v>
      </c>
      <c r="H1117" s="151" t="s">
        <v>608</v>
      </c>
      <c r="I1117" s="151" t="s">
        <v>584</v>
      </c>
      <c r="J1117" s="151" t="s">
        <v>687</v>
      </c>
      <c r="K1117" s="151" t="s">
        <v>550</v>
      </c>
      <c r="L1117" s="151">
        <f>IF(Tabelle1[[#This Row],[Minutes]]&gt;1,Tabelle1[[#This Row],[Minutes]],"")</f>
        <v>63</v>
      </c>
      <c r="M1117" s="151">
        <v>63</v>
      </c>
      <c r="N1117"/>
    </row>
    <row r="1118" spans="1:14" x14ac:dyDescent="0.25">
      <c r="A1118" s="152" t="s">
        <v>518</v>
      </c>
      <c r="B1118" s="154" t="str">
        <f>IF(OR(ISNUMBER(FIND("W/O",Tabelle1[[#This Row],[Score]])),ISNUMBER(FIND("RET",Tabelle1[[#This Row],[Score]]))),"NO","YES")</f>
        <v>YES</v>
      </c>
      <c r="C1118" s="154" t="str">
        <f>IF(Tabelle1[[#This Row],[Tournament]]="Wimbledon","YES","NO")</f>
        <v>NO</v>
      </c>
      <c r="D1118" s="153">
        <v>43724</v>
      </c>
      <c r="E1118" s="154" t="s">
        <v>794</v>
      </c>
      <c r="F1118" s="154">
        <v>5</v>
      </c>
      <c r="G1118" s="154" t="s">
        <v>672</v>
      </c>
      <c r="H1118" s="154" t="s">
        <v>728</v>
      </c>
      <c r="I1118" s="154" t="s">
        <v>634</v>
      </c>
      <c r="J1118" s="154" t="s">
        <v>633</v>
      </c>
      <c r="K1118" s="154" t="s">
        <v>795</v>
      </c>
      <c r="L1118" s="154">
        <f>IF(Tabelle1[[#This Row],[Minutes]]&gt;1,Tabelle1[[#This Row],[Minutes]],"")</f>
        <v>82</v>
      </c>
      <c r="M1118" s="154">
        <v>82</v>
      </c>
      <c r="N1118"/>
    </row>
    <row r="1119" spans="1:14" x14ac:dyDescent="0.25">
      <c r="A1119" s="149" t="s">
        <v>518</v>
      </c>
      <c r="B1119" s="151" t="str">
        <f>IF(OR(ISNUMBER(FIND("W/O",Tabelle1[[#This Row],[Score]])),ISNUMBER(FIND("RET",Tabelle1[[#This Row],[Score]]))),"NO","YES")</f>
        <v>YES</v>
      </c>
      <c r="C1119" s="151" t="str">
        <f>IF(Tabelle1[[#This Row],[Tournament]]="Wimbledon","YES","NO")</f>
        <v>NO</v>
      </c>
      <c r="D1119" s="150">
        <v>43724</v>
      </c>
      <c r="E1119" s="151" t="s">
        <v>794</v>
      </c>
      <c r="F1119" s="151">
        <v>6</v>
      </c>
      <c r="G1119" s="151" t="s">
        <v>570</v>
      </c>
      <c r="H1119" s="151" t="s">
        <v>682</v>
      </c>
      <c r="I1119" s="151" t="s">
        <v>600</v>
      </c>
      <c r="J1119" s="151" t="s">
        <v>599</v>
      </c>
      <c r="K1119" s="151" t="s">
        <v>690</v>
      </c>
      <c r="L1119" s="151">
        <f>IF(Tabelle1[[#This Row],[Minutes]]&gt;1,Tabelle1[[#This Row],[Minutes]],"")</f>
        <v>57</v>
      </c>
      <c r="M1119" s="151">
        <v>57</v>
      </c>
      <c r="N1119"/>
    </row>
    <row r="1120" spans="1:14" x14ac:dyDescent="0.25">
      <c r="A1120" s="152" t="s">
        <v>518</v>
      </c>
      <c r="B1120" s="154" t="str">
        <f>IF(OR(ISNUMBER(FIND("W/O",Tabelle1[[#This Row],[Score]])),ISNUMBER(FIND("RET",Tabelle1[[#This Row],[Score]]))),"NO","YES")</f>
        <v>YES</v>
      </c>
      <c r="C1120" s="154" t="str">
        <f>IF(Tabelle1[[#This Row],[Tournament]]="Wimbledon","YES","NO")</f>
        <v>NO</v>
      </c>
      <c r="D1120" s="153">
        <v>43724</v>
      </c>
      <c r="E1120" s="154" t="s">
        <v>794</v>
      </c>
      <c r="F1120" s="154">
        <v>6</v>
      </c>
      <c r="G1120" s="154" t="s">
        <v>672</v>
      </c>
      <c r="H1120" s="154" t="s">
        <v>728</v>
      </c>
      <c r="I1120" s="154" t="s">
        <v>609</v>
      </c>
      <c r="J1120" s="154" t="s">
        <v>608</v>
      </c>
      <c r="K1120" s="154" t="s">
        <v>753</v>
      </c>
      <c r="L1120" s="154">
        <f>IF(Tabelle1[[#This Row],[Minutes]]&gt;1,Tabelle1[[#This Row],[Minutes]],"")</f>
        <v>84</v>
      </c>
      <c r="M1120" s="154">
        <v>84</v>
      </c>
      <c r="N1120"/>
    </row>
    <row r="1121" spans="1:14" x14ac:dyDescent="0.25">
      <c r="A1121" s="149" t="s">
        <v>518</v>
      </c>
      <c r="B1121" s="151" t="str">
        <f>IF(OR(ISNUMBER(FIND("W/O",Tabelle1[[#This Row],[Score]])),ISNUMBER(FIND("RET",Tabelle1[[#This Row],[Score]]))),"NO","YES")</f>
        <v>YES</v>
      </c>
      <c r="C1121" s="151" t="str">
        <f>IF(Tabelle1[[#This Row],[Tournament]]="Wimbledon","YES","NO")</f>
        <v>NO</v>
      </c>
      <c r="D1121" s="150">
        <v>43724</v>
      </c>
      <c r="E1121" s="151" t="s">
        <v>794</v>
      </c>
      <c r="F1121" s="151">
        <v>7</v>
      </c>
      <c r="G1121" s="151" t="s">
        <v>570</v>
      </c>
      <c r="H1121" s="151" t="s">
        <v>682</v>
      </c>
      <c r="I1121" s="151" t="s">
        <v>672</v>
      </c>
      <c r="J1121" s="151" t="s">
        <v>728</v>
      </c>
      <c r="K1121" s="151" t="s">
        <v>793</v>
      </c>
      <c r="L1121" s="151">
        <f>IF(Tabelle1[[#This Row],[Minutes]]&gt;1,Tabelle1[[#This Row],[Minutes]],"")</f>
        <v>78</v>
      </c>
      <c r="M1121" s="151">
        <v>78</v>
      </c>
      <c r="N1121"/>
    </row>
    <row r="1122" spans="1:14" x14ac:dyDescent="0.25">
      <c r="A1122" s="152" t="s">
        <v>518</v>
      </c>
      <c r="B1122" s="154" t="str">
        <f>IF(OR(ISNUMBER(FIND("W/O",Tabelle1[[#This Row],[Score]])),ISNUMBER(FIND("RET",Tabelle1[[#This Row],[Score]]))),"NO","YES")</f>
        <v>YES</v>
      </c>
      <c r="C1122" s="154" t="str">
        <f>IF(Tabelle1[[#This Row],[Tournament]]="Wimbledon","YES","NO")</f>
        <v>NO</v>
      </c>
      <c r="D1122" s="153">
        <v>43731</v>
      </c>
      <c r="E1122" s="154" t="s">
        <v>781</v>
      </c>
      <c r="F1122" s="154">
        <v>4</v>
      </c>
      <c r="G1122" s="154" t="s">
        <v>759</v>
      </c>
      <c r="H1122" s="154" t="s">
        <v>758</v>
      </c>
      <c r="I1122" s="154" t="s">
        <v>792</v>
      </c>
      <c r="J1122" s="154" t="s">
        <v>791</v>
      </c>
      <c r="K1122" s="154" t="s">
        <v>566</v>
      </c>
      <c r="L1122" s="154">
        <f>IF(Tabelle1[[#This Row],[Minutes]]&gt;1,Tabelle1[[#This Row],[Minutes]],"")</f>
        <v>75</v>
      </c>
      <c r="M1122" s="154">
        <v>75</v>
      </c>
      <c r="N1122"/>
    </row>
    <row r="1123" spans="1:14" x14ac:dyDescent="0.25">
      <c r="A1123" s="149" t="s">
        <v>518</v>
      </c>
      <c r="B1123" s="151" t="str">
        <f>IF(OR(ISNUMBER(FIND("W/O",Tabelle1[[#This Row],[Score]])),ISNUMBER(FIND("RET",Tabelle1[[#This Row],[Score]]))),"NO","YES")</f>
        <v>YES</v>
      </c>
      <c r="C1123" s="151" t="str">
        <f>IF(Tabelle1[[#This Row],[Tournament]]="Wimbledon","YES","NO")</f>
        <v>NO</v>
      </c>
      <c r="D1123" s="150">
        <v>43731</v>
      </c>
      <c r="E1123" s="151" t="s">
        <v>781</v>
      </c>
      <c r="F1123" s="151">
        <v>4</v>
      </c>
      <c r="G1123" s="151" t="s">
        <v>636</v>
      </c>
      <c r="H1123" s="151" t="s">
        <v>558</v>
      </c>
      <c r="I1123" s="151" t="s">
        <v>790</v>
      </c>
      <c r="J1123" s="151" t="s">
        <v>789</v>
      </c>
      <c r="K1123" s="151" t="s">
        <v>788</v>
      </c>
      <c r="L1123" s="151">
        <f>IF(Tabelle1[[#This Row],[Minutes]]&gt;1,Tabelle1[[#This Row],[Minutes]],"")</f>
        <v>50</v>
      </c>
      <c r="M1123" s="151">
        <v>50</v>
      </c>
      <c r="N1123"/>
    </row>
    <row r="1124" spans="1:14" x14ac:dyDescent="0.25">
      <c r="A1124" s="152" t="s">
        <v>518</v>
      </c>
      <c r="B1124" s="154" t="str">
        <f>IF(OR(ISNUMBER(FIND("W/O",Tabelle1[[#This Row],[Score]])),ISNUMBER(FIND("RET",Tabelle1[[#This Row],[Score]]))),"NO","YES")</f>
        <v>YES</v>
      </c>
      <c r="C1124" s="154" t="str">
        <f>IF(Tabelle1[[#This Row],[Tournament]]="Wimbledon","YES","NO")</f>
        <v>NO</v>
      </c>
      <c r="D1124" s="153">
        <v>43731</v>
      </c>
      <c r="E1124" s="154" t="s">
        <v>781</v>
      </c>
      <c r="F1124" s="154">
        <v>4</v>
      </c>
      <c r="G1124" s="154" t="s">
        <v>535</v>
      </c>
      <c r="H1124" s="154" t="s">
        <v>534</v>
      </c>
      <c r="I1124" s="154" t="s">
        <v>683</v>
      </c>
      <c r="J1124" s="154" t="s">
        <v>682</v>
      </c>
      <c r="K1124" s="154" t="s">
        <v>550</v>
      </c>
      <c r="L1124" s="154">
        <f>IF(Tabelle1[[#This Row],[Minutes]]&gt;1,Tabelle1[[#This Row],[Minutes]],"")</f>
        <v>75</v>
      </c>
      <c r="M1124" s="154">
        <v>75</v>
      </c>
      <c r="N1124"/>
    </row>
    <row r="1125" spans="1:14" x14ac:dyDescent="0.25">
      <c r="A1125" s="149" t="s">
        <v>518</v>
      </c>
      <c r="B1125" s="151" t="str">
        <f>IF(OR(ISNUMBER(FIND("W/O",Tabelle1[[#This Row],[Score]])),ISNUMBER(FIND("RET",Tabelle1[[#This Row],[Score]]))),"NO","YES")</f>
        <v>YES</v>
      </c>
      <c r="C1125" s="151" t="str">
        <f>IF(Tabelle1[[#This Row],[Tournament]]="Wimbledon","YES","NO")</f>
        <v>NO</v>
      </c>
      <c r="D1125" s="150">
        <v>43731</v>
      </c>
      <c r="E1125" s="151" t="s">
        <v>781</v>
      </c>
      <c r="F1125" s="151">
        <v>4</v>
      </c>
      <c r="G1125" s="151" t="s">
        <v>724</v>
      </c>
      <c r="H1125" s="151" t="s">
        <v>548</v>
      </c>
      <c r="I1125" s="151" t="s">
        <v>647</v>
      </c>
      <c r="J1125" s="151" t="s">
        <v>694</v>
      </c>
      <c r="K1125" s="151" t="s">
        <v>787</v>
      </c>
      <c r="L1125" s="151">
        <f>IF(Tabelle1[[#This Row],[Minutes]]&gt;1,Tabelle1[[#This Row],[Minutes]],"")</f>
        <v>74</v>
      </c>
      <c r="M1125" s="151">
        <v>74</v>
      </c>
      <c r="N1125"/>
    </row>
    <row r="1126" spans="1:14" x14ac:dyDescent="0.25">
      <c r="A1126" s="152" t="s">
        <v>518</v>
      </c>
      <c r="B1126" s="154" t="str">
        <f>IF(OR(ISNUMBER(FIND("W/O",Tabelle1[[#This Row],[Score]])),ISNUMBER(FIND("RET",Tabelle1[[#This Row],[Score]]))),"NO","YES")</f>
        <v>YES</v>
      </c>
      <c r="C1126" s="154" t="str">
        <f>IF(Tabelle1[[#This Row],[Tournament]]="Wimbledon","YES","NO")</f>
        <v>NO</v>
      </c>
      <c r="D1126" s="153">
        <v>43731</v>
      </c>
      <c r="E1126" s="154" t="s">
        <v>781</v>
      </c>
      <c r="F1126" s="154">
        <v>4</v>
      </c>
      <c r="G1126" s="154" t="s">
        <v>697</v>
      </c>
      <c r="H1126" s="154" t="s">
        <v>645</v>
      </c>
      <c r="I1126" s="154" t="s">
        <v>640</v>
      </c>
      <c r="J1126" s="154" t="s">
        <v>657</v>
      </c>
      <c r="K1126" s="154" t="s">
        <v>786</v>
      </c>
      <c r="L1126" s="154">
        <f>IF(Tabelle1[[#This Row],[Minutes]]&gt;1,Tabelle1[[#This Row],[Minutes]],"")</f>
        <v>92</v>
      </c>
      <c r="M1126" s="154">
        <v>92</v>
      </c>
      <c r="N1126"/>
    </row>
    <row r="1127" spans="1:14" x14ac:dyDescent="0.25">
      <c r="A1127" s="149" t="s">
        <v>518</v>
      </c>
      <c r="B1127" s="151" t="str">
        <f>IF(OR(ISNUMBER(FIND("W/O",Tabelle1[[#This Row],[Score]])),ISNUMBER(FIND("RET",Tabelle1[[#This Row],[Score]]))),"NO","YES")</f>
        <v>YES</v>
      </c>
      <c r="C1127" s="151" t="str">
        <f>IF(Tabelle1[[#This Row],[Tournament]]="Wimbledon","YES","NO")</f>
        <v>NO</v>
      </c>
      <c r="D1127" s="150">
        <v>43731</v>
      </c>
      <c r="E1127" s="151" t="s">
        <v>781</v>
      </c>
      <c r="F1127" s="151">
        <v>4</v>
      </c>
      <c r="G1127" s="151" t="s">
        <v>658</v>
      </c>
      <c r="H1127" s="151" t="s">
        <v>741</v>
      </c>
      <c r="I1127" s="151" t="s">
        <v>686</v>
      </c>
      <c r="J1127" s="151" t="s">
        <v>579</v>
      </c>
      <c r="K1127" s="151" t="s">
        <v>785</v>
      </c>
      <c r="L1127" s="151">
        <f>IF(Tabelle1[[#This Row],[Minutes]]&gt;1,Tabelle1[[#This Row],[Minutes]],"")</f>
        <v>36</v>
      </c>
      <c r="M1127" s="151">
        <v>36</v>
      </c>
      <c r="N1127"/>
    </row>
    <row r="1128" spans="1:14" x14ac:dyDescent="0.25">
      <c r="A1128" s="152" t="s">
        <v>518</v>
      </c>
      <c r="B1128" s="154" t="str">
        <f>IF(OR(ISNUMBER(FIND("W/O",Tabelle1[[#This Row],[Score]])),ISNUMBER(FIND("RET",Tabelle1[[#This Row],[Score]]))),"NO","YES")</f>
        <v>YES</v>
      </c>
      <c r="C1128" s="154" t="str">
        <f>IF(Tabelle1[[#This Row],[Tournament]]="Wimbledon","YES","NO")</f>
        <v>NO</v>
      </c>
      <c r="D1128" s="153">
        <v>43731</v>
      </c>
      <c r="E1128" s="154" t="s">
        <v>781</v>
      </c>
      <c r="F1128" s="154">
        <v>4</v>
      </c>
      <c r="G1128" s="154" t="s">
        <v>586</v>
      </c>
      <c r="H1128" s="154" t="s">
        <v>666</v>
      </c>
      <c r="I1128" s="154" t="s">
        <v>695</v>
      </c>
      <c r="J1128" s="154" t="s">
        <v>784</v>
      </c>
      <c r="K1128" s="154" t="s">
        <v>542</v>
      </c>
      <c r="L1128" s="154">
        <f>IF(Tabelle1[[#This Row],[Minutes]]&gt;1,Tabelle1[[#This Row],[Minutes]],"")</f>
        <v>44</v>
      </c>
      <c r="M1128" s="154">
        <v>44</v>
      </c>
      <c r="N1128"/>
    </row>
    <row r="1129" spans="1:14" x14ac:dyDescent="0.25">
      <c r="A1129" s="149" t="s">
        <v>518</v>
      </c>
      <c r="B1129" s="151" t="str">
        <f>IF(OR(ISNUMBER(FIND("W/O",Tabelle1[[#This Row],[Score]])),ISNUMBER(FIND("RET",Tabelle1[[#This Row],[Score]]))),"NO","YES")</f>
        <v>YES</v>
      </c>
      <c r="C1129" s="151" t="str">
        <f>IF(Tabelle1[[#This Row],[Tournament]]="Wimbledon","YES","NO")</f>
        <v>NO</v>
      </c>
      <c r="D1129" s="150">
        <v>43731</v>
      </c>
      <c r="E1129" s="151" t="s">
        <v>781</v>
      </c>
      <c r="F1129" s="151">
        <v>4</v>
      </c>
      <c r="G1129" s="151" t="s">
        <v>743</v>
      </c>
      <c r="H1129" s="151" t="s">
        <v>742</v>
      </c>
      <c r="I1129" s="151" t="s">
        <v>554</v>
      </c>
      <c r="J1129" s="151" t="s">
        <v>783</v>
      </c>
      <c r="K1129" s="151" t="s">
        <v>782</v>
      </c>
      <c r="L1129" s="151">
        <f>IF(Tabelle1[[#This Row],[Minutes]]&gt;1,Tabelle1[[#This Row],[Minutes]],"")</f>
        <v>78</v>
      </c>
      <c r="M1129" s="151">
        <v>78</v>
      </c>
      <c r="N1129"/>
    </row>
    <row r="1130" spans="1:14" x14ac:dyDescent="0.25">
      <c r="A1130" s="152" t="s">
        <v>518</v>
      </c>
      <c r="B1130" s="154" t="str">
        <f>IF(OR(ISNUMBER(FIND("W/O",Tabelle1[[#This Row],[Score]])),ISNUMBER(FIND("RET",Tabelle1[[#This Row],[Score]]))),"NO","YES")</f>
        <v>YES</v>
      </c>
      <c r="C1130" s="154" t="str">
        <f>IF(Tabelle1[[#This Row],[Tournament]]="Wimbledon","YES","NO")</f>
        <v>NO</v>
      </c>
      <c r="D1130" s="153">
        <v>43731</v>
      </c>
      <c r="E1130" s="154" t="s">
        <v>781</v>
      </c>
      <c r="F1130" s="154">
        <v>5</v>
      </c>
      <c r="G1130" s="154" t="s">
        <v>535</v>
      </c>
      <c r="H1130" s="154" t="s">
        <v>534</v>
      </c>
      <c r="I1130" s="154" t="s">
        <v>658</v>
      </c>
      <c r="J1130" s="154" t="s">
        <v>741</v>
      </c>
      <c r="K1130" s="154" t="s">
        <v>678</v>
      </c>
      <c r="L1130" s="154">
        <f>IF(Tabelle1[[#This Row],[Minutes]]&gt;1,Tabelle1[[#This Row],[Minutes]],"")</f>
        <v>59</v>
      </c>
      <c r="M1130" s="154">
        <v>59</v>
      </c>
      <c r="N1130"/>
    </row>
    <row r="1131" spans="1:14" x14ac:dyDescent="0.25">
      <c r="A1131" s="149" t="s">
        <v>518</v>
      </c>
      <c r="B1131" s="151" t="str">
        <f>IF(OR(ISNUMBER(FIND("W/O",Tabelle1[[#This Row],[Score]])),ISNUMBER(FIND("RET",Tabelle1[[#This Row],[Score]]))),"NO","YES")</f>
        <v>YES</v>
      </c>
      <c r="C1131" s="151" t="str">
        <f>IF(Tabelle1[[#This Row],[Tournament]]="Wimbledon","YES","NO")</f>
        <v>NO</v>
      </c>
      <c r="D1131" s="150">
        <v>43731</v>
      </c>
      <c r="E1131" s="151" t="s">
        <v>781</v>
      </c>
      <c r="F1131" s="151">
        <v>5</v>
      </c>
      <c r="G1131" s="151" t="s">
        <v>724</v>
      </c>
      <c r="H1131" s="151" t="s">
        <v>548</v>
      </c>
      <c r="I1131" s="151" t="s">
        <v>759</v>
      </c>
      <c r="J1131" s="151" t="s">
        <v>758</v>
      </c>
      <c r="K1131" s="151" t="s">
        <v>604</v>
      </c>
      <c r="L1131" s="151">
        <f>IF(Tabelle1[[#This Row],[Minutes]]&gt;1,Tabelle1[[#This Row],[Minutes]],"")</f>
        <v>83</v>
      </c>
      <c r="M1131" s="151">
        <v>83</v>
      </c>
      <c r="N1131"/>
    </row>
    <row r="1132" spans="1:14" x14ac:dyDescent="0.25">
      <c r="A1132" s="152" t="s">
        <v>518</v>
      </c>
      <c r="B1132" s="154" t="str">
        <f>IF(OR(ISNUMBER(FIND("W/O",Tabelle1[[#This Row],[Score]])),ISNUMBER(FIND("RET",Tabelle1[[#This Row],[Score]]))),"NO","YES")</f>
        <v>YES</v>
      </c>
      <c r="C1132" s="154" t="str">
        <f>IF(Tabelle1[[#This Row],[Tournament]]="Wimbledon","YES","NO")</f>
        <v>NO</v>
      </c>
      <c r="D1132" s="153">
        <v>43731</v>
      </c>
      <c r="E1132" s="154" t="s">
        <v>781</v>
      </c>
      <c r="F1132" s="154">
        <v>5</v>
      </c>
      <c r="G1132" s="154" t="s">
        <v>697</v>
      </c>
      <c r="H1132" s="154" t="s">
        <v>645</v>
      </c>
      <c r="I1132" s="154" t="s">
        <v>743</v>
      </c>
      <c r="J1132" s="154" t="s">
        <v>742</v>
      </c>
      <c r="K1132" s="154" t="s">
        <v>585</v>
      </c>
      <c r="L1132" s="154">
        <f>IF(Tabelle1[[#This Row],[Minutes]]&gt;1,Tabelle1[[#This Row],[Minutes]],"")</f>
        <v>81</v>
      </c>
      <c r="M1132" s="154">
        <v>81</v>
      </c>
      <c r="N1132"/>
    </row>
    <row r="1133" spans="1:14" x14ac:dyDescent="0.25">
      <c r="A1133" s="149" t="s">
        <v>518</v>
      </c>
      <c r="B1133" s="151" t="str">
        <f>IF(OR(ISNUMBER(FIND("W/O",Tabelle1[[#This Row],[Score]])),ISNUMBER(FIND("RET",Tabelle1[[#This Row],[Score]]))),"NO","YES")</f>
        <v>YES</v>
      </c>
      <c r="C1133" s="151" t="str">
        <f>IF(Tabelle1[[#This Row],[Tournament]]="Wimbledon","YES","NO")</f>
        <v>NO</v>
      </c>
      <c r="D1133" s="150">
        <v>43731</v>
      </c>
      <c r="E1133" s="151" t="s">
        <v>781</v>
      </c>
      <c r="F1133" s="151">
        <v>5</v>
      </c>
      <c r="G1133" s="151" t="s">
        <v>586</v>
      </c>
      <c r="H1133" s="151" t="s">
        <v>666</v>
      </c>
      <c r="I1133" s="151" t="s">
        <v>636</v>
      </c>
      <c r="J1133" s="151" t="s">
        <v>558</v>
      </c>
      <c r="K1133" s="151" t="s">
        <v>527</v>
      </c>
      <c r="L1133" s="151">
        <f>IF(Tabelle1[[#This Row],[Minutes]]&gt;1,Tabelle1[[#This Row],[Minutes]],"")</f>
        <v>76</v>
      </c>
      <c r="M1133" s="151">
        <v>76</v>
      </c>
      <c r="N1133"/>
    </row>
    <row r="1134" spans="1:14" x14ac:dyDescent="0.25">
      <c r="A1134" s="152" t="s">
        <v>518</v>
      </c>
      <c r="B1134" s="154" t="str">
        <f>IF(OR(ISNUMBER(FIND("W/O",Tabelle1[[#This Row],[Score]])),ISNUMBER(FIND("RET",Tabelle1[[#This Row],[Score]]))),"NO","YES")</f>
        <v>YES</v>
      </c>
      <c r="C1134" s="154" t="str">
        <f>IF(Tabelle1[[#This Row],[Tournament]]="Wimbledon","YES","NO")</f>
        <v>NO</v>
      </c>
      <c r="D1134" s="153">
        <v>43731</v>
      </c>
      <c r="E1134" s="154" t="s">
        <v>781</v>
      </c>
      <c r="F1134" s="154">
        <v>6</v>
      </c>
      <c r="G1134" s="154" t="s">
        <v>724</v>
      </c>
      <c r="H1134" s="154" t="s">
        <v>548</v>
      </c>
      <c r="I1134" s="154" t="s">
        <v>535</v>
      </c>
      <c r="J1134" s="154" t="s">
        <v>534</v>
      </c>
      <c r="K1134" s="154" t="s">
        <v>537</v>
      </c>
      <c r="L1134" s="154">
        <f>IF(Tabelle1[[#This Row],[Minutes]]&gt;1,Tabelle1[[#This Row],[Minutes]],"")</f>
        <v>94</v>
      </c>
      <c r="M1134" s="154">
        <v>94</v>
      </c>
      <c r="N1134"/>
    </row>
    <row r="1135" spans="1:14" x14ac:dyDescent="0.25">
      <c r="A1135" s="149" t="s">
        <v>518</v>
      </c>
      <c r="B1135" s="151" t="str">
        <f>IF(OR(ISNUMBER(FIND("W/O",Tabelle1[[#This Row],[Score]])),ISNUMBER(FIND("RET",Tabelle1[[#This Row],[Score]]))),"NO","YES")</f>
        <v>YES</v>
      </c>
      <c r="C1135" s="151" t="str">
        <f>IF(Tabelle1[[#This Row],[Tournament]]="Wimbledon","YES","NO")</f>
        <v>NO</v>
      </c>
      <c r="D1135" s="150">
        <v>43731</v>
      </c>
      <c r="E1135" s="151" t="s">
        <v>781</v>
      </c>
      <c r="F1135" s="151">
        <v>6</v>
      </c>
      <c r="G1135" s="151" t="s">
        <v>697</v>
      </c>
      <c r="H1135" s="151" t="s">
        <v>645</v>
      </c>
      <c r="I1135" s="151" t="s">
        <v>586</v>
      </c>
      <c r="J1135" s="151" t="s">
        <v>666</v>
      </c>
      <c r="K1135" s="151" t="s">
        <v>550</v>
      </c>
      <c r="L1135" s="151">
        <f>IF(Tabelle1[[#This Row],[Minutes]]&gt;1,Tabelle1[[#This Row],[Minutes]],"")</f>
        <v>76</v>
      </c>
      <c r="M1135" s="151">
        <v>76</v>
      </c>
      <c r="N1135"/>
    </row>
    <row r="1136" spans="1:14" x14ac:dyDescent="0.25">
      <c r="A1136" s="152" t="s">
        <v>518</v>
      </c>
      <c r="B1136" s="154" t="str">
        <f>IF(OR(ISNUMBER(FIND("W/O",Tabelle1[[#This Row],[Score]])),ISNUMBER(FIND("RET",Tabelle1[[#This Row],[Score]]))),"NO","YES")</f>
        <v>YES</v>
      </c>
      <c r="C1136" s="154" t="str">
        <f>IF(Tabelle1[[#This Row],[Tournament]]="Wimbledon","YES","NO")</f>
        <v>NO</v>
      </c>
      <c r="D1136" s="153">
        <v>43731</v>
      </c>
      <c r="E1136" s="154" t="s">
        <v>781</v>
      </c>
      <c r="F1136" s="154">
        <v>7</v>
      </c>
      <c r="G1136" s="154" t="s">
        <v>697</v>
      </c>
      <c r="H1136" s="154" t="s">
        <v>645</v>
      </c>
      <c r="I1136" s="154" t="s">
        <v>724</v>
      </c>
      <c r="J1136" s="154" t="s">
        <v>548</v>
      </c>
      <c r="K1136" s="154" t="s">
        <v>780</v>
      </c>
      <c r="L1136" s="154">
        <f>IF(Tabelle1[[#This Row],[Minutes]]&gt;1,Tabelle1[[#This Row],[Minutes]],"")</f>
        <v>101</v>
      </c>
      <c r="M1136" s="154">
        <v>101</v>
      </c>
      <c r="N1136"/>
    </row>
    <row r="1137" spans="1:14" x14ac:dyDescent="0.25">
      <c r="A1137" s="149" t="s">
        <v>518</v>
      </c>
      <c r="B1137" s="151" t="str">
        <f>IF(OR(ISNUMBER(FIND("W/O",Tabelle1[[#This Row],[Score]])),ISNUMBER(FIND("RET",Tabelle1[[#This Row],[Score]]))),"NO","YES")</f>
        <v>YES</v>
      </c>
      <c r="C1137" s="151" t="str">
        <f>IF(Tabelle1[[#This Row],[Tournament]]="Wimbledon","YES","NO")</f>
        <v>NO</v>
      </c>
      <c r="D1137" s="150">
        <v>43731</v>
      </c>
      <c r="E1137" s="151" t="s">
        <v>763</v>
      </c>
      <c r="F1137" s="151">
        <v>4</v>
      </c>
      <c r="G1137" s="151" t="s">
        <v>764</v>
      </c>
      <c r="H1137" s="151" t="s">
        <v>715</v>
      </c>
      <c r="I1137" s="151" t="s">
        <v>717</v>
      </c>
      <c r="J1137" s="151" t="s">
        <v>595</v>
      </c>
      <c r="K1137" s="151" t="s">
        <v>598</v>
      </c>
      <c r="L1137" s="151">
        <f>IF(Tabelle1[[#This Row],[Minutes]]&gt;1,Tabelle1[[#This Row],[Minutes]],"")</f>
        <v>83</v>
      </c>
      <c r="M1137" s="151">
        <v>83</v>
      </c>
      <c r="N1137"/>
    </row>
    <row r="1138" spans="1:14" x14ac:dyDescent="0.25">
      <c r="A1138" s="152" t="s">
        <v>518</v>
      </c>
      <c r="B1138" s="154" t="str">
        <f>IF(OR(ISNUMBER(FIND("W/O",Tabelle1[[#This Row],[Score]])),ISNUMBER(FIND("RET",Tabelle1[[#This Row],[Score]]))),"NO","YES")</f>
        <v>YES</v>
      </c>
      <c r="C1138" s="154" t="str">
        <f>IF(Tabelle1[[#This Row],[Tournament]]="Wimbledon","YES","NO")</f>
        <v>NO</v>
      </c>
      <c r="D1138" s="153">
        <v>43731</v>
      </c>
      <c r="E1138" s="154" t="s">
        <v>763</v>
      </c>
      <c r="F1138" s="154">
        <v>4</v>
      </c>
      <c r="G1138" s="154" t="s">
        <v>765</v>
      </c>
      <c r="H1138" s="154" t="s">
        <v>716</v>
      </c>
      <c r="I1138" s="154" t="s">
        <v>779</v>
      </c>
      <c r="J1138" s="154" t="s">
        <v>778</v>
      </c>
      <c r="K1138" s="154" t="s">
        <v>607</v>
      </c>
      <c r="L1138" s="154">
        <f>IF(Tabelle1[[#This Row],[Minutes]]&gt;1,Tabelle1[[#This Row],[Minutes]],"")</f>
        <v>81</v>
      </c>
      <c r="M1138" s="154">
        <v>81</v>
      </c>
      <c r="N1138"/>
    </row>
    <row r="1139" spans="1:14" x14ac:dyDescent="0.25">
      <c r="A1139" s="149" t="s">
        <v>518</v>
      </c>
      <c r="B1139" s="151" t="str">
        <f>IF(OR(ISNUMBER(FIND("W/O",Tabelle1[[#This Row],[Score]])),ISNUMBER(FIND("RET",Tabelle1[[#This Row],[Score]]))),"NO","YES")</f>
        <v>YES</v>
      </c>
      <c r="C1139" s="151" t="str">
        <f>IF(Tabelle1[[#This Row],[Tournament]]="Wimbledon","YES","NO")</f>
        <v>NO</v>
      </c>
      <c r="D1139" s="150">
        <v>43731</v>
      </c>
      <c r="E1139" s="151" t="s">
        <v>763</v>
      </c>
      <c r="F1139" s="151">
        <v>4</v>
      </c>
      <c r="G1139" s="151" t="s">
        <v>526</v>
      </c>
      <c r="H1139" s="151" t="s">
        <v>525</v>
      </c>
      <c r="I1139" s="151" t="s">
        <v>777</v>
      </c>
      <c r="J1139" s="151" t="s">
        <v>776</v>
      </c>
      <c r="K1139" s="151" t="s">
        <v>775</v>
      </c>
      <c r="L1139" s="151">
        <f>IF(Tabelle1[[#This Row],[Minutes]]&gt;1,Tabelle1[[#This Row],[Minutes]],"")</f>
        <v>57</v>
      </c>
      <c r="M1139" s="151">
        <v>57</v>
      </c>
      <c r="N1139"/>
    </row>
    <row r="1140" spans="1:14" x14ac:dyDescent="0.25">
      <c r="A1140" s="152" t="s">
        <v>518</v>
      </c>
      <c r="B1140" s="154" t="str">
        <f>IF(OR(ISNUMBER(FIND("W/O",Tabelle1[[#This Row],[Score]])),ISNUMBER(FIND("RET",Tabelle1[[#This Row],[Score]]))),"NO","YES")</f>
        <v>YES</v>
      </c>
      <c r="C1140" s="154" t="str">
        <f>IF(Tabelle1[[#This Row],[Tournament]]="Wimbledon","YES","NO")</f>
        <v>NO</v>
      </c>
      <c r="D1140" s="153">
        <v>43731</v>
      </c>
      <c r="E1140" s="154" t="s">
        <v>763</v>
      </c>
      <c r="F1140" s="154">
        <v>4</v>
      </c>
      <c r="G1140" s="154" t="s">
        <v>620</v>
      </c>
      <c r="H1140" s="154" t="s">
        <v>619</v>
      </c>
      <c r="I1140" s="154" t="s">
        <v>571</v>
      </c>
      <c r="J1140" s="154" t="s">
        <v>570</v>
      </c>
      <c r="K1140" s="154" t="s">
        <v>533</v>
      </c>
      <c r="L1140" s="154">
        <f>IF(Tabelle1[[#This Row],[Minutes]]&gt;1,Tabelle1[[#This Row],[Minutes]],"")</f>
        <v>82</v>
      </c>
      <c r="M1140" s="154">
        <v>82</v>
      </c>
      <c r="N1140"/>
    </row>
    <row r="1141" spans="1:14" x14ac:dyDescent="0.25">
      <c r="A1141" s="149" t="s">
        <v>518</v>
      </c>
      <c r="B1141" s="151" t="str">
        <f>IF(OR(ISNUMBER(FIND("W/O",Tabelle1[[#This Row],[Score]])),ISNUMBER(FIND("RET",Tabelle1[[#This Row],[Score]]))),"NO","YES")</f>
        <v>YES</v>
      </c>
      <c r="C1141" s="151" t="str">
        <f>IF(Tabelle1[[#This Row],[Tournament]]="Wimbledon","YES","NO")</f>
        <v>NO</v>
      </c>
      <c r="D1141" s="150">
        <v>43731</v>
      </c>
      <c r="E1141" s="151" t="s">
        <v>763</v>
      </c>
      <c r="F1141" s="151">
        <v>4</v>
      </c>
      <c r="G1141" s="151" t="s">
        <v>736</v>
      </c>
      <c r="H1141" s="151" t="s">
        <v>735</v>
      </c>
      <c r="I1141" s="151" t="s">
        <v>677</v>
      </c>
      <c r="J1141" s="151" t="s">
        <v>676</v>
      </c>
      <c r="K1141" s="151" t="s">
        <v>774</v>
      </c>
      <c r="L1141" s="151">
        <f>IF(Tabelle1[[#This Row],[Minutes]]&gt;1,Tabelle1[[#This Row],[Minutes]],"")</f>
        <v>97</v>
      </c>
      <c r="M1141" s="151">
        <v>97</v>
      </c>
      <c r="N1141"/>
    </row>
    <row r="1142" spans="1:14" x14ac:dyDescent="0.25">
      <c r="A1142" s="152" t="s">
        <v>518</v>
      </c>
      <c r="B1142" s="154" t="str">
        <f>IF(OR(ISNUMBER(FIND("W/O",Tabelle1[[#This Row],[Score]])),ISNUMBER(FIND("RET",Tabelle1[[#This Row],[Score]]))),"NO","YES")</f>
        <v>YES</v>
      </c>
      <c r="C1142" s="154" t="str">
        <f>IF(Tabelle1[[#This Row],[Tournament]]="Wimbledon","YES","NO")</f>
        <v>NO</v>
      </c>
      <c r="D1142" s="153">
        <v>43731</v>
      </c>
      <c r="E1142" s="154" t="s">
        <v>763</v>
      </c>
      <c r="F1142" s="154">
        <v>4</v>
      </c>
      <c r="G1142" s="154" t="s">
        <v>674</v>
      </c>
      <c r="H1142" s="154" t="s">
        <v>673</v>
      </c>
      <c r="I1142" s="154" t="s">
        <v>714</v>
      </c>
      <c r="J1142" s="154" t="s">
        <v>644</v>
      </c>
      <c r="K1142" s="154" t="s">
        <v>539</v>
      </c>
      <c r="L1142" s="154">
        <f>IF(Tabelle1[[#This Row],[Minutes]]&gt;1,Tabelle1[[#This Row],[Minutes]],"")</f>
        <v>72</v>
      </c>
      <c r="M1142" s="154">
        <v>72</v>
      </c>
      <c r="N1142"/>
    </row>
    <row r="1143" spans="1:14" x14ac:dyDescent="0.25">
      <c r="A1143" s="149" t="s">
        <v>518</v>
      </c>
      <c r="B1143" s="151" t="str">
        <f>IF(OR(ISNUMBER(FIND("W/O",Tabelle1[[#This Row],[Score]])),ISNUMBER(FIND("RET",Tabelle1[[#This Row],[Score]]))),"NO","YES")</f>
        <v>YES</v>
      </c>
      <c r="C1143" s="151" t="str">
        <f>IF(Tabelle1[[#This Row],[Tournament]]="Wimbledon","YES","NO")</f>
        <v>NO</v>
      </c>
      <c r="D1143" s="150">
        <v>43731</v>
      </c>
      <c r="E1143" s="151" t="s">
        <v>763</v>
      </c>
      <c r="F1143" s="151">
        <v>4</v>
      </c>
      <c r="G1143" s="151" t="s">
        <v>568</v>
      </c>
      <c r="H1143" s="151" t="s">
        <v>567</v>
      </c>
      <c r="I1143" s="151" t="s">
        <v>773</v>
      </c>
      <c r="J1143" s="151" t="s">
        <v>772</v>
      </c>
      <c r="K1143" s="151" t="s">
        <v>771</v>
      </c>
      <c r="L1143" s="151">
        <f>IF(Tabelle1[[#This Row],[Minutes]]&gt;1,Tabelle1[[#This Row],[Minutes]],"")</f>
        <v>50</v>
      </c>
      <c r="M1143" s="151">
        <v>50</v>
      </c>
      <c r="N1143"/>
    </row>
    <row r="1144" spans="1:14" x14ac:dyDescent="0.25">
      <c r="A1144" s="152" t="s">
        <v>518</v>
      </c>
      <c r="B1144" s="154" t="str">
        <f>IF(OR(ISNUMBER(FIND("W/O",Tabelle1[[#This Row],[Score]])),ISNUMBER(FIND("RET",Tabelle1[[#This Row],[Score]]))),"NO","YES")</f>
        <v>YES</v>
      </c>
      <c r="C1144" s="154" t="str">
        <f>IF(Tabelle1[[#This Row],[Tournament]]="Wimbledon","YES","NO")</f>
        <v>NO</v>
      </c>
      <c r="D1144" s="153">
        <v>43731</v>
      </c>
      <c r="E1144" s="154" t="s">
        <v>763</v>
      </c>
      <c r="F1144" s="154">
        <v>4</v>
      </c>
      <c r="G1144" s="154" t="s">
        <v>609</v>
      </c>
      <c r="H1144" s="154" t="s">
        <v>608</v>
      </c>
      <c r="I1144" s="154" t="s">
        <v>702</v>
      </c>
      <c r="J1144" s="154" t="s">
        <v>770</v>
      </c>
      <c r="K1144" s="154" t="s">
        <v>769</v>
      </c>
      <c r="L1144" s="154">
        <f>IF(Tabelle1[[#This Row],[Minutes]]&gt;1,Tabelle1[[#This Row],[Minutes]],"")</f>
        <v>67</v>
      </c>
      <c r="M1144" s="154">
        <v>67</v>
      </c>
      <c r="N1144"/>
    </row>
    <row r="1145" spans="1:14" x14ac:dyDescent="0.25">
      <c r="A1145" s="149" t="s">
        <v>518</v>
      </c>
      <c r="B1145" s="151" t="str">
        <f>IF(OR(ISNUMBER(FIND("W/O",Tabelle1[[#This Row],[Score]])),ISNUMBER(FIND("RET",Tabelle1[[#This Row],[Score]]))),"NO","YES")</f>
        <v>YES</v>
      </c>
      <c r="C1145" s="151" t="str">
        <f>IF(Tabelle1[[#This Row],[Tournament]]="Wimbledon","YES","NO")</f>
        <v>NO</v>
      </c>
      <c r="D1145" s="150">
        <v>43731</v>
      </c>
      <c r="E1145" s="151" t="s">
        <v>763</v>
      </c>
      <c r="F1145" s="151">
        <v>5</v>
      </c>
      <c r="G1145" s="151" t="s">
        <v>764</v>
      </c>
      <c r="H1145" s="151" t="s">
        <v>715</v>
      </c>
      <c r="I1145" s="151" t="s">
        <v>526</v>
      </c>
      <c r="J1145" s="151" t="s">
        <v>525</v>
      </c>
      <c r="K1145" s="151" t="s">
        <v>768</v>
      </c>
      <c r="L1145" s="151">
        <f>IF(Tabelle1[[#This Row],[Minutes]]&gt;1,Tabelle1[[#This Row],[Minutes]],"")</f>
        <v>65</v>
      </c>
      <c r="M1145" s="151">
        <v>65</v>
      </c>
      <c r="N1145"/>
    </row>
    <row r="1146" spans="1:14" x14ac:dyDescent="0.25">
      <c r="A1146" s="152" t="s">
        <v>518</v>
      </c>
      <c r="B1146" s="154" t="str">
        <f>IF(OR(ISNUMBER(FIND("W/O",Tabelle1[[#This Row],[Score]])),ISNUMBER(FIND("RET",Tabelle1[[#This Row],[Score]]))),"NO","YES")</f>
        <v>YES</v>
      </c>
      <c r="C1146" s="154" t="str">
        <f>IF(Tabelle1[[#This Row],[Tournament]]="Wimbledon","YES","NO")</f>
        <v>NO</v>
      </c>
      <c r="D1146" s="153">
        <v>43731</v>
      </c>
      <c r="E1146" s="154" t="s">
        <v>763</v>
      </c>
      <c r="F1146" s="154">
        <v>5</v>
      </c>
      <c r="G1146" s="154" t="s">
        <v>765</v>
      </c>
      <c r="H1146" s="154" t="s">
        <v>716</v>
      </c>
      <c r="I1146" s="154" t="s">
        <v>620</v>
      </c>
      <c r="J1146" s="154" t="s">
        <v>619</v>
      </c>
      <c r="K1146" s="154" t="s">
        <v>767</v>
      </c>
      <c r="L1146" s="154">
        <f>IF(Tabelle1[[#This Row],[Minutes]]&gt;1,Tabelle1[[#This Row],[Minutes]],"")</f>
        <v>101</v>
      </c>
      <c r="M1146" s="154">
        <v>101</v>
      </c>
      <c r="N1146"/>
    </row>
    <row r="1147" spans="1:14" x14ac:dyDescent="0.25">
      <c r="A1147" s="149" t="s">
        <v>518</v>
      </c>
      <c r="B1147" s="151" t="str">
        <f>IF(OR(ISNUMBER(FIND("W/O",Tabelle1[[#This Row],[Score]])),ISNUMBER(FIND("RET",Tabelle1[[#This Row],[Score]]))),"NO","YES")</f>
        <v>YES</v>
      </c>
      <c r="C1147" s="151" t="str">
        <f>IF(Tabelle1[[#This Row],[Tournament]]="Wimbledon","YES","NO")</f>
        <v>NO</v>
      </c>
      <c r="D1147" s="150">
        <v>43731</v>
      </c>
      <c r="E1147" s="151" t="s">
        <v>763</v>
      </c>
      <c r="F1147" s="151">
        <v>5</v>
      </c>
      <c r="G1147" s="151" t="s">
        <v>674</v>
      </c>
      <c r="H1147" s="151" t="s">
        <v>673</v>
      </c>
      <c r="I1147" s="151" t="s">
        <v>568</v>
      </c>
      <c r="J1147" s="151" t="s">
        <v>567</v>
      </c>
      <c r="K1147" s="151" t="s">
        <v>766</v>
      </c>
      <c r="L1147" s="151">
        <f>IF(Tabelle1[[#This Row],[Minutes]]&gt;1,Tabelle1[[#This Row],[Minutes]],"")</f>
        <v>113</v>
      </c>
      <c r="M1147" s="151">
        <v>113</v>
      </c>
      <c r="N1147"/>
    </row>
    <row r="1148" spans="1:14" x14ac:dyDescent="0.25">
      <c r="A1148" s="152" t="s">
        <v>518</v>
      </c>
      <c r="B1148" s="154" t="str">
        <f>IF(OR(ISNUMBER(FIND("W/O",Tabelle1[[#This Row],[Score]])),ISNUMBER(FIND("RET",Tabelle1[[#This Row],[Score]]))),"NO","YES")</f>
        <v>YES</v>
      </c>
      <c r="C1148" s="154" t="str">
        <f>IF(Tabelle1[[#This Row],[Tournament]]="Wimbledon","YES","NO")</f>
        <v>NO</v>
      </c>
      <c r="D1148" s="153">
        <v>43731</v>
      </c>
      <c r="E1148" s="154" t="s">
        <v>763</v>
      </c>
      <c r="F1148" s="154">
        <v>5</v>
      </c>
      <c r="G1148" s="154" t="s">
        <v>609</v>
      </c>
      <c r="H1148" s="154" t="s">
        <v>608</v>
      </c>
      <c r="I1148" s="154" t="s">
        <v>736</v>
      </c>
      <c r="J1148" s="154" t="s">
        <v>735</v>
      </c>
      <c r="K1148" s="154" t="s">
        <v>512</v>
      </c>
      <c r="L1148" s="154">
        <f>IF(Tabelle1[[#This Row],[Minutes]]&gt;1,Tabelle1[[#This Row],[Minutes]],"")</f>
        <v>57</v>
      </c>
      <c r="M1148" s="154">
        <v>57</v>
      </c>
      <c r="N1148"/>
    </row>
    <row r="1149" spans="1:14" x14ac:dyDescent="0.25">
      <c r="A1149" s="149" t="s">
        <v>518</v>
      </c>
      <c r="B1149" s="151" t="str">
        <f>IF(OR(ISNUMBER(FIND("W/O",Tabelle1[[#This Row],[Score]])),ISNUMBER(FIND("RET",Tabelle1[[#This Row],[Score]]))),"NO","YES")</f>
        <v>YES</v>
      </c>
      <c r="C1149" s="151" t="str">
        <f>IF(Tabelle1[[#This Row],[Tournament]]="Wimbledon","YES","NO")</f>
        <v>NO</v>
      </c>
      <c r="D1149" s="150">
        <v>43731</v>
      </c>
      <c r="E1149" s="151" t="s">
        <v>763</v>
      </c>
      <c r="F1149" s="151">
        <v>6</v>
      </c>
      <c r="G1149" s="151" t="s">
        <v>674</v>
      </c>
      <c r="H1149" s="151" t="s">
        <v>673</v>
      </c>
      <c r="I1149" s="151" t="s">
        <v>765</v>
      </c>
      <c r="J1149" s="151" t="s">
        <v>716</v>
      </c>
      <c r="K1149" s="151" t="s">
        <v>585</v>
      </c>
      <c r="L1149" s="151">
        <f>IF(Tabelle1[[#This Row],[Minutes]]&gt;1,Tabelle1[[#This Row],[Minutes]],"")</f>
        <v>78</v>
      </c>
      <c r="M1149" s="151">
        <v>78</v>
      </c>
      <c r="N1149"/>
    </row>
    <row r="1150" spans="1:14" x14ac:dyDescent="0.25">
      <c r="A1150" s="152" t="s">
        <v>518</v>
      </c>
      <c r="B1150" s="154" t="str">
        <f>IF(OR(ISNUMBER(FIND("W/O",Tabelle1[[#This Row],[Score]])),ISNUMBER(FIND("RET",Tabelle1[[#This Row],[Score]]))),"NO","YES")</f>
        <v>YES</v>
      </c>
      <c r="C1150" s="154" t="str">
        <f>IF(Tabelle1[[#This Row],[Tournament]]="Wimbledon","YES","NO")</f>
        <v>NO</v>
      </c>
      <c r="D1150" s="153">
        <v>43731</v>
      </c>
      <c r="E1150" s="154" t="s">
        <v>763</v>
      </c>
      <c r="F1150" s="154">
        <v>6</v>
      </c>
      <c r="G1150" s="154" t="s">
        <v>609</v>
      </c>
      <c r="H1150" s="154" t="s">
        <v>608</v>
      </c>
      <c r="I1150" s="154" t="s">
        <v>764</v>
      </c>
      <c r="J1150" s="154" t="s">
        <v>715</v>
      </c>
      <c r="K1150" s="154" t="s">
        <v>678</v>
      </c>
      <c r="L1150" s="154">
        <f>IF(Tabelle1[[#This Row],[Minutes]]&gt;1,Tabelle1[[#This Row],[Minutes]],"")</f>
        <v>62</v>
      </c>
      <c r="M1150" s="154">
        <v>62</v>
      </c>
      <c r="N1150"/>
    </row>
    <row r="1151" spans="1:14" x14ac:dyDescent="0.25">
      <c r="A1151" s="149" t="s">
        <v>518</v>
      </c>
      <c r="B1151" s="151" t="str">
        <f>IF(OR(ISNUMBER(FIND("W/O",Tabelle1[[#This Row],[Score]])),ISNUMBER(FIND("RET",Tabelle1[[#This Row],[Score]]))),"NO","YES")</f>
        <v>YES</v>
      </c>
      <c r="C1151" s="151" t="str">
        <f>IF(Tabelle1[[#This Row],[Tournament]]="Wimbledon","YES","NO")</f>
        <v>NO</v>
      </c>
      <c r="D1151" s="150">
        <v>43731</v>
      </c>
      <c r="E1151" s="151" t="s">
        <v>763</v>
      </c>
      <c r="F1151" s="151">
        <v>7</v>
      </c>
      <c r="G1151" s="151" t="s">
        <v>609</v>
      </c>
      <c r="H1151" s="151" t="s">
        <v>608</v>
      </c>
      <c r="I1151" s="151" t="s">
        <v>674</v>
      </c>
      <c r="J1151" s="151" t="s">
        <v>673</v>
      </c>
      <c r="K1151" s="151" t="s">
        <v>607</v>
      </c>
      <c r="L1151" s="151">
        <f>IF(Tabelle1[[#This Row],[Minutes]]&gt;1,Tabelle1[[#This Row],[Minutes]],"")</f>
        <v>107</v>
      </c>
      <c r="M1151" s="151">
        <v>107</v>
      </c>
      <c r="N1151"/>
    </row>
    <row r="1152" spans="1:14" x14ac:dyDescent="0.25">
      <c r="A1152" s="152" t="s">
        <v>518</v>
      </c>
      <c r="B1152" s="154" t="str">
        <f>IF(OR(ISNUMBER(FIND("W/O",Tabelle1[[#This Row],[Score]])),ISNUMBER(FIND("RET",Tabelle1[[#This Row],[Score]]))),"NO","YES")</f>
        <v>YES</v>
      </c>
      <c r="C1152" s="154" t="str">
        <f>IF(Tabelle1[[#This Row],[Tournament]]="Wimbledon","YES","NO")</f>
        <v>NO</v>
      </c>
      <c r="D1152" s="153">
        <v>43738</v>
      </c>
      <c r="E1152" s="154" t="s">
        <v>752</v>
      </c>
      <c r="F1152" s="154">
        <v>4</v>
      </c>
      <c r="G1152" s="154" t="s">
        <v>592</v>
      </c>
      <c r="H1152" s="154" t="s">
        <v>756</v>
      </c>
      <c r="I1152" s="154" t="s">
        <v>743</v>
      </c>
      <c r="J1152" s="154" t="s">
        <v>739</v>
      </c>
      <c r="K1152" s="154" t="s">
        <v>566</v>
      </c>
      <c r="L1152" s="154">
        <f>IF(Tabelle1[[#This Row],[Minutes]]&gt;1,Tabelle1[[#This Row],[Minutes]],"")</f>
        <v>81</v>
      </c>
      <c r="M1152" s="154">
        <v>81</v>
      </c>
      <c r="N1152"/>
    </row>
    <row r="1153" spans="1:14" x14ac:dyDescent="0.25">
      <c r="A1153" s="149" t="s">
        <v>518</v>
      </c>
      <c r="B1153" s="151" t="str">
        <f>IF(OR(ISNUMBER(FIND("W/O",Tabelle1[[#This Row],[Score]])),ISNUMBER(FIND("RET",Tabelle1[[#This Row],[Score]]))),"NO","YES")</f>
        <v>YES</v>
      </c>
      <c r="C1153" s="151" t="str">
        <f>IF(Tabelle1[[#This Row],[Tournament]]="Wimbledon","YES","NO")</f>
        <v>NO</v>
      </c>
      <c r="D1153" s="150">
        <v>43738</v>
      </c>
      <c r="E1153" s="151" t="s">
        <v>752</v>
      </c>
      <c r="F1153" s="151">
        <v>4</v>
      </c>
      <c r="G1153" s="151" t="s">
        <v>535</v>
      </c>
      <c r="H1153" s="151" t="s">
        <v>534</v>
      </c>
      <c r="I1153" s="151" t="s">
        <v>514</v>
      </c>
      <c r="J1153" s="151" t="s">
        <v>513</v>
      </c>
      <c r="K1153" s="151" t="s">
        <v>762</v>
      </c>
      <c r="L1153" s="151">
        <f>IF(Tabelle1[[#This Row],[Minutes]]&gt;1,Tabelle1[[#This Row],[Minutes]],"")</f>
        <v>84</v>
      </c>
      <c r="M1153" s="151">
        <v>84</v>
      </c>
      <c r="N1153"/>
    </row>
    <row r="1154" spans="1:14" x14ac:dyDescent="0.25">
      <c r="A1154" s="152" t="s">
        <v>518</v>
      </c>
      <c r="B1154" s="154" t="str">
        <f>IF(OR(ISNUMBER(FIND("W/O",Tabelle1[[#This Row],[Score]])),ISNUMBER(FIND("RET",Tabelle1[[#This Row],[Score]]))),"NO","YES")</f>
        <v>YES</v>
      </c>
      <c r="C1154" s="154" t="str">
        <f>IF(Tabelle1[[#This Row],[Tournament]]="Wimbledon","YES","NO")</f>
        <v>NO</v>
      </c>
      <c r="D1154" s="153">
        <v>43738</v>
      </c>
      <c r="E1154" s="154" t="s">
        <v>752</v>
      </c>
      <c r="F1154" s="154">
        <v>4</v>
      </c>
      <c r="G1154" s="154" t="s">
        <v>552</v>
      </c>
      <c r="H1154" s="154" t="s">
        <v>551</v>
      </c>
      <c r="I1154" s="154" t="s">
        <v>632</v>
      </c>
      <c r="J1154" s="154" t="s">
        <v>622</v>
      </c>
      <c r="K1154" s="154" t="s">
        <v>610</v>
      </c>
      <c r="L1154" s="154">
        <f>IF(Tabelle1[[#This Row],[Minutes]]&gt;1,Tabelle1[[#This Row],[Minutes]],"")</f>
        <v>95</v>
      </c>
      <c r="M1154" s="154">
        <v>95</v>
      </c>
      <c r="N1154"/>
    </row>
    <row r="1155" spans="1:14" x14ac:dyDescent="0.25">
      <c r="A1155" s="149" t="s">
        <v>518</v>
      </c>
      <c r="B1155" s="151" t="str">
        <f>IF(OR(ISNUMBER(FIND("W/O",Tabelle1[[#This Row],[Score]])),ISNUMBER(FIND("RET",Tabelle1[[#This Row],[Score]]))),"NO","YES")</f>
        <v>YES</v>
      </c>
      <c r="C1155" s="151" t="str">
        <f>IF(Tabelle1[[#This Row],[Tournament]]="Wimbledon","YES","NO")</f>
        <v>NO</v>
      </c>
      <c r="D1155" s="150">
        <v>43738</v>
      </c>
      <c r="E1155" s="151" t="s">
        <v>752</v>
      </c>
      <c r="F1155" s="151">
        <v>4</v>
      </c>
      <c r="G1155" s="151" t="s">
        <v>730</v>
      </c>
      <c r="H1155" s="151" t="s">
        <v>755</v>
      </c>
      <c r="I1155" s="151" t="s">
        <v>529</v>
      </c>
      <c r="J1155" s="151" t="s">
        <v>528</v>
      </c>
      <c r="K1155" s="151" t="s">
        <v>628</v>
      </c>
      <c r="L1155" s="151">
        <f>IF(Tabelle1[[#This Row],[Minutes]]&gt;1,Tabelle1[[#This Row],[Minutes]],"")</f>
        <v>84</v>
      </c>
      <c r="M1155" s="151">
        <v>84</v>
      </c>
      <c r="N1155"/>
    </row>
    <row r="1156" spans="1:14" x14ac:dyDescent="0.25">
      <c r="A1156" s="152" t="s">
        <v>518</v>
      </c>
      <c r="B1156" s="154" t="str">
        <f>IF(OR(ISNUMBER(FIND("W/O",Tabelle1[[#This Row],[Score]])),ISNUMBER(FIND("RET",Tabelle1[[#This Row],[Score]]))),"NO","YES")</f>
        <v>YES</v>
      </c>
      <c r="C1156" s="154" t="str">
        <f>IF(Tabelle1[[#This Row],[Tournament]]="Wimbledon","YES","NO")</f>
        <v>NO</v>
      </c>
      <c r="D1156" s="153">
        <v>43738</v>
      </c>
      <c r="E1156" s="154" t="s">
        <v>752</v>
      </c>
      <c r="F1156" s="154">
        <v>4</v>
      </c>
      <c r="G1156" s="154" t="s">
        <v>521</v>
      </c>
      <c r="H1156" s="154" t="s">
        <v>520</v>
      </c>
      <c r="I1156" s="154" t="s">
        <v>580</v>
      </c>
      <c r="J1156" s="154" t="s">
        <v>594</v>
      </c>
      <c r="K1156" s="154" t="s">
        <v>761</v>
      </c>
      <c r="L1156" s="154">
        <f>IF(Tabelle1[[#This Row],[Minutes]]&gt;1,Tabelle1[[#This Row],[Minutes]],"")</f>
        <v>82</v>
      </c>
      <c r="M1156" s="154">
        <v>82</v>
      </c>
      <c r="N1156"/>
    </row>
    <row r="1157" spans="1:14" x14ac:dyDescent="0.25">
      <c r="A1157" s="149" t="s">
        <v>518</v>
      </c>
      <c r="B1157" s="151" t="str">
        <f>IF(OR(ISNUMBER(FIND("W/O",Tabelle1[[#This Row],[Score]])),ISNUMBER(FIND("RET",Tabelle1[[#This Row],[Score]]))),"NO","YES")</f>
        <v>YES</v>
      </c>
      <c r="C1157" s="151" t="str">
        <f>IF(Tabelle1[[#This Row],[Tournament]]="Wimbledon","YES","NO")</f>
        <v>NO</v>
      </c>
      <c r="D1157" s="150">
        <v>43738</v>
      </c>
      <c r="E1157" s="151" t="s">
        <v>752</v>
      </c>
      <c r="F1157" s="151">
        <v>4</v>
      </c>
      <c r="G1157" s="151" t="s">
        <v>544</v>
      </c>
      <c r="H1157" s="151" t="s">
        <v>543</v>
      </c>
      <c r="I1157" s="151" t="s">
        <v>729</v>
      </c>
      <c r="J1157" s="151" t="s">
        <v>728</v>
      </c>
      <c r="K1157" s="151" t="s">
        <v>760</v>
      </c>
      <c r="L1157" s="151">
        <f>IF(Tabelle1[[#This Row],[Minutes]]&gt;1,Tabelle1[[#This Row],[Minutes]],"")</f>
        <v>83</v>
      </c>
      <c r="M1157" s="151">
        <v>83</v>
      </c>
      <c r="N1157"/>
    </row>
    <row r="1158" spans="1:14" x14ac:dyDescent="0.25">
      <c r="A1158" s="152" t="s">
        <v>518</v>
      </c>
      <c r="B1158" s="154" t="str">
        <f>IF(OR(ISNUMBER(FIND("W/O",Tabelle1[[#This Row],[Score]])),ISNUMBER(FIND("RET",Tabelle1[[#This Row],[Score]]))),"NO","YES")</f>
        <v>YES</v>
      </c>
      <c r="C1158" s="154" t="str">
        <f>IF(Tabelle1[[#This Row],[Tournament]]="Wimbledon","YES","NO")</f>
        <v>NO</v>
      </c>
      <c r="D1158" s="153">
        <v>43738</v>
      </c>
      <c r="E1158" s="154" t="s">
        <v>752</v>
      </c>
      <c r="F1158" s="154">
        <v>4</v>
      </c>
      <c r="G1158" s="154" t="s">
        <v>524</v>
      </c>
      <c r="H1158" s="154" t="s">
        <v>523</v>
      </c>
      <c r="I1158" s="154" t="s">
        <v>759</v>
      </c>
      <c r="J1158" s="154" t="s">
        <v>758</v>
      </c>
      <c r="K1158" s="154" t="s">
        <v>678</v>
      </c>
      <c r="L1158" s="154">
        <f>IF(Tabelle1[[#This Row],[Minutes]]&gt;1,Tabelle1[[#This Row],[Minutes]],"")</f>
        <v>65</v>
      </c>
      <c r="M1158" s="154">
        <v>65</v>
      </c>
      <c r="N1158"/>
    </row>
    <row r="1159" spans="1:14" x14ac:dyDescent="0.25">
      <c r="A1159" s="149" t="s">
        <v>518</v>
      </c>
      <c r="B1159" s="151" t="str">
        <f>IF(OR(ISNUMBER(FIND("W/O",Tabelle1[[#This Row],[Score]])),ISNUMBER(FIND("RET",Tabelle1[[#This Row],[Score]]))),"NO","YES")</f>
        <v>YES</v>
      </c>
      <c r="C1159" s="151" t="str">
        <f>IF(Tabelle1[[#This Row],[Tournament]]="Wimbledon","YES","NO")</f>
        <v>NO</v>
      </c>
      <c r="D1159" s="150">
        <v>43738</v>
      </c>
      <c r="E1159" s="151" t="s">
        <v>752</v>
      </c>
      <c r="F1159" s="151">
        <v>4</v>
      </c>
      <c r="G1159" s="151" t="s">
        <v>736</v>
      </c>
      <c r="H1159" s="151" t="s">
        <v>735</v>
      </c>
      <c r="I1159" s="151" t="s">
        <v>612</v>
      </c>
      <c r="J1159" s="151" t="s">
        <v>611</v>
      </c>
      <c r="K1159" s="151" t="s">
        <v>757</v>
      </c>
      <c r="L1159" s="151">
        <f>IF(Tabelle1[[#This Row],[Minutes]]&gt;1,Tabelle1[[#This Row],[Minutes]],"")</f>
        <v>86</v>
      </c>
      <c r="M1159" s="151">
        <v>86</v>
      </c>
      <c r="N1159"/>
    </row>
    <row r="1160" spans="1:14" x14ac:dyDescent="0.25">
      <c r="A1160" s="152" t="s">
        <v>518</v>
      </c>
      <c r="B1160" s="154" t="str">
        <f>IF(OR(ISNUMBER(FIND("W/O",Tabelle1[[#This Row],[Score]])),ISNUMBER(FIND("RET",Tabelle1[[#This Row],[Score]]))),"NO","YES")</f>
        <v>YES</v>
      </c>
      <c r="C1160" s="154" t="str">
        <f>IF(Tabelle1[[#This Row],[Tournament]]="Wimbledon","YES","NO")</f>
        <v>NO</v>
      </c>
      <c r="D1160" s="153">
        <v>43738</v>
      </c>
      <c r="E1160" s="154" t="s">
        <v>752</v>
      </c>
      <c r="F1160" s="154">
        <v>5</v>
      </c>
      <c r="G1160" s="154" t="s">
        <v>535</v>
      </c>
      <c r="H1160" s="154" t="s">
        <v>534</v>
      </c>
      <c r="I1160" s="154" t="s">
        <v>592</v>
      </c>
      <c r="J1160" s="154" t="s">
        <v>756</v>
      </c>
      <c r="K1160" s="154" t="s">
        <v>550</v>
      </c>
      <c r="L1160" s="154">
        <f>IF(Tabelle1[[#This Row],[Minutes]]&gt;1,Tabelle1[[#This Row],[Minutes]],"")</f>
        <v>90</v>
      </c>
      <c r="M1160" s="154">
        <v>90</v>
      </c>
      <c r="N1160"/>
    </row>
    <row r="1161" spans="1:14" x14ac:dyDescent="0.25">
      <c r="A1161" s="149" t="s">
        <v>518</v>
      </c>
      <c r="B1161" s="151" t="str">
        <f>IF(OR(ISNUMBER(FIND("W/O",Tabelle1[[#This Row],[Score]])),ISNUMBER(FIND("RET",Tabelle1[[#This Row],[Score]]))),"NO","YES")</f>
        <v>YES</v>
      </c>
      <c r="C1161" s="151" t="str">
        <f>IF(Tabelle1[[#This Row],[Tournament]]="Wimbledon","YES","NO")</f>
        <v>NO</v>
      </c>
      <c r="D1161" s="150">
        <v>43738</v>
      </c>
      <c r="E1161" s="151" t="s">
        <v>752</v>
      </c>
      <c r="F1161" s="151">
        <v>5</v>
      </c>
      <c r="G1161" s="151" t="s">
        <v>552</v>
      </c>
      <c r="H1161" s="151" t="s">
        <v>551</v>
      </c>
      <c r="I1161" s="151" t="s">
        <v>521</v>
      </c>
      <c r="J1161" s="151" t="s">
        <v>520</v>
      </c>
      <c r="K1161" s="151" t="s">
        <v>653</v>
      </c>
      <c r="L1161" s="151">
        <f>IF(Tabelle1[[#This Row],[Minutes]]&gt;1,Tabelle1[[#This Row],[Minutes]],"")</f>
        <v>73</v>
      </c>
      <c r="M1161" s="151">
        <v>73</v>
      </c>
      <c r="N1161"/>
    </row>
    <row r="1162" spans="1:14" x14ac:dyDescent="0.25">
      <c r="A1162" s="152" t="s">
        <v>518</v>
      </c>
      <c r="B1162" s="154" t="str">
        <f>IF(OR(ISNUMBER(FIND("W/O",Tabelle1[[#This Row],[Score]])),ISNUMBER(FIND("RET",Tabelle1[[#This Row],[Score]]))),"NO","YES")</f>
        <v>YES</v>
      </c>
      <c r="C1162" s="154" t="str">
        <f>IF(Tabelle1[[#This Row],[Tournament]]="Wimbledon","YES","NO")</f>
        <v>NO</v>
      </c>
      <c r="D1162" s="153">
        <v>43738</v>
      </c>
      <c r="E1162" s="154" t="s">
        <v>752</v>
      </c>
      <c r="F1162" s="154">
        <v>5</v>
      </c>
      <c r="G1162" s="154" t="s">
        <v>544</v>
      </c>
      <c r="H1162" s="154" t="s">
        <v>543</v>
      </c>
      <c r="I1162" s="154" t="s">
        <v>730</v>
      </c>
      <c r="J1162" s="154" t="s">
        <v>755</v>
      </c>
      <c r="K1162" s="154" t="s">
        <v>754</v>
      </c>
      <c r="L1162" s="154">
        <f>IF(Tabelle1[[#This Row],[Minutes]]&gt;1,Tabelle1[[#This Row],[Minutes]],"")</f>
        <v>76</v>
      </c>
      <c r="M1162" s="154">
        <v>76</v>
      </c>
      <c r="N1162"/>
    </row>
    <row r="1163" spans="1:14" x14ac:dyDescent="0.25">
      <c r="A1163" s="149" t="s">
        <v>518</v>
      </c>
      <c r="B1163" s="151" t="str">
        <f>IF(OR(ISNUMBER(FIND("W/O",Tabelle1[[#This Row],[Score]])),ISNUMBER(FIND("RET",Tabelle1[[#This Row],[Score]]))),"NO","YES")</f>
        <v>YES</v>
      </c>
      <c r="C1163" s="151" t="str">
        <f>IF(Tabelle1[[#This Row],[Tournament]]="Wimbledon","YES","NO")</f>
        <v>NO</v>
      </c>
      <c r="D1163" s="150">
        <v>43738</v>
      </c>
      <c r="E1163" s="151" t="s">
        <v>752</v>
      </c>
      <c r="F1163" s="151">
        <v>5</v>
      </c>
      <c r="G1163" s="151" t="s">
        <v>524</v>
      </c>
      <c r="H1163" s="151" t="s">
        <v>523</v>
      </c>
      <c r="I1163" s="151" t="s">
        <v>736</v>
      </c>
      <c r="J1163" s="151" t="s">
        <v>735</v>
      </c>
      <c r="K1163" s="151" t="s">
        <v>705</v>
      </c>
      <c r="L1163" s="151">
        <f>IF(Tabelle1[[#This Row],[Minutes]]&gt;1,Tabelle1[[#This Row],[Minutes]],"")</f>
        <v>69</v>
      </c>
      <c r="M1163" s="151">
        <v>69</v>
      </c>
      <c r="N1163"/>
    </row>
    <row r="1164" spans="1:14" x14ac:dyDescent="0.25">
      <c r="A1164" s="152" t="s">
        <v>518</v>
      </c>
      <c r="B1164" s="154" t="str">
        <f>IF(OR(ISNUMBER(FIND("W/O",Tabelle1[[#This Row],[Score]])),ISNUMBER(FIND("RET",Tabelle1[[#This Row],[Score]]))),"NO","YES")</f>
        <v>YES</v>
      </c>
      <c r="C1164" s="154" t="str">
        <f>IF(Tabelle1[[#This Row],[Tournament]]="Wimbledon","YES","NO")</f>
        <v>NO</v>
      </c>
      <c r="D1164" s="153">
        <v>43738</v>
      </c>
      <c r="E1164" s="154" t="s">
        <v>752</v>
      </c>
      <c r="F1164" s="154">
        <v>6</v>
      </c>
      <c r="G1164" s="154" t="s">
        <v>535</v>
      </c>
      <c r="H1164" s="154" t="s">
        <v>534</v>
      </c>
      <c r="I1164" s="154" t="s">
        <v>552</v>
      </c>
      <c r="J1164" s="154" t="s">
        <v>551</v>
      </c>
      <c r="K1164" s="154" t="s">
        <v>550</v>
      </c>
      <c r="L1164" s="154">
        <f>IF(Tabelle1[[#This Row],[Minutes]]&gt;1,Tabelle1[[#This Row],[Minutes]],"")</f>
        <v>76</v>
      </c>
      <c r="M1164" s="154">
        <v>76</v>
      </c>
      <c r="N1164"/>
    </row>
    <row r="1165" spans="1:14" x14ac:dyDescent="0.25">
      <c r="A1165" s="149" t="s">
        <v>518</v>
      </c>
      <c r="B1165" s="151" t="str">
        <f>IF(OR(ISNUMBER(FIND("W/O",Tabelle1[[#This Row],[Score]])),ISNUMBER(FIND("RET",Tabelle1[[#This Row],[Score]]))),"NO","YES")</f>
        <v>YES</v>
      </c>
      <c r="C1165" s="151" t="str">
        <f>IF(Tabelle1[[#This Row],[Tournament]]="Wimbledon","YES","NO")</f>
        <v>NO</v>
      </c>
      <c r="D1165" s="150">
        <v>43738</v>
      </c>
      <c r="E1165" s="151" t="s">
        <v>752</v>
      </c>
      <c r="F1165" s="151">
        <v>6</v>
      </c>
      <c r="G1165" s="151" t="s">
        <v>524</v>
      </c>
      <c r="H1165" s="151" t="s">
        <v>523</v>
      </c>
      <c r="I1165" s="151" t="s">
        <v>544</v>
      </c>
      <c r="J1165" s="151" t="s">
        <v>543</v>
      </c>
      <c r="K1165" s="151" t="s">
        <v>753</v>
      </c>
      <c r="L1165" s="151">
        <f>IF(Tabelle1[[#This Row],[Minutes]]&gt;1,Tabelle1[[#This Row],[Minutes]],"")</f>
        <v>93</v>
      </c>
      <c r="M1165" s="151">
        <v>93</v>
      </c>
      <c r="N1165"/>
    </row>
    <row r="1166" spans="1:14" x14ac:dyDescent="0.25">
      <c r="A1166" s="152" t="s">
        <v>518</v>
      </c>
      <c r="B1166" s="154" t="str">
        <f>IF(OR(ISNUMBER(FIND("W/O",Tabelle1[[#This Row],[Score]])),ISNUMBER(FIND("RET",Tabelle1[[#This Row],[Score]]))),"NO","YES")</f>
        <v>YES</v>
      </c>
      <c r="C1166" s="154" t="str">
        <f>IF(Tabelle1[[#This Row],[Tournament]]="Wimbledon","YES","NO")</f>
        <v>NO</v>
      </c>
      <c r="D1166" s="153">
        <v>43738</v>
      </c>
      <c r="E1166" s="154" t="s">
        <v>752</v>
      </c>
      <c r="F1166" s="154">
        <v>7</v>
      </c>
      <c r="G1166" s="154" t="s">
        <v>535</v>
      </c>
      <c r="H1166" s="154" t="s">
        <v>534</v>
      </c>
      <c r="I1166" s="154" t="s">
        <v>524</v>
      </c>
      <c r="J1166" s="154" t="s">
        <v>523</v>
      </c>
      <c r="K1166" s="154" t="s">
        <v>522</v>
      </c>
      <c r="L1166" s="154">
        <f>IF(Tabelle1[[#This Row],[Minutes]]&gt;1,Tabelle1[[#This Row],[Minutes]],"")</f>
        <v>91</v>
      </c>
      <c r="M1166" s="154">
        <v>91</v>
      </c>
      <c r="N1166"/>
    </row>
    <row r="1167" spans="1:14" x14ac:dyDescent="0.25">
      <c r="A1167" s="149" t="s">
        <v>518</v>
      </c>
      <c r="B1167" s="151" t="str">
        <f>IF(OR(ISNUMBER(FIND("W/O",Tabelle1[[#This Row],[Score]])),ISNUMBER(FIND("RET",Tabelle1[[#This Row],[Score]]))),"NO","YES")</f>
        <v>YES</v>
      </c>
      <c r="C1167" s="151" t="str">
        <f>IF(Tabelle1[[#This Row],[Tournament]]="Wimbledon","YES","NO")</f>
        <v>NO</v>
      </c>
      <c r="D1167" s="150">
        <v>43738</v>
      </c>
      <c r="E1167" s="151" t="s">
        <v>744</v>
      </c>
      <c r="F1167" s="151">
        <v>4</v>
      </c>
      <c r="G1167" s="151" t="s">
        <v>571</v>
      </c>
      <c r="H1167" s="151" t="s">
        <v>570</v>
      </c>
      <c r="I1167" s="151" t="s">
        <v>620</v>
      </c>
      <c r="J1167" s="151" t="s">
        <v>619</v>
      </c>
      <c r="K1167" s="151" t="s">
        <v>569</v>
      </c>
      <c r="L1167" s="151">
        <f>IF(Tabelle1[[#This Row],[Minutes]]&gt;1,Tabelle1[[#This Row],[Minutes]],"")</f>
        <v>61</v>
      </c>
      <c r="M1167" s="151">
        <v>61</v>
      </c>
      <c r="N1167"/>
    </row>
    <row r="1168" spans="1:14" x14ac:dyDescent="0.25">
      <c r="A1168" s="152" t="s">
        <v>518</v>
      </c>
      <c r="B1168" s="154" t="str">
        <f>IF(OR(ISNUMBER(FIND("W/O",Tabelle1[[#This Row],[Score]])),ISNUMBER(FIND("RET",Tabelle1[[#This Row],[Score]]))),"NO","YES")</f>
        <v>YES</v>
      </c>
      <c r="C1168" s="154" t="str">
        <f>IF(Tabelle1[[#This Row],[Tournament]]="Wimbledon","YES","NO")</f>
        <v>NO</v>
      </c>
      <c r="D1168" s="153">
        <v>43738</v>
      </c>
      <c r="E1168" s="154" t="s">
        <v>744</v>
      </c>
      <c r="F1168" s="154">
        <v>4</v>
      </c>
      <c r="G1168" s="154" t="s">
        <v>636</v>
      </c>
      <c r="H1168" s="154" t="s">
        <v>558</v>
      </c>
      <c r="I1168" s="154" t="s">
        <v>526</v>
      </c>
      <c r="J1168" s="154" t="s">
        <v>525</v>
      </c>
      <c r="K1168" s="154" t="s">
        <v>557</v>
      </c>
      <c r="L1168" s="154">
        <f>IF(Tabelle1[[#This Row],[Minutes]]&gt;1,Tabelle1[[#This Row],[Minutes]],"")</f>
        <v>56</v>
      </c>
      <c r="M1168" s="154">
        <v>56</v>
      </c>
      <c r="N1168"/>
    </row>
    <row r="1169" spans="1:14" x14ac:dyDescent="0.25">
      <c r="A1169" s="149" t="s">
        <v>518</v>
      </c>
      <c r="B1169" s="151" t="str">
        <f>IF(OR(ISNUMBER(FIND("W/O",Tabelle1[[#This Row],[Score]])),ISNUMBER(FIND("RET",Tabelle1[[#This Row],[Score]]))),"NO","YES")</f>
        <v>YES</v>
      </c>
      <c r="C1169" s="151" t="str">
        <f>IF(Tabelle1[[#This Row],[Tournament]]="Wimbledon","YES","NO")</f>
        <v>NO</v>
      </c>
      <c r="D1169" s="150">
        <v>43738</v>
      </c>
      <c r="E1169" s="151" t="s">
        <v>744</v>
      </c>
      <c r="F1169" s="151">
        <v>4</v>
      </c>
      <c r="G1169" s="151" t="s">
        <v>745</v>
      </c>
      <c r="H1169" s="151" t="s">
        <v>561</v>
      </c>
      <c r="I1169" s="151" t="s">
        <v>625</v>
      </c>
      <c r="J1169" s="151" t="s">
        <v>577</v>
      </c>
      <c r="K1169" s="151" t="s">
        <v>751</v>
      </c>
      <c r="L1169" s="151">
        <f>IF(Tabelle1[[#This Row],[Minutes]]&gt;1,Tabelle1[[#This Row],[Minutes]],"")</f>
        <v>90</v>
      </c>
      <c r="M1169" s="151">
        <v>90</v>
      </c>
      <c r="N1169"/>
    </row>
    <row r="1170" spans="1:14" x14ac:dyDescent="0.25">
      <c r="A1170" s="152" t="s">
        <v>518</v>
      </c>
      <c r="B1170" s="154" t="str">
        <f>IF(OR(ISNUMBER(FIND("W/O",Tabelle1[[#This Row],[Score]])),ISNUMBER(FIND("RET",Tabelle1[[#This Row],[Score]]))),"NO","YES")</f>
        <v>YES</v>
      </c>
      <c r="C1170" s="154" t="str">
        <f>IF(Tabelle1[[#This Row],[Tournament]]="Wimbledon","YES","NO")</f>
        <v>NO</v>
      </c>
      <c r="D1170" s="153">
        <v>43738</v>
      </c>
      <c r="E1170" s="154" t="s">
        <v>744</v>
      </c>
      <c r="F1170" s="154">
        <v>4</v>
      </c>
      <c r="G1170" s="154" t="s">
        <v>615</v>
      </c>
      <c r="H1170" s="154" t="s">
        <v>614</v>
      </c>
      <c r="I1170" s="154" t="s">
        <v>732</v>
      </c>
      <c r="J1170" s="154" t="s">
        <v>731</v>
      </c>
      <c r="K1170" s="154" t="s">
        <v>750</v>
      </c>
      <c r="L1170" s="154">
        <f>IF(Tabelle1[[#This Row],[Minutes]]&gt;1,Tabelle1[[#This Row],[Minutes]],"")</f>
        <v>78</v>
      </c>
      <c r="M1170" s="154">
        <v>78</v>
      </c>
      <c r="N1170"/>
    </row>
    <row r="1171" spans="1:14" x14ac:dyDescent="0.25">
      <c r="A1171" s="149" t="s">
        <v>518</v>
      </c>
      <c r="B1171" s="151" t="str">
        <f>IF(OR(ISNUMBER(FIND("W/O",Tabelle1[[#This Row],[Score]])),ISNUMBER(FIND("RET",Tabelle1[[#This Row],[Score]]))),"NO","YES")</f>
        <v>YES</v>
      </c>
      <c r="C1171" s="151" t="str">
        <f>IF(Tabelle1[[#This Row],[Tournament]]="Wimbledon","YES","NO")</f>
        <v>NO</v>
      </c>
      <c r="D1171" s="150">
        <v>43738</v>
      </c>
      <c r="E1171" s="151" t="s">
        <v>744</v>
      </c>
      <c r="F1171" s="151">
        <v>4</v>
      </c>
      <c r="G1171" s="151" t="s">
        <v>515</v>
      </c>
      <c r="H1171" s="151" t="s">
        <v>576</v>
      </c>
      <c r="I1171" s="151" t="s">
        <v>562</v>
      </c>
      <c r="J1171" s="151" t="s">
        <v>579</v>
      </c>
      <c r="K1171" s="151" t="s">
        <v>550</v>
      </c>
      <c r="L1171" s="151">
        <f>IF(Tabelle1[[#This Row],[Minutes]]&gt;1,Tabelle1[[#This Row],[Minutes]],"")</f>
        <v>79</v>
      </c>
      <c r="M1171" s="151">
        <v>79</v>
      </c>
      <c r="N1171"/>
    </row>
    <row r="1172" spans="1:14" x14ac:dyDescent="0.25">
      <c r="A1172" s="152" t="s">
        <v>518</v>
      </c>
      <c r="B1172" s="154" t="str">
        <f>IF(OR(ISNUMBER(FIND("W/O",Tabelle1[[#This Row],[Score]])),ISNUMBER(FIND("RET",Tabelle1[[#This Row],[Score]]))),"NO","YES")</f>
        <v>YES</v>
      </c>
      <c r="C1172" s="154" t="str">
        <f>IF(Tabelle1[[#This Row],[Tournament]]="Wimbledon","YES","NO")</f>
        <v>NO</v>
      </c>
      <c r="D1172" s="153">
        <v>43738</v>
      </c>
      <c r="E1172" s="154" t="s">
        <v>744</v>
      </c>
      <c r="F1172" s="154">
        <v>4</v>
      </c>
      <c r="G1172" s="154" t="s">
        <v>600</v>
      </c>
      <c r="H1172" s="154" t="s">
        <v>599</v>
      </c>
      <c r="I1172" s="154" t="s">
        <v>574</v>
      </c>
      <c r="J1172" s="154" t="s">
        <v>573</v>
      </c>
      <c r="K1172" s="154" t="s">
        <v>610</v>
      </c>
      <c r="L1172" s="154">
        <f>IF(Tabelle1[[#This Row],[Minutes]]&gt;1,Tabelle1[[#This Row],[Minutes]],"")</f>
        <v>85</v>
      </c>
      <c r="M1172" s="154">
        <v>85</v>
      </c>
      <c r="N1172"/>
    </row>
    <row r="1173" spans="1:14" x14ac:dyDescent="0.25">
      <c r="A1173" s="149" t="s">
        <v>518</v>
      </c>
      <c r="B1173" s="151" t="str">
        <f>IF(OR(ISNUMBER(FIND("W/O",Tabelle1[[#This Row],[Score]])),ISNUMBER(FIND("RET",Tabelle1[[#This Row],[Score]]))),"NO","YES")</f>
        <v>YES</v>
      </c>
      <c r="C1173" s="151" t="str">
        <f>IF(Tabelle1[[#This Row],[Tournament]]="Wimbledon","YES","NO")</f>
        <v>NO</v>
      </c>
      <c r="D1173" s="150">
        <v>43738</v>
      </c>
      <c r="E1173" s="151" t="s">
        <v>744</v>
      </c>
      <c r="F1173" s="151">
        <v>4</v>
      </c>
      <c r="G1173" s="151" t="s">
        <v>532</v>
      </c>
      <c r="H1173" s="151" t="s">
        <v>531</v>
      </c>
      <c r="I1173" s="151" t="s">
        <v>568</v>
      </c>
      <c r="J1173" s="151" t="s">
        <v>567</v>
      </c>
      <c r="K1173" s="151" t="s">
        <v>749</v>
      </c>
      <c r="L1173" s="151">
        <f>IF(Tabelle1[[#This Row],[Minutes]]&gt;1,Tabelle1[[#This Row],[Minutes]],"")</f>
        <v>102</v>
      </c>
      <c r="M1173" s="151">
        <v>102</v>
      </c>
      <c r="N1173"/>
    </row>
    <row r="1174" spans="1:14" x14ac:dyDescent="0.25">
      <c r="A1174" s="152" t="s">
        <v>518</v>
      </c>
      <c r="B1174" s="154" t="str">
        <f>IF(OR(ISNUMBER(FIND("W/O",Tabelle1[[#This Row],[Score]])),ISNUMBER(FIND("RET",Tabelle1[[#This Row],[Score]]))),"NO","YES")</f>
        <v>YES</v>
      </c>
      <c r="C1174" s="154" t="str">
        <f>IF(Tabelle1[[#This Row],[Tournament]]="Wimbledon","YES","NO")</f>
        <v>NO</v>
      </c>
      <c r="D1174" s="153">
        <v>43738</v>
      </c>
      <c r="E1174" s="154" t="s">
        <v>744</v>
      </c>
      <c r="F1174" s="154">
        <v>4</v>
      </c>
      <c r="G1174" s="154" t="s">
        <v>555</v>
      </c>
      <c r="H1174" s="154" t="s">
        <v>554</v>
      </c>
      <c r="I1174" s="154" t="s">
        <v>548</v>
      </c>
      <c r="J1174" s="154" t="s">
        <v>748</v>
      </c>
      <c r="K1174" s="154" t="s">
        <v>522</v>
      </c>
      <c r="L1174" s="154">
        <f>IF(Tabelle1[[#This Row],[Minutes]]&gt;1,Tabelle1[[#This Row],[Minutes]],"")</f>
        <v>81</v>
      </c>
      <c r="M1174" s="154">
        <v>81</v>
      </c>
      <c r="N1174"/>
    </row>
    <row r="1175" spans="1:14" x14ac:dyDescent="0.25">
      <c r="A1175" s="149" t="s">
        <v>518</v>
      </c>
      <c r="B1175" s="151" t="str">
        <f>IF(OR(ISNUMBER(FIND("W/O",Tabelle1[[#This Row],[Score]])),ISNUMBER(FIND("RET",Tabelle1[[#This Row],[Score]]))),"NO","YES")</f>
        <v>YES</v>
      </c>
      <c r="C1175" s="151" t="str">
        <f>IF(Tabelle1[[#This Row],[Tournament]]="Wimbledon","YES","NO")</f>
        <v>NO</v>
      </c>
      <c r="D1175" s="150">
        <v>43738</v>
      </c>
      <c r="E1175" s="151" t="s">
        <v>744</v>
      </c>
      <c r="F1175" s="151">
        <v>5</v>
      </c>
      <c r="G1175" s="151" t="s">
        <v>636</v>
      </c>
      <c r="H1175" s="151" t="s">
        <v>558</v>
      </c>
      <c r="I1175" s="151" t="s">
        <v>615</v>
      </c>
      <c r="J1175" s="151" t="s">
        <v>614</v>
      </c>
      <c r="K1175" s="151" t="s">
        <v>607</v>
      </c>
      <c r="L1175" s="151">
        <f>IF(Tabelle1[[#This Row],[Minutes]]&gt;1,Tabelle1[[#This Row],[Minutes]],"")</f>
        <v>100</v>
      </c>
      <c r="M1175" s="151">
        <v>100</v>
      </c>
      <c r="N1175"/>
    </row>
    <row r="1176" spans="1:14" x14ac:dyDescent="0.25">
      <c r="A1176" s="152" t="s">
        <v>518</v>
      </c>
      <c r="B1176" s="154" t="str">
        <f>IF(OR(ISNUMBER(FIND("W/O",Tabelle1[[#This Row],[Score]])),ISNUMBER(FIND("RET",Tabelle1[[#This Row],[Score]]))),"NO","YES")</f>
        <v>YES</v>
      </c>
      <c r="C1176" s="154" t="str">
        <f>IF(Tabelle1[[#This Row],[Tournament]]="Wimbledon","YES","NO")</f>
        <v>NO</v>
      </c>
      <c r="D1176" s="153">
        <v>43738</v>
      </c>
      <c r="E1176" s="154" t="s">
        <v>744</v>
      </c>
      <c r="F1176" s="154">
        <v>5</v>
      </c>
      <c r="G1176" s="154" t="s">
        <v>745</v>
      </c>
      <c r="H1176" s="154" t="s">
        <v>561</v>
      </c>
      <c r="I1176" s="154" t="s">
        <v>532</v>
      </c>
      <c r="J1176" s="154" t="s">
        <v>531</v>
      </c>
      <c r="K1176" s="154" t="s">
        <v>747</v>
      </c>
      <c r="L1176" s="154">
        <f>IF(Tabelle1[[#This Row],[Minutes]]&gt;1,Tabelle1[[#This Row],[Minutes]],"")</f>
        <v>71</v>
      </c>
      <c r="M1176" s="154">
        <v>71</v>
      </c>
      <c r="N1176"/>
    </row>
    <row r="1177" spans="1:14" x14ac:dyDescent="0.25">
      <c r="A1177" s="149" t="s">
        <v>518</v>
      </c>
      <c r="B1177" s="151" t="str">
        <f>IF(OR(ISNUMBER(FIND("W/O",Tabelle1[[#This Row],[Score]])),ISNUMBER(FIND("RET",Tabelle1[[#This Row],[Score]]))),"NO","YES")</f>
        <v>YES</v>
      </c>
      <c r="C1177" s="151" t="str">
        <f>IF(Tabelle1[[#This Row],[Tournament]]="Wimbledon","YES","NO")</f>
        <v>NO</v>
      </c>
      <c r="D1177" s="150">
        <v>43738</v>
      </c>
      <c r="E1177" s="151" t="s">
        <v>744</v>
      </c>
      <c r="F1177" s="151">
        <v>5</v>
      </c>
      <c r="G1177" s="151" t="s">
        <v>515</v>
      </c>
      <c r="H1177" s="151" t="s">
        <v>576</v>
      </c>
      <c r="I1177" s="151" t="s">
        <v>571</v>
      </c>
      <c r="J1177" s="151" t="s">
        <v>570</v>
      </c>
      <c r="K1177" s="151" t="s">
        <v>585</v>
      </c>
      <c r="L1177" s="151">
        <f>IF(Tabelle1[[#This Row],[Minutes]]&gt;1,Tabelle1[[#This Row],[Minutes]],"")</f>
        <v>88</v>
      </c>
      <c r="M1177" s="151">
        <v>88</v>
      </c>
      <c r="N1177"/>
    </row>
    <row r="1178" spans="1:14" x14ac:dyDescent="0.25">
      <c r="A1178" s="152" t="s">
        <v>518</v>
      </c>
      <c r="B1178" s="154" t="str">
        <f>IF(OR(ISNUMBER(FIND("W/O",Tabelle1[[#This Row],[Score]])),ISNUMBER(FIND("RET",Tabelle1[[#This Row],[Score]]))),"NO","YES")</f>
        <v>YES</v>
      </c>
      <c r="C1178" s="154" t="str">
        <f>IF(Tabelle1[[#This Row],[Tournament]]="Wimbledon","YES","NO")</f>
        <v>NO</v>
      </c>
      <c r="D1178" s="153">
        <v>43738</v>
      </c>
      <c r="E1178" s="154" t="s">
        <v>744</v>
      </c>
      <c r="F1178" s="154">
        <v>5</v>
      </c>
      <c r="G1178" s="154" t="s">
        <v>600</v>
      </c>
      <c r="H1178" s="154" t="s">
        <v>599</v>
      </c>
      <c r="I1178" s="154" t="s">
        <v>555</v>
      </c>
      <c r="J1178" s="154" t="s">
        <v>554</v>
      </c>
      <c r="K1178" s="154" t="s">
        <v>746</v>
      </c>
      <c r="L1178" s="154">
        <f>IF(Tabelle1[[#This Row],[Minutes]]&gt;1,Tabelle1[[#This Row],[Minutes]],"")</f>
        <v>83</v>
      </c>
      <c r="M1178" s="154">
        <v>83</v>
      </c>
      <c r="N1178"/>
    </row>
    <row r="1179" spans="1:14" x14ac:dyDescent="0.25">
      <c r="A1179" s="149" t="s">
        <v>518</v>
      </c>
      <c r="B1179" s="151" t="str">
        <f>IF(OR(ISNUMBER(FIND("W/O",Tabelle1[[#This Row],[Score]])),ISNUMBER(FIND("RET",Tabelle1[[#This Row],[Score]]))),"NO","YES")</f>
        <v>YES</v>
      </c>
      <c r="C1179" s="151" t="str">
        <f>IF(Tabelle1[[#This Row],[Tournament]]="Wimbledon","YES","NO")</f>
        <v>NO</v>
      </c>
      <c r="D1179" s="150">
        <v>43738</v>
      </c>
      <c r="E1179" s="151" t="s">
        <v>744</v>
      </c>
      <c r="F1179" s="151">
        <v>6</v>
      </c>
      <c r="G1179" s="151" t="s">
        <v>515</v>
      </c>
      <c r="H1179" s="151" t="s">
        <v>576</v>
      </c>
      <c r="I1179" s="151" t="s">
        <v>636</v>
      </c>
      <c r="J1179" s="151" t="s">
        <v>558</v>
      </c>
      <c r="K1179" s="151" t="s">
        <v>566</v>
      </c>
      <c r="L1179" s="151">
        <f>IF(Tabelle1[[#This Row],[Minutes]]&gt;1,Tabelle1[[#This Row],[Minutes]],"")</f>
        <v>74</v>
      </c>
      <c r="M1179" s="151">
        <v>74</v>
      </c>
      <c r="N1179"/>
    </row>
    <row r="1180" spans="1:14" x14ac:dyDescent="0.25">
      <c r="A1180" s="152" t="s">
        <v>518</v>
      </c>
      <c r="B1180" s="154" t="str">
        <f>IF(OR(ISNUMBER(FIND("W/O",Tabelle1[[#This Row],[Score]])),ISNUMBER(FIND("RET",Tabelle1[[#This Row],[Score]]))),"NO","YES")</f>
        <v>YES</v>
      </c>
      <c r="C1180" s="154" t="str">
        <f>IF(Tabelle1[[#This Row],[Tournament]]="Wimbledon","YES","NO")</f>
        <v>NO</v>
      </c>
      <c r="D1180" s="153">
        <v>43738</v>
      </c>
      <c r="E1180" s="154" t="s">
        <v>744</v>
      </c>
      <c r="F1180" s="154">
        <v>6</v>
      </c>
      <c r="G1180" s="154" t="s">
        <v>600</v>
      </c>
      <c r="H1180" s="154" t="s">
        <v>599</v>
      </c>
      <c r="I1180" s="154" t="s">
        <v>745</v>
      </c>
      <c r="J1180" s="154" t="s">
        <v>561</v>
      </c>
      <c r="K1180" s="154" t="s">
        <v>607</v>
      </c>
      <c r="L1180" s="154">
        <f>IF(Tabelle1[[#This Row],[Minutes]]&gt;1,Tabelle1[[#This Row],[Minutes]],"")</f>
        <v>93</v>
      </c>
      <c r="M1180" s="154">
        <v>93</v>
      </c>
      <c r="N1180"/>
    </row>
    <row r="1181" spans="1:14" x14ac:dyDescent="0.25">
      <c r="A1181" s="149" t="s">
        <v>518</v>
      </c>
      <c r="B1181" s="151" t="str">
        <f>IF(OR(ISNUMBER(FIND("W/O",Tabelle1[[#This Row],[Score]])),ISNUMBER(FIND("RET",Tabelle1[[#This Row],[Score]]))),"NO","YES")</f>
        <v>YES</v>
      </c>
      <c r="C1181" s="151" t="str">
        <f>IF(Tabelle1[[#This Row],[Tournament]]="Wimbledon","YES","NO")</f>
        <v>NO</v>
      </c>
      <c r="D1181" s="150">
        <v>43738</v>
      </c>
      <c r="E1181" s="151" t="s">
        <v>744</v>
      </c>
      <c r="F1181" s="151">
        <v>7</v>
      </c>
      <c r="G1181" s="151" t="s">
        <v>515</v>
      </c>
      <c r="H1181" s="151" t="s">
        <v>576</v>
      </c>
      <c r="I1181" s="151" t="s">
        <v>600</v>
      </c>
      <c r="J1181" s="151" t="s">
        <v>599</v>
      </c>
      <c r="K1181" s="151" t="s">
        <v>533</v>
      </c>
      <c r="L1181" s="151">
        <f>IF(Tabelle1[[#This Row],[Minutes]]&gt;1,Tabelle1[[#This Row],[Minutes]],"")</f>
        <v>102</v>
      </c>
      <c r="M1181" s="151">
        <v>102</v>
      </c>
      <c r="N1181"/>
    </row>
    <row r="1182" spans="1:14" x14ac:dyDescent="0.25">
      <c r="A1182" s="152" t="s">
        <v>518</v>
      </c>
      <c r="B1182" s="154" t="str">
        <f>IF(OR(ISNUMBER(FIND("W/O",Tabelle1[[#This Row],[Score]])),ISNUMBER(FIND("RET",Tabelle1[[#This Row],[Score]]))),"NO","YES")</f>
        <v>YES</v>
      </c>
      <c r="C1182" s="154" t="str">
        <f>IF(Tabelle1[[#This Row],[Tournament]]="Wimbledon","YES","NO")</f>
        <v>NO</v>
      </c>
      <c r="D1182" s="153">
        <v>43745</v>
      </c>
      <c r="E1182" s="154" t="s">
        <v>725</v>
      </c>
      <c r="F1182" s="154">
        <v>3</v>
      </c>
      <c r="G1182" s="154" t="s">
        <v>729</v>
      </c>
      <c r="H1182" s="154" t="s">
        <v>728</v>
      </c>
      <c r="I1182" s="154" t="s">
        <v>600</v>
      </c>
      <c r="J1182" s="154" t="s">
        <v>599</v>
      </c>
      <c r="K1182" s="154" t="s">
        <v>681</v>
      </c>
      <c r="L1182" s="154">
        <f>IF(Tabelle1[[#This Row],[Minutes]]&gt;1,Tabelle1[[#This Row],[Minutes]],"")</f>
        <v>113</v>
      </c>
      <c r="M1182" s="154">
        <v>113</v>
      </c>
      <c r="N1182"/>
    </row>
    <row r="1183" spans="1:14" x14ac:dyDescent="0.25">
      <c r="A1183" s="149" t="s">
        <v>518</v>
      </c>
      <c r="B1183" s="151" t="str">
        <f>IF(OR(ISNUMBER(FIND("W/O",Tabelle1[[#This Row],[Score]])),ISNUMBER(FIND("RET",Tabelle1[[#This Row],[Score]]))),"NO","YES")</f>
        <v>YES</v>
      </c>
      <c r="C1183" s="151" t="str">
        <f>IF(Tabelle1[[#This Row],[Tournament]]="Wimbledon","YES","NO")</f>
        <v>NO</v>
      </c>
      <c r="D1183" s="150">
        <v>43745</v>
      </c>
      <c r="E1183" s="151" t="s">
        <v>725</v>
      </c>
      <c r="F1183" s="151">
        <v>3</v>
      </c>
      <c r="G1183" s="151" t="s">
        <v>612</v>
      </c>
      <c r="H1183" s="151" t="s">
        <v>611</v>
      </c>
      <c r="I1183" s="151" t="s">
        <v>565</v>
      </c>
      <c r="J1183" s="151" t="s">
        <v>632</v>
      </c>
      <c r="K1183" s="151" t="s">
        <v>607</v>
      </c>
      <c r="L1183" s="151">
        <f>IF(Tabelle1[[#This Row],[Minutes]]&gt;1,Tabelle1[[#This Row],[Minutes]],"")</f>
        <v>95</v>
      </c>
      <c r="M1183" s="151">
        <v>95</v>
      </c>
      <c r="N1183"/>
    </row>
    <row r="1184" spans="1:14" x14ac:dyDescent="0.25">
      <c r="A1184" s="152" t="s">
        <v>518</v>
      </c>
      <c r="B1184" s="154" t="str">
        <f>IF(OR(ISNUMBER(FIND("W/O",Tabelle1[[#This Row],[Score]])),ISNUMBER(FIND("RET",Tabelle1[[#This Row],[Score]]))),"NO","YES")</f>
        <v>YES</v>
      </c>
      <c r="C1184" s="154" t="str">
        <f>IF(Tabelle1[[#This Row],[Tournament]]="Wimbledon","YES","NO")</f>
        <v>NO</v>
      </c>
      <c r="D1184" s="153">
        <v>43745</v>
      </c>
      <c r="E1184" s="154" t="s">
        <v>725</v>
      </c>
      <c r="F1184" s="154">
        <v>3</v>
      </c>
      <c r="G1184" s="154" t="s">
        <v>562</v>
      </c>
      <c r="H1184" s="154" t="s">
        <v>579</v>
      </c>
      <c r="I1184" s="154" t="s">
        <v>549</v>
      </c>
      <c r="J1184" s="154" t="s">
        <v>548</v>
      </c>
      <c r="K1184" s="154" t="s">
        <v>610</v>
      </c>
      <c r="L1184" s="154">
        <f>IF(Tabelle1[[#This Row],[Minutes]]&gt;1,Tabelle1[[#This Row],[Minutes]],"")</f>
        <v>70</v>
      </c>
      <c r="M1184" s="154">
        <v>70</v>
      </c>
      <c r="N1184"/>
    </row>
    <row r="1185" spans="1:14" x14ac:dyDescent="0.25">
      <c r="A1185" s="149" t="s">
        <v>518</v>
      </c>
      <c r="B1185" s="151" t="str">
        <f>IF(OR(ISNUMBER(FIND("W/O",Tabelle1[[#This Row],[Score]])),ISNUMBER(FIND("RET",Tabelle1[[#This Row],[Score]]))),"NO","YES")</f>
        <v>YES</v>
      </c>
      <c r="C1185" s="151" t="str">
        <f>IF(Tabelle1[[#This Row],[Tournament]]="Wimbledon","YES","NO")</f>
        <v>NO</v>
      </c>
      <c r="D1185" s="150">
        <v>43745</v>
      </c>
      <c r="E1185" s="151" t="s">
        <v>725</v>
      </c>
      <c r="F1185" s="151">
        <v>3</v>
      </c>
      <c r="G1185" s="151" t="s">
        <v>535</v>
      </c>
      <c r="H1185" s="151" t="s">
        <v>534</v>
      </c>
      <c r="I1185" s="151" t="s">
        <v>647</v>
      </c>
      <c r="J1185" s="151" t="s">
        <v>645</v>
      </c>
      <c r="K1185" s="151" t="s">
        <v>569</v>
      </c>
      <c r="L1185" s="151">
        <f>IF(Tabelle1[[#This Row],[Minutes]]&gt;1,Tabelle1[[#This Row],[Minutes]],"")</f>
        <v>57</v>
      </c>
      <c r="M1185" s="151">
        <v>57</v>
      </c>
      <c r="N1185"/>
    </row>
    <row r="1186" spans="1:14" x14ac:dyDescent="0.25">
      <c r="A1186" s="152" t="s">
        <v>518</v>
      </c>
      <c r="B1186" s="154" t="str">
        <f>IF(OR(ISNUMBER(FIND("W/O",Tabelle1[[#This Row],[Score]])),ISNUMBER(FIND("RET",Tabelle1[[#This Row],[Score]]))),"NO","YES")</f>
        <v>YES</v>
      </c>
      <c r="C1186" s="154" t="str">
        <f>IF(Tabelle1[[#This Row],[Tournament]]="Wimbledon","YES","NO")</f>
        <v>NO</v>
      </c>
      <c r="D1186" s="153">
        <v>43745</v>
      </c>
      <c r="E1186" s="154" t="s">
        <v>725</v>
      </c>
      <c r="F1186" s="154">
        <v>3</v>
      </c>
      <c r="G1186" s="154" t="s">
        <v>552</v>
      </c>
      <c r="H1186" s="154" t="s">
        <v>551</v>
      </c>
      <c r="I1186" s="154" t="s">
        <v>743</v>
      </c>
      <c r="J1186" s="154" t="s">
        <v>742</v>
      </c>
      <c r="K1186" s="154" t="s">
        <v>512</v>
      </c>
      <c r="L1186" s="154">
        <f>IF(Tabelle1[[#This Row],[Minutes]]&gt;1,Tabelle1[[#This Row],[Minutes]],"")</f>
        <v>64</v>
      </c>
      <c r="M1186" s="154">
        <v>64</v>
      </c>
      <c r="N1186"/>
    </row>
    <row r="1187" spans="1:14" x14ac:dyDescent="0.25">
      <c r="A1187" s="149" t="s">
        <v>518</v>
      </c>
      <c r="B1187" s="151" t="str">
        <f>IF(OR(ISNUMBER(FIND("W/O",Tabelle1[[#This Row],[Score]])),ISNUMBER(FIND("RET",Tabelle1[[#This Row],[Score]]))),"NO","YES")</f>
        <v>YES</v>
      </c>
      <c r="C1187" s="151" t="str">
        <f>IF(Tabelle1[[#This Row],[Tournament]]="Wimbledon","YES","NO")</f>
        <v>NO</v>
      </c>
      <c r="D1187" s="150">
        <v>43745</v>
      </c>
      <c r="E1187" s="151" t="s">
        <v>725</v>
      </c>
      <c r="F1187" s="151">
        <v>3</v>
      </c>
      <c r="G1187" s="151" t="s">
        <v>526</v>
      </c>
      <c r="H1187" s="151" t="s">
        <v>525</v>
      </c>
      <c r="I1187" s="151" t="s">
        <v>741</v>
      </c>
      <c r="J1187" s="151" t="s">
        <v>622</v>
      </c>
      <c r="K1187" s="151" t="s">
        <v>637</v>
      </c>
      <c r="L1187" s="151">
        <f>IF(Tabelle1[[#This Row],[Minutes]]&gt;1,Tabelle1[[#This Row],[Minutes]],"")</f>
        <v>70</v>
      </c>
      <c r="M1187" s="151">
        <v>70</v>
      </c>
      <c r="N1187"/>
    </row>
    <row r="1188" spans="1:14" x14ac:dyDescent="0.25">
      <c r="A1188" s="152" t="s">
        <v>518</v>
      </c>
      <c r="B1188" s="154" t="str">
        <f>IF(OR(ISNUMBER(FIND("W/O",Tabelle1[[#This Row],[Score]])),ISNUMBER(FIND("RET",Tabelle1[[#This Row],[Score]]))),"NO","YES")</f>
        <v>YES</v>
      </c>
      <c r="C1188" s="154" t="str">
        <f>IF(Tabelle1[[#This Row],[Tournament]]="Wimbledon","YES","NO")</f>
        <v>NO</v>
      </c>
      <c r="D1188" s="153">
        <v>43745</v>
      </c>
      <c r="E1188" s="154" t="s">
        <v>725</v>
      </c>
      <c r="F1188" s="154">
        <v>3</v>
      </c>
      <c r="G1188" s="154" t="s">
        <v>730</v>
      </c>
      <c r="H1188" s="154" t="s">
        <v>665</v>
      </c>
      <c r="I1188" s="154" t="s">
        <v>587</v>
      </c>
      <c r="J1188" s="154" t="s">
        <v>644</v>
      </c>
      <c r="K1188" s="154" t="s">
        <v>607</v>
      </c>
      <c r="L1188" s="154">
        <f>IF(Tabelle1[[#This Row],[Minutes]]&gt;1,Tabelle1[[#This Row],[Minutes]],"")</f>
        <v>93</v>
      </c>
      <c r="M1188" s="154">
        <v>93</v>
      </c>
      <c r="N1188"/>
    </row>
    <row r="1189" spans="1:14" x14ac:dyDescent="0.25">
      <c r="A1189" s="149" t="s">
        <v>518</v>
      </c>
      <c r="B1189" s="151" t="str">
        <f>IF(OR(ISNUMBER(FIND("W/O",Tabelle1[[#This Row],[Score]])),ISNUMBER(FIND("RET",Tabelle1[[#This Row],[Score]]))),"NO","YES")</f>
        <v>YES</v>
      </c>
      <c r="C1189" s="151" t="str">
        <f>IF(Tabelle1[[#This Row],[Tournament]]="Wimbledon","YES","NO")</f>
        <v>NO</v>
      </c>
      <c r="D1189" s="150">
        <v>43745</v>
      </c>
      <c r="E1189" s="151" t="s">
        <v>725</v>
      </c>
      <c r="F1189" s="151">
        <v>3</v>
      </c>
      <c r="G1189" s="151" t="s">
        <v>521</v>
      </c>
      <c r="H1189" s="151" t="s">
        <v>520</v>
      </c>
      <c r="I1189" s="151" t="s">
        <v>625</v>
      </c>
      <c r="J1189" s="151" t="s">
        <v>577</v>
      </c>
      <c r="K1189" s="151" t="s">
        <v>646</v>
      </c>
      <c r="L1189" s="151">
        <f>IF(Tabelle1[[#This Row],[Minutes]]&gt;1,Tabelle1[[#This Row],[Minutes]],"")</f>
        <v>71</v>
      </c>
      <c r="M1189" s="151">
        <v>71</v>
      </c>
      <c r="N1189"/>
    </row>
    <row r="1190" spans="1:14" x14ac:dyDescent="0.25">
      <c r="A1190" s="152" t="s">
        <v>518</v>
      </c>
      <c r="B1190" s="154" t="str">
        <f>IF(OR(ISNUMBER(FIND("W/O",Tabelle1[[#This Row],[Score]])),ISNUMBER(FIND("RET",Tabelle1[[#This Row],[Score]]))),"NO","YES")</f>
        <v>YES</v>
      </c>
      <c r="C1190" s="154" t="str">
        <f>IF(Tabelle1[[#This Row],[Tournament]]="Wimbledon","YES","NO")</f>
        <v>NO</v>
      </c>
      <c r="D1190" s="153">
        <v>43745</v>
      </c>
      <c r="E1190" s="154" t="s">
        <v>725</v>
      </c>
      <c r="F1190" s="154">
        <v>3</v>
      </c>
      <c r="G1190" s="154" t="s">
        <v>524</v>
      </c>
      <c r="H1190" s="154" t="s">
        <v>523</v>
      </c>
      <c r="I1190" s="154" t="s">
        <v>740</v>
      </c>
      <c r="J1190" s="154" t="s">
        <v>739</v>
      </c>
      <c r="K1190" s="154" t="s">
        <v>566</v>
      </c>
      <c r="L1190" s="154">
        <f>IF(Tabelle1[[#This Row],[Minutes]]&gt;1,Tabelle1[[#This Row],[Minutes]],"")</f>
        <v>76</v>
      </c>
      <c r="M1190" s="154">
        <v>76</v>
      </c>
      <c r="N1190"/>
    </row>
    <row r="1191" spans="1:14" x14ac:dyDescent="0.25">
      <c r="A1191" s="149" t="s">
        <v>518</v>
      </c>
      <c r="B1191" s="151" t="str">
        <f>IF(OR(ISNUMBER(FIND("W/O",Tabelle1[[#This Row],[Score]])),ISNUMBER(FIND("RET",Tabelle1[[#This Row],[Score]]))),"NO","YES")</f>
        <v>YES</v>
      </c>
      <c r="C1191" s="151" t="str">
        <f>IF(Tabelle1[[#This Row],[Tournament]]="Wimbledon","YES","NO")</f>
        <v>NO</v>
      </c>
      <c r="D1191" s="150">
        <v>43745</v>
      </c>
      <c r="E1191" s="151" t="s">
        <v>725</v>
      </c>
      <c r="F1191" s="151">
        <v>3</v>
      </c>
      <c r="G1191" s="151" t="s">
        <v>574</v>
      </c>
      <c r="H1191" s="151" t="s">
        <v>573</v>
      </c>
      <c r="I1191" s="151" t="s">
        <v>658</v>
      </c>
      <c r="J1191" s="151" t="s">
        <v>738</v>
      </c>
      <c r="K1191" s="151" t="s">
        <v>569</v>
      </c>
      <c r="L1191" s="151">
        <f>IF(Tabelle1[[#This Row],[Minutes]]&gt;1,Tabelle1[[#This Row],[Minutes]],"")</f>
        <v>61</v>
      </c>
      <c r="M1191" s="151">
        <v>61</v>
      </c>
      <c r="N1191"/>
    </row>
    <row r="1192" spans="1:14" x14ac:dyDescent="0.25">
      <c r="A1192" s="152" t="s">
        <v>518</v>
      </c>
      <c r="B1192" s="154" t="str">
        <f>IF(OR(ISNUMBER(FIND("W/O",Tabelle1[[#This Row],[Score]])),ISNUMBER(FIND("RET",Tabelle1[[#This Row],[Score]]))),"NO","YES")</f>
        <v>YES</v>
      </c>
      <c r="C1192" s="154" t="str">
        <f>IF(Tabelle1[[#This Row],[Tournament]]="Wimbledon","YES","NO")</f>
        <v>NO</v>
      </c>
      <c r="D1192" s="153">
        <v>43745</v>
      </c>
      <c r="E1192" s="154" t="s">
        <v>725</v>
      </c>
      <c r="F1192" s="154">
        <v>3</v>
      </c>
      <c r="G1192" s="154" t="s">
        <v>615</v>
      </c>
      <c r="H1192" s="154" t="s">
        <v>614</v>
      </c>
      <c r="I1192" s="154" t="s">
        <v>737</v>
      </c>
      <c r="J1192" s="154" t="s">
        <v>584</v>
      </c>
      <c r="K1192" s="154" t="s">
        <v>646</v>
      </c>
      <c r="L1192" s="154">
        <f>IF(Tabelle1[[#This Row],[Minutes]]&gt;1,Tabelle1[[#This Row],[Minutes]],"")</f>
        <v>60</v>
      </c>
      <c r="M1192" s="154">
        <v>60</v>
      </c>
      <c r="N1192"/>
    </row>
    <row r="1193" spans="1:14" x14ac:dyDescent="0.25">
      <c r="A1193" s="149" t="s">
        <v>518</v>
      </c>
      <c r="B1193" s="151" t="str">
        <f>IF(OR(ISNUMBER(FIND("W/O",Tabelle1[[#This Row],[Score]])),ISNUMBER(FIND("RET",Tabelle1[[#This Row],[Score]]))),"NO","YES")</f>
        <v>YES</v>
      </c>
      <c r="C1193" s="151" t="str">
        <f>IF(Tabelle1[[#This Row],[Tournament]]="Wimbledon","YES","NO")</f>
        <v>NO</v>
      </c>
      <c r="D1193" s="150">
        <v>43745</v>
      </c>
      <c r="E1193" s="151" t="s">
        <v>725</v>
      </c>
      <c r="F1193" s="151">
        <v>3</v>
      </c>
      <c r="G1193" s="151" t="s">
        <v>515</v>
      </c>
      <c r="H1193" s="151" t="s">
        <v>576</v>
      </c>
      <c r="I1193" s="151" t="s">
        <v>736</v>
      </c>
      <c r="J1193" s="151" t="s">
        <v>735</v>
      </c>
      <c r="K1193" s="151" t="s">
        <v>678</v>
      </c>
      <c r="L1193" s="151">
        <f>IF(Tabelle1[[#This Row],[Minutes]]&gt;1,Tabelle1[[#This Row],[Minutes]],"")</f>
        <v>66</v>
      </c>
      <c r="M1193" s="151">
        <v>66</v>
      </c>
      <c r="N1193"/>
    </row>
    <row r="1194" spans="1:14" x14ac:dyDescent="0.25">
      <c r="A1194" s="152" t="s">
        <v>518</v>
      </c>
      <c r="B1194" s="154" t="str">
        <f>IF(OR(ISNUMBER(FIND("W/O",Tabelle1[[#This Row],[Score]])),ISNUMBER(FIND("RET",Tabelle1[[#This Row],[Score]]))),"NO","YES")</f>
        <v>YES</v>
      </c>
      <c r="C1194" s="154" t="str">
        <f>IF(Tabelle1[[#This Row],[Tournament]]="Wimbledon","YES","NO")</f>
        <v>NO</v>
      </c>
      <c r="D1194" s="153">
        <v>43745</v>
      </c>
      <c r="E1194" s="154" t="s">
        <v>725</v>
      </c>
      <c r="F1194" s="154">
        <v>3</v>
      </c>
      <c r="G1194" s="154" t="s">
        <v>732</v>
      </c>
      <c r="H1194" s="154" t="s">
        <v>731</v>
      </c>
      <c r="I1194" s="154" t="s">
        <v>529</v>
      </c>
      <c r="J1194" s="154" t="s">
        <v>528</v>
      </c>
      <c r="K1194" s="154" t="s">
        <v>734</v>
      </c>
      <c r="L1194" s="154">
        <f>IF(Tabelle1[[#This Row],[Minutes]]&gt;1,Tabelle1[[#This Row],[Minutes]],"")</f>
        <v>67</v>
      </c>
      <c r="M1194" s="154">
        <v>67</v>
      </c>
      <c r="N1194"/>
    </row>
    <row r="1195" spans="1:14" x14ac:dyDescent="0.25">
      <c r="A1195" s="149" t="s">
        <v>518</v>
      </c>
      <c r="B1195" s="151" t="str">
        <f>IF(OR(ISNUMBER(FIND("W/O",Tabelle1[[#This Row],[Score]])),ISNUMBER(FIND("RET",Tabelle1[[#This Row],[Score]]))),"NO","YES")</f>
        <v>YES</v>
      </c>
      <c r="C1195" s="151" t="str">
        <f>IF(Tabelle1[[#This Row],[Tournament]]="Wimbledon","YES","NO")</f>
        <v>NO</v>
      </c>
      <c r="D1195" s="150">
        <v>43745</v>
      </c>
      <c r="E1195" s="151" t="s">
        <v>725</v>
      </c>
      <c r="F1195" s="151">
        <v>3</v>
      </c>
      <c r="G1195" s="151" t="s">
        <v>532</v>
      </c>
      <c r="H1195" s="151" t="s">
        <v>531</v>
      </c>
      <c r="I1195" s="151" t="s">
        <v>561</v>
      </c>
      <c r="J1195" s="151" t="s">
        <v>578</v>
      </c>
      <c r="K1195" s="151" t="s">
        <v>646</v>
      </c>
      <c r="L1195" s="151">
        <f>IF(Tabelle1[[#This Row],[Minutes]]&gt;1,Tabelle1[[#This Row],[Minutes]],"")</f>
        <v>57</v>
      </c>
      <c r="M1195" s="151">
        <v>57</v>
      </c>
      <c r="N1195"/>
    </row>
    <row r="1196" spans="1:14" x14ac:dyDescent="0.25">
      <c r="A1196" s="152" t="s">
        <v>518</v>
      </c>
      <c r="B1196" s="154" t="str">
        <f>IF(OR(ISNUMBER(FIND("W/O",Tabelle1[[#This Row],[Score]])),ISNUMBER(FIND("RET",Tabelle1[[#This Row],[Score]]))),"NO","YES")</f>
        <v>YES</v>
      </c>
      <c r="C1196" s="154" t="str">
        <f>IF(Tabelle1[[#This Row],[Tournament]]="Wimbledon","YES","NO")</f>
        <v>NO</v>
      </c>
      <c r="D1196" s="153">
        <v>43745</v>
      </c>
      <c r="E1196" s="154" t="s">
        <v>725</v>
      </c>
      <c r="F1196" s="154">
        <v>3</v>
      </c>
      <c r="G1196" s="154" t="s">
        <v>514</v>
      </c>
      <c r="H1196" s="154" t="s">
        <v>513</v>
      </c>
      <c r="I1196" s="154" t="s">
        <v>580</v>
      </c>
      <c r="J1196" s="154" t="s">
        <v>594</v>
      </c>
      <c r="K1196" s="154" t="s">
        <v>610</v>
      </c>
      <c r="L1196" s="154">
        <f>IF(Tabelle1[[#This Row],[Minutes]]&gt;1,Tabelle1[[#This Row],[Minutes]],"")</f>
        <v>87</v>
      </c>
      <c r="M1196" s="154">
        <v>87</v>
      </c>
      <c r="N1196"/>
    </row>
    <row r="1197" spans="1:14" x14ac:dyDescent="0.25">
      <c r="A1197" s="149" t="s">
        <v>518</v>
      </c>
      <c r="B1197" s="151" t="str">
        <f>IF(OR(ISNUMBER(FIND("W/O",Tabelle1[[#This Row],[Score]])),ISNUMBER(FIND("RET",Tabelle1[[#This Row],[Score]]))),"NO","YES")</f>
        <v>YES</v>
      </c>
      <c r="C1197" s="151" t="str">
        <f>IF(Tabelle1[[#This Row],[Tournament]]="Wimbledon","YES","NO")</f>
        <v>NO</v>
      </c>
      <c r="D1197" s="150">
        <v>43745</v>
      </c>
      <c r="E1197" s="151" t="s">
        <v>725</v>
      </c>
      <c r="F1197" s="151">
        <v>3</v>
      </c>
      <c r="G1197" s="151" t="s">
        <v>555</v>
      </c>
      <c r="H1197" s="151" t="s">
        <v>554</v>
      </c>
      <c r="I1197" s="151" t="s">
        <v>544</v>
      </c>
      <c r="J1197" s="151" t="s">
        <v>543</v>
      </c>
      <c r="K1197" s="151" t="s">
        <v>626</v>
      </c>
      <c r="L1197" s="151">
        <f>IF(Tabelle1[[#This Row],[Minutes]]&gt;1,Tabelle1[[#This Row],[Minutes]],"")</f>
        <v>57</v>
      </c>
      <c r="M1197" s="151">
        <v>57</v>
      </c>
      <c r="N1197"/>
    </row>
    <row r="1198" spans="1:14" x14ac:dyDescent="0.25">
      <c r="A1198" s="152" t="s">
        <v>518</v>
      </c>
      <c r="B1198" s="154" t="str">
        <f>IF(OR(ISNUMBER(FIND("W/O",Tabelle1[[#This Row],[Score]])),ISNUMBER(FIND("RET",Tabelle1[[#This Row],[Score]]))),"NO","YES")</f>
        <v>YES</v>
      </c>
      <c r="C1198" s="154" t="str">
        <f>IF(Tabelle1[[#This Row],[Tournament]]="Wimbledon","YES","NO")</f>
        <v>NO</v>
      </c>
      <c r="D1198" s="153">
        <v>43745</v>
      </c>
      <c r="E1198" s="154" t="s">
        <v>725</v>
      </c>
      <c r="F1198" s="154">
        <v>4</v>
      </c>
      <c r="G1198" s="154" t="s">
        <v>535</v>
      </c>
      <c r="H1198" s="154" t="s">
        <v>534</v>
      </c>
      <c r="I1198" s="154" t="s">
        <v>526</v>
      </c>
      <c r="J1198" s="154" t="s">
        <v>525</v>
      </c>
      <c r="K1198" s="154" t="s">
        <v>733</v>
      </c>
      <c r="L1198" s="154">
        <f>IF(Tabelle1[[#This Row],[Minutes]]&gt;1,Tabelle1[[#This Row],[Minutes]],"")</f>
        <v>120</v>
      </c>
      <c r="M1198" s="154">
        <v>120</v>
      </c>
      <c r="N1198"/>
    </row>
    <row r="1199" spans="1:14" x14ac:dyDescent="0.25">
      <c r="A1199" s="149" t="s">
        <v>518</v>
      </c>
      <c r="B1199" s="151" t="str">
        <f>IF(OR(ISNUMBER(FIND("W/O",Tabelle1[[#This Row],[Score]])),ISNUMBER(FIND("RET",Tabelle1[[#This Row],[Score]]))),"NO","YES")</f>
        <v>YES</v>
      </c>
      <c r="C1199" s="151" t="str">
        <f>IF(Tabelle1[[#This Row],[Tournament]]="Wimbledon","YES","NO")</f>
        <v>NO</v>
      </c>
      <c r="D1199" s="150">
        <v>43745</v>
      </c>
      <c r="E1199" s="151" t="s">
        <v>725</v>
      </c>
      <c r="F1199" s="151">
        <v>4</v>
      </c>
      <c r="G1199" s="151" t="s">
        <v>552</v>
      </c>
      <c r="H1199" s="151" t="s">
        <v>551</v>
      </c>
      <c r="I1199" s="151" t="s">
        <v>732</v>
      </c>
      <c r="J1199" s="151" t="s">
        <v>731</v>
      </c>
      <c r="K1199" s="151" t="s">
        <v>621</v>
      </c>
      <c r="L1199" s="151">
        <f>IF(Tabelle1[[#This Row],[Minutes]]&gt;1,Tabelle1[[#This Row],[Minutes]],"")</f>
        <v>58</v>
      </c>
      <c r="M1199" s="151">
        <v>58</v>
      </c>
      <c r="N1199"/>
    </row>
    <row r="1200" spans="1:14" x14ac:dyDescent="0.25">
      <c r="A1200" s="152" t="s">
        <v>518</v>
      </c>
      <c r="B1200" s="154" t="str">
        <f>IF(OR(ISNUMBER(FIND("W/O",Tabelle1[[#This Row],[Score]])),ISNUMBER(FIND("RET",Tabelle1[[#This Row],[Score]]))),"NO","YES")</f>
        <v>YES</v>
      </c>
      <c r="C1200" s="154" t="str">
        <f>IF(Tabelle1[[#This Row],[Tournament]]="Wimbledon","YES","NO")</f>
        <v>NO</v>
      </c>
      <c r="D1200" s="153">
        <v>43745</v>
      </c>
      <c r="E1200" s="154" t="s">
        <v>725</v>
      </c>
      <c r="F1200" s="154">
        <v>4</v>
      </c>
      <c r="G1200" s="154" t="s">
        <v>521</v>
      </c>
      <c r="H1200" s="154" t="s">
        <v>520</v>
      </c>
      <c r="I1200" s="154" t="s">
        <v>730</v>
      </c>
      <c r="J1200" s="154" t="s">
        <v>665</v>
      </c>
      <c r="K1200" s="154" t="s">
        <v>624</v>
      </c>
      <c r="L1200" s="154">
        <f>IF(Tabelle1[[#This Row],[Minutes]]&gt;1,Tabelle1[[#This Row],[Minutes]],"")</f>
        <v>51</v>
      </c>
      <c r="M1200" s="154">
        <v>51</v>
      </c>
      <c r="N1200"/>
    </row>
    <row r="1201" spans="1:14" x14ac:dyDescent="0.25">
      <c r="A1201" s="149" t="s">
        <v>518</v>
      </c>
      <c r="B1201" s="151" t="str">
        <f>IF(OR(ISNUMBER(FIND("W/O",Tabelle1[[#This Row],[Score]])),ISNUMBER(FIND("RET",Tabelle1[[#This Row],[Score]]))),"NO","YES")</f>
        <v>YES</v>
      </c>
      <c r="C1201" s="151" t="str">
        <f>IF(Tabelle1[[#This Row],[Tournament]]="Wimbledon","YES","NO")</f>
        <v>NO</v>
      </c>
      <c r="D1201" s="150">
        <v>43745</v>
      </c>
      <c r="E1201" s="151" t="s">
        <v>725</v>
      </c>
      <c r="F1201" s="151">
        <v>4</v>
      </c>
      <c r="G1201" s="151" t="s">
        <v>524</v>
      </c>
      <c r="H1201" s="151" t="s">
        <v>523</v>
      </c>
      <c r="I1201" s="151" t="s">
        <v>555</v>
      </c>
      <c r="J1201" s="151" t="s">
        <v>554</v>
      </c>
      <c r="K1201" s="151" t="s">
        <v>604</v>
      </c>
      <c r="L1201" s="151">
        <f>IF(Tabelle1[[#This Row],[Minutes]]&gt;1,Tabelle1[[#This Row],[Minutes]],"")</f>
        <v>88</v>
      </c>
      <c r="M1201" s="151">
        <v>88</v>
      </c>
      <c r="N1201"/>
    </row>
    <row r="1202" spans="1:14" x14ac:dyDescent="0.25">
      <c r="A1202" s="152" t="s">
        <v>518</v>
      </c>
      <c r="B1202" s="154" t="str">
        <f>IF(OR(ISNUMBER(FIND("W/O",Tabelle1[[#This Row],[Score]])),ISNUMBER(FIND("RET",Tabelle1[[#This Row],[Score]]))),"NO","YES")</f>
        <v>YES</v>
      </c>
      <c r="C1202" s="154" t="str">
        <f>IF(Tabelle1[[#This Row],[Tournament]]="Wimbledon","YES","NO")</f>
        <v>NO</v>
      </c>
      <c r="D1202" s="153">
        <v>43745</v>
      </c>
      <c r="E1202" s="154" t="s">
        <v>725</v>
      </c>
      <c r="F1202" s="154">
        <v>4</v>
      </c>
      <c r="G1202" s="154" t="s">
        <v>615</v>
      </c>
      <c r="H1202" s="154" t="s">
        <v>614</v>
      </c>
      <c r="I1202" s="154" t="s">
        <v>562</v>
      </c>
      <c r="J1202" s="154" t="s">
        <v>579</v>
      </c>
      <c r="K1202" s="154" t="s">
        <v>705</v>
      </c>
      <c r="L1202" s="154">
        <f>IF(Tabelle1[[#This Row],[Minutes]]&gt;1,Tabelle1[[#This Row],[Minutes]],"")</f>
        <v>54</v>
      </c>
      <c r="M1202" s="154">
        <v>54</v>
      </c>
      <c r="N1202"/>
    </row>
    <row r="1203" spans="1:14" x14ac:dyDescent="0.25">
      <c r="A1203" s="149" t="s">
        <v>518</v>
      </c>
      <c r="B1203" s="151" t="str">
        <f>IF(OR(ISNUMBER(FIND("W/O",Tabelle1[[#This Row],[Score]])),ISNUMBER(FIND("RET",Tabelle1[[#This Row],[Score]]))),"NO","YES")</f>
        <v>NO</v>
      </c>
      <c r="C1203" s="151" t="str">
        <f>IF(Tabelle1[[#This Row],[Tournament]]="Wimbledon","YES","NO")</f>
        <v>NO</v>
      </c>
      <c r="D1203" s="150">
        <v>43745</v>
      </c>
      <c r="E1203" s="151" t="s">
        <v>725</v>
      </c>
      <c r="F1203" s="151">
        <v>4</v>
      </c>
      <c r="G1203" s="151" t="s">
        <v>515</v>
      </c>
      <c r="H1203" s="151" t="s">
        <v>576</v>
      </c>
      <c r="I1203" s="151" t="s">
        <v>729</v>
      </c>
      <c r="J1203" s="151" t="s">
        <v>728</v>
      </c>
      <c r="K1203" s="151" t="s">
        <v>582</v>
      </c>
      <c r="L1203" s="151" t="str">
        <f>IF(Tabelle1[[#This Row],[Minutes]]&gt;1,Tabelle1[[#This Row],[Minutes]],"")</f>
        <v/>
      </c>
      <c r="M1203" s="151">
        <v>0</v>
      </c>
      <c r="N1203"/>
    </row>
    <row r="1204" spans="1:14" x14ac:dyDescent="0.25">
      <c r="A1204" s="152" t="s">
        <v>518</v>
      </c>
      <c r="B1204" s="154" t="str">
        <f>IF(OR(ISNUMBER(FIND("W/O",Tabelle1[[#This Row],[Score]])),ISNUMBER(FIND("RET",Tabelle1[[#This Row],[Score]]))),"NO","YES")</f>
        <v>YES</v>
      </c>
      <c r="C1204" s="154" t="str">
        <f>IF(Tabelle1[[#This Row],[Tournament]]="Wimbledon","YES","NO")</f>
        <v>NO</v>
      </c>
      <c r="D1204" s="153">
        <v>43745</v>
      </c>
      <c r="E1204" s="154" t="s">
        <v>725</v>
      </c>
      <c r="F1204" s="154">
        <v>4</v>
      </c>
      <c r="G1204" s="154" t="s">
        <v>532</v>
      </c>
      <c r="H1204" s="154" t="s">
        <v>531</v>
      </c>
      <c r="I1204" s="154" t="s">
        <v>574</v>
      </c>
      <c r="J1204" s="154" t="s">
        <v>573</v>
      </c>
      <c r="K1204" s="154" t="s">
        <v>585</v>
      </c>
      <c r="L1204" s="154">
        <f>IF(Tabelle1[[#This Row],[Minutes]]&gt;1,Tabelle1[[#This Row],[Minutes]],"")</f>
        <v>78</v>
      </c>
      <c r="M1204" s="154">
        <v>78</v>
      </c>
      <c r="N1204"/>
    </row>
    <row r="1205" spans="1:14" x14ac:dyDescent="0.25">
      <c r="A1205" s="149" t="s">
        <v>518</v>
      </c>
      <c r="B1205" s="151" t="str">
        <f>IF(OR(ISNUMBER(FIND("W/O",Tabelle1[[#This Row],[Score]])),ISNUMBER(FIND("RET",Tabelle1[[#This Row],[Score]]))),"NO","YES")</f>
        <v>YES</v>
      </c>
      <c r="C1205" s="151" t="str">
        <f>IF(Tabelle1[[#This Row],[Tournament]]="Wimbledon","YES","NO")</f>
        <v>NO</v>
      </c>
      <c r="D1205" s="150">
        <v>43745</v>
      </c>
      <c r="E1205" s="151" t="s">
        <v>725</v>
      </c>
      <c r="F1205" s="151">
        <v>4</v>
      </c>
      <c r="G1205" s="151" t="s">
        <v>514</v>
      </c>
      <c r="H1205" s="151" t="s">
        <v>513</v>
      </c>
      <c r="I1205" s="151" t="s">
        <v>612</v>
      </c>
      <c r="J1205" s="151" t="s">
        <v>611</v>
      </c>
      <c r="K1205" s="151" t="s">
        <v>727</v>
      </c>
      <c r="L1205" s="151">
        <f>IF(Tabelle1[[#This Row],[Minutes]]&gt;1,Tabelle1[[#This Row],[Minutes]],"")</f>
        <v>81</v>
      </c>
      <c r="M1205" s="151">
        <v>81</v>
      </c>
      <c r="N1205"/>
    </row>
    <row r="1206" spans="1:14" x14ac:dyDescent="0.25">
      <c r="A1206" s="152" t="s">
        <v>518</v>
      </c>
      <c r="B1206" s="154" t="str">
        <f>IF(OR(ISNUMBER(FIND("W/O",Tabelle1[[#This Row],[Score]])),ISNUMBER(FIND("RET",Tabelle1[[#This Row],[Score]]))),"NO","YES")</f>
        <v>YES</v>
      </c>
      <c r="C1206" s="154" t="str">
        <f>IF(Tabelle1[[#This Row],[Tournament]]="Wimbledon","YES","NO")</f>
        <v>NO</v>
      </c>
      <c r="D1206" s="153">
        <v>43745</v>
      </c>
      <c r="E1206" s="154" t="s">
        <v>725</v>
      </c>
      <c r="F1206" s="154">
        <v>5</v>
      </c>
      <c r="G1206" s="154" t="s">
        <v>552</v>
      </c>
      <c r="H1206" s="154" t="s">
        <v>551</v>
      </c>
      <c r="I1206" s="154" t="s">
        <v>514</v>
      </c>
      <c r="J1206" s="154" t="s">
        <v>513</v>
      </c>
      <c r="K1206" s="154" t="s">
        <v>522</v>
      </c>
      <c r="L1206" s="154">
        <f>IF(Tabelle1[[#This Row],[Minutes]]&gt;1,Tabelle1[[#This Row],[Minutes]],"")</f>
        <v>85</v>
      </c>
      <c r="M1206" s="154">
        <v>85</v>
      </c>
      <c r="N1206"/>
    </row>
    <row r="1207" spans="1:14" x14ac:dyDescent="0.25">
      <c r="A1207" s="149" t="s">
        <v>518</v>
      </c>
      <c r="B1207" s="151" t="str">
        <f>IF(OR(ISNUMBER(FIND("W/O",Tabelle1[[#This Row],[Score]])),ISNUMBER(FIND("RET",Tabelle1[[#This Row],[Score]]))),"NO","YES")</f>
        <v>YES</v>
      </c>
      <c r="C1207" s="151" t="str">
        <f>IF(Tabelle1[[#This Row],[Tournament]]="Wimbledon","YES","NO")</f>
        <v>NO</v>
      </c>
      <c r="D1207" s="150">
        <v>43745</v>
      </c>
      <c r="E1207" s="151" t="s">
        <v>725</v>
      </c>
      <c r="F1207" s="151">
        <v>5</v>
      </c>
      <c r="G1207" s="151" t="s">
        <v>524</v>
      </c>
      <c r="H1207" s="151" t="s">
        <v>523</v>
      </c>
      <c r="I1207" s="151" t="s">
        <v>535</v>
      </c>
      <c r="J1207" s="151" t="s">
        <v>534</v>
      </c>
      <c r="K1207" s="151" t="s">
        <v>610</v>
      </c>
      <c r="L1207" s="151">
        <f>IF(Tabelle1[[#This Row],[Minutes]]&gt;1,Tabelle1[[#This Row],[Minutes]],"")</f>
        <v>99</v>
      </c>
      <c r="M1207" s="151">
        <v>99</v>
      </c>
      <c r="N1207"/>
    </row>
    <row r="1208" spans="1:14" x14ac:dyDescent="0.25">
      <c r="A1208" s="152" t="s">
        <v>518</v>
      </c>
      <c r="B1208" s="154" t="str">
        <f>IF(OR(ISNUMBER(FIND("W/O",Tabelle1[[#This Row],[Score]])),ISNUMBER(FIND("RET",Tabelle1[[#This Row],[Score]]))),"NO","YES")</f>
        <v>YES</v>
      </c>
      <c r="C1208" s="154" t="str">
        <f>IF(Tabelle1[[#This Row],[Tournament]]="Wimbledon","YES","NO")</f>
        <v>NO</v>
      </c>
      <c r="D1208" s="153">
        <v>43745</v>
      </c>
      <c r="E1208" s="154" t="s">
        <v>725</v>
      </c>
      <c r="F1208" s="154">
        <v>5</v>
      </c>
      <c r="G1208" s="154" t="s">
        <v>615</v>
      </c>
      <c r="H1208" s="154" t="s">
        <v>614</v>
      </c>
      <c r="I1208" s="154" t="s">
        <v>521</v>
      </c>
      <c r="J1208" s="154" t="s">
        <v>520</v>
      </c>
      <c r="K1208" s="154" t="s">
        <v>653</v>
      </c>
      <c r="L1208" s="154">
        <f>IF(Tabelle1[[#This Row],[Minutes]]&gt;1,Tabelle1[[#This Row],[Minutes]],"")</f>
        <v>63</v>
      </c>
      <c r="M1208" s="154">
        <v>63</v>
      </c>
      <c r="N1208"/>
    </row>
    <row r="1209" spans="1:14" x14ac:dyDescent="0.25">
      <c r="A1209" s="149" t="s">
        <v>518</v>
      </c>
      <c r="B1209" s="151" t="str">
        <f>IF(OR(ISNUMBER(FIND("W/O",Tabelle1[[#This Row],[Score]])),ISNUMBER(FIND("RET",Tabelle1[[#This Row],[Score]]))),"NO","YES")</f>
        <v>YES</v>
      </c>
      <c r="C1209" s="151" t="str">
        <f>IF(Tabelle1[[#This Row],[Tournament]]="Wimbledon","YES","NO")</f>
        <v>NO</v>
      </c>
      <c r="D1209" s="150">
        <v>43745</v>
      </c>
      <c r="E1209" s="151" t="s">
        <v>725</v>
      </c>
      <c r="F1209" s="151">
        <v>5</v>
      </c>
      <c r="G1209" s="151" t="s">
        <v>515</v>
      </c>
      <c r="H1209" s="151" t="s">
        <v>576</v>
      </c>
      <c r="I1209" s="151" t="s">
        <v>532</v>
      </c>
      <c r="J1209" s="151" t="s">
        <v>531</v>
      </c>
      <c r="K1209" s="151" t="s">
        <v>726</v>
      </c>
      <c r="L1209" s="151">
        <f>IF(Tabelle1[[#This Row],[Minutes]]&gt;1,Tabelle1[[#This Row],[Minutes]],"")</f>
        <v>92</v>
      </c>
      <c r="M1209" s="151">
        <v>92</v>
      </c>
      <c r="N1209"/>
    </row>
    <row r="1210" spans="1:14" x14ac:dyDescent="0.25">
      <c r="A1210" s="152" t="s">
        <v>518</v>
      </c>
      <c r="B1210" s="154" t="str">
        <f>IF(OR(ISNUMBER(FIND("W/O",Tabelle1[[#This Row],[Score]])),ISNUMBER(FIND("RET",Tabelle1[[#This Row],[Score]]))),"NO","YES")</f>
        <v>YES</v>
      </c>
      <c r="C1210" s="154" t="str">
        <f>IF(Tabelle1[[#This Row],[Tournament]]="Wimbledon","YES","NO")</f>
        <v>NO</v>
      </c>
      <c r="D1210" s="153">
        <v>43745</v>
      </c>
      <c r="E1210" s="154" t="s">
        <v>725</v>
      </c>
      <c r="F1210" s="154">
        <v>6</v>
      </c>
      <c r="G1210" s="154" t="s">
        <v>524</v>
      </c>
      <c r="H1210" s="154" t="s">
        <v>523</v>
      </c>
      <c r="I1210" s="154" t="s">
        <v>515</v>
      </c>
      <c r="J1210" s="154" t="s">
        <v>576</v>
      </c>
      <c r="K1210" s="154" t="s">
        <v>629</v>
      </c>
      <c r="L1210" s="154">
        <f>IF(Tabelle1[[#This Row],[Minutes]]&gt;1,Tabelle1[[#This Row],[Minutes]],"")</f>
        <v>67</v>
      </c>
      <c r="M1210" s="154">
        <v>67</v>
      </c>
      <c r="N1210"/>
    </row>
    <row r="1211" spans="1:14" x14ac:dyDescent="0.25">
      <c r="A1211" s="149" t="s">
        <v>518</v>
      </c>
      <c r="B1211" s="151" t="str">
        <f>IF(OR(ISNUMBER(FIND("W/O",Tabelle1[[#This Row],[Score]])),ISNUMBER(FIND("RET",Tabelle1[[#This Row],[Score]]))),"NO","YES")</f>
        <v>YES</v>
      </c>
      <c r="C1211" s="151" t="str">
        <f>IF(Tabelle1[[#This Row],[Tournament]]="Wimbledon","YES","NO")</f>
        <v>NO</v>
      </c>
      <c r="D1211" s="150">
        <v>43745</v>
      </c>
      <c r="E1211" s="151" t="s">
        <v>725</v>
      </c>
      <c r="F1211" s="151">
        <v>6</v>
      </c>
      <c r="G1211" s="151" t="s">
        <v>615</v>
      </c>
      <c r="H1211" s="151" t="s">
        <v>614</v>
      </c>
      <c r="I1211" s="151" t="s">
        <v>552</v>
      </c>
      <c r="J1211" s="151" t="s">
        <v>551</v>
      </c>
      <c r="K1211" s="151" t="s">
        <v>598</v>
      </c>
      <c r="L1211" s="151">
        <f>IF(Tabelle1[[#This Row],[Minutes]]&gt;1,Tabelle1[[#This Row],[Minutes]],"")</f>
        <v>85</v>
      </c>
      <c r="M1211" s="151">
        <v>85</v>
      </c>
      <c r="N1211"/>
    </row>
    <row r="1212" spans="1:14" x14ac:dyDescent="0.25">
      <c r="A1212" s="152" t="s">
        <v>518</v>
      </c>
      <c r="B1212" s="154" t="str">
        <f>IF(OR(ISNUMBER(FIND("W/O",Tabelle1[[#This Row],[Score]])),ISNUMBER(FIND("RET",Tabelle1[[#This Row],[Score]]))),"NO","YES")</f>
        <v>YES</v>
      </c>
      <c r="C1212" s="154" t="str">
        <f>IF(Tabelle1[[#This Row],[Tournament]]="Wimbledon","YES","NO")</f>
        <v>NO</v>
      </c>
      <c r="D1212" s="153">
        <v>43745</v>
      </c>
      <c r="E1212" s="154" t="s">
        <v>725</v>
      </c>
      <c r="F1212" s="154">
        <v>7</v>
      </c>
      <c r="G1212" s="154" t="s">
        <v>615</v>
      </c>
      <c r="H1212" s="154" t="s">
        <v>614</v>
      </c>
      <c r="I1212" s="154" t="s">
        <v>524</v>
      </c>
      <c r="J1212" s="154" t="s">
        <v>523</v>
      </c>
      <c r="K1212" s="154" t="s">
        <v>653</v>
      </c>
      <c r="L1212" s="154">
        <f>IF(Tabelle1[[#This Row],[Minutes]]&gt;1,Tabelle1[[#This Row],[Minutes]],"")</f>
        <v>69</v>
      </c>
      <c r="M1212" s="154">
        <v>69</v>
      </c>
      <c r="N1212"/>
    </row>
    <row r="1213" spans="1:14" x14ac:dyDescent="0.25">
      <c r="A1213" s="149" t="s">
        <v>518</v>
      </c>
      <c r="B1213" s="151" t="str">
        <f>IF(OR(ISNUMBER(FIND("W/O",Tabelle1[[#This Row],[Score]])),ISNUMBER(FIND("RET",Tabelle1[[#This Row],[Score]]))),"NO","YES")</f>
        <v>YES</v>
      </c>
      <c r="C1213" s="151" t="str">
        <f>IF(Tabelle1[[#This Row],[Tournament]]="Wimbledon","YES","NO")</f>
        <v>NO</v>
      </c>
      <c r="D1213" s="150">
        <v>43752</v>
      </c>
      <c r="E1213" s="151" t="s">
        <v>703</v>
      </c>
      <c r="F1213" s="151">
        <v>4</v>
      </c>
      <c r="G1213" s="151" t="s">
        <v>632</v>
      </c>
      <c r="H1213" s="151" t="s">
        <v>622</v>
      </c>
      <c r="I1213" s="151" t="s">
        <v>724</v>
      </c>
      <c r="J1213" s="151" t="s">
        <v>571</v>
      </c>
      <c r="K1213" s="151" t="s">
        <v>723</v>
      </c>
      <c r="L1213" s="151">
        <f>IF(Tabelle1[[#This Row],[Minutes]]&gt;1,Tabelle1[[#This Row],[Minutes]],"")</f>
        <v>93</v>
      </c>
      <c r="M1213" s="151">
        <v>93</v>
      </c>
      <c r="N1213"/>
    </row>
    <row r="1214" spans="1:14" x14ac:dyDescent="0.25">
      <c r="A1214" s="152" t="s">
        <v>518</v>
      </c>
      <c r="B1214" s="154" t="str">
        <f>IF(OR(ISNUMBER(FIND("W/O",Tabelle1[[#This Row],[Score]])),ISNUMBER(FIND("RET",Tabelle1[[#This Row],[Score]]))),"NO","YES")</f>
        <v>YES</v>
      </c>
      <c r="C1214" s="154" t="str">
        <f>IF(Tabelle1[[#This Row],[Tournament]]="Wimbledon","YES","NO")</f>
        <v>NO</v>
      </c>
      <c r="D1214" s="153">
        <v>43752</v>
      </c>
      <c r="E1214" s="154" t="s">
        <v>703</v>
      </c>
      <c r="F1214" s="154">
        <v>4</v>
      </c>
      <c r="G1214" s="154" t="s">
        <v>529</v>
      </c>
      <c r="H1214" s="154" t="s">
        <v>528</v>
      </c>
      <c r="I1214" s="154" t="s">
        <v>722</v>
      </c>
      <c r="J1214" s="154" t="s">
        <v>721</v>
      </c>
      <c r="K1214" s="154" t="s">
        <v>512</v>
      </c>
      <c r="L1214" s="154">
        <f>IF(Tabelle1[[#This Row],[Minutes]]&gt;1,Tabelle1[[#This Row],[Minutes]],"")</f>
        <v>59</v>
      </c>
      <c r="M1214" s="154">
        <v>59</v>
      </c>
      <c r="N1214"/>
    </row>
    <row r="1215" spans="1:14" x14ac:dyDescent="0.25">
      <c r="A1215" s="149" t="s">
        <v>518</v>
      </c>
      <c r="B1215" s="151" t="str">
        <f>IF(OR(ISNUMBER(FIND("W/O",Tabelle1[[#This Row],[Score]])),ISNUMBER(FIND("RET",Tabelle1[[#This Row],[Score]]))),"NO","YES")</f>
        <v>YES</v>
      </c>
      <c r="C1215" s="151" t="str">
        <f>IF(Tabelle1[[#This Row],[Tournament]]="Wimbledon","YES","NO")</f>
        <v>NO</v>
      </c>
      <c r="D1215" s="150">
        <v>43752</v>
      </c>
      <c r="E1215" s="151" t="s">
        <v>703</v>
      </c>
      <c r="F1215" s="151">
        <v>4</v>
      </c>
      <c r="G1215" s="151" t="s">
        <v>565</v>
      </c>
      <c r="H1215" s="151" t="s">
        <v>559</v>
      </c>
      <c r="I1215" s="151" t="s">
        <v>720</v>
      </c>
      <c r="J1215" s="151" t="s">
        <v>719</v>
      </c>
      <c r="K1215" s="151" t="s">
        <v>643</v>
      </c>
      <c r="L1215" s="151">
        <f>IF(Tabelle1[[#This Row],[Minutes]]&gt;1,Tabelle1[[#This Row],[Minutes]],"")</f>
        <v>89</v>
      </c>
      <c r="M1215" s="151">
        <v>89</v>
      </c>
      <c r="N1215"/>
    </row>
    <row r="1216" spans="1:14" x14ac:dyDescent="0.25">
      <c r="A1216" s="152" t="s">
        <v>518</v>
      </c>
      <c r="B1216" s="154" t="str">
        <f>IF(OR(ISNUMBER(FIND("W/O",Tabelle1[[#This Row],[Score]])),ISNUMBER(FIND("RET",Tabelle1[[#This Row],[Score]]))),"NO","YES")</f>
        <v>YES</v>
      </c>
      <c r="C1216" s="154" t="str">
        <f>IF(Tabelle1[[#This Row],[Tournament]]="Wimbledon","YES","NO")</f>
        <v>NO</v>
      </c>
      <c r="D1216" s="153">
        <v>43752</v>
      </c>
      <c r="E1216" s="154" t="s">
        <v>703</v>
      </c>
      <c r="F1216" s="154">
        <v>4</v>
      </c>
      <c r="G1216" s="154" t="s">
        <v>707</v>
      </c>
      <c r="H1216" s="154" t="s">
        <v>706</v>
      </c>
      <c r="I1216" s="154" t="s">
        <v>625</v>
      </c>
      <c r="J1216" s="154" t="s">
        <v>577</v>
      </c>
      <c r="K1216" s="154" t="s">
        <v>718</v>
      </c>
      <c r="L1216" s="154">
        <f>IF(Tabelle1[[#This Row],[Minutes]]&gt;1,Tabelle1[[#This Row],[Minutes]],"")</f>
        <v>54</v>
      </c>
      <c r="M1216" s="154">
        <v>54</v>
      </c>
      <c r="N1216"/>
    </row>
    <row r="1217" spans="1:14" x14ac:dyDescent="0.25">
      <c r="A1217" s="149" t="s">
        <v>518</v>
      </c>
      <c r="B1217" s="151" t="str">
        <f>IF(OR(ISNUMBER(FIND("W/O",Tabelle1[[#This Row],[Score]])),ISNUMBER(FIND("RET",Tabelle1[[#This Row],[Score]]))),"NO","YES")</f>
        <v>YES</v>
      </c>
      <c r="C1217" s="151" t="str">
        <f>IF(Tabelle1[[#This Row],[Tournament]]="Wimbledon","YES","NO")</f>
        <v>NO</v>
      </c>
      <c r="D1217" s="150">
        <v>43752</v>
      </c>
      <c r="E1217" s="151" t="s">
        <v>703</v>
      </c>
      <c r="F1217" s="151">
        <v>4</v>
      </c>
      <c r="G1217" s="151" t="s">
        <v>532</v>
      </c>
      <c r="H1217" s="151" t="s">
        <v>531</v>
      </c>
      <c r="I1217" s="151" t="s">
        <v>717</v>
      </c>
      <c r="J1217" s="151" t="s">
        <v>716</v>
      </c>
      <c r="K1217" s="151" t="s">
        <v>598</v>
      </c>
      <c r="L1217" s="151">
        <f>IF(Tabelle1[[#This Row],[Minutes]]&gt;1,Tabelle1[[#This Row],[Minutes]],"")</f>
        <v>63</v>
      </c>
      <c r="M1217" s="151">
        <v>63</v>
      </c>
      <c r="N1217"/>
    </row>
    <row r="1218" spans="1:14" x14ac:dyDescent="0.25">
      <c r="A1218" s="152" t="s">
        <v>518</v>
      </c>
      <c r="B1218" s="154" t="str">
        <f>IF(OR(ISNUMBER(FIND("W/O",Tabelle1[[#This Row],[Score]])),ISNUMBER(FIND("RET",Tabelle1[[#This Row],[Score]]))),"NO","YES")</f>
        <v>YES</v>
      </c>
      <c r="C1218" s="154" t="str">
        <f>IF(Tabelle1[[#This Row],[Tournament]]="Wimbledon","YES","NO")</f>
        <v>NO</v>
      </c>
      <c r="D1218" s="153">
        <v>43752</v>
      </c>
      <c r="E1218" s="154" t="s">
        <v>703</v>
      </c>
      <c r="F1218" s="154">
        <v>4</v>
      </c>
      <c r="G1218" s="154" t="s">
        <v>709</v>
      </c>
      <c r="H1218" s="154" t="s">
        <v>708</v>
      </c>
      <c r="I1218" s="154" t="s">
        <v>715</v>
      </c>
      <c r="J1218" s="154" t="s">
        <v>714</v>
      </c>
      <c r="K1218" s="154" t="s">
        <v>713</v>
      </c>
      <c r="L1218" s="154">
        <f>IF(Tabelle1[[#This Row],[Minutes]]&gt;1,Tabelle1[[#This Row],[Minutes]],"")</f>
        <v>44</v>
      </c>
      <c r="M1218" s="154">
        <v>44</v>
      </c>
      <c r="N1218"/>
    </row>
    <row r="1219" spans="1:14" x14ac:dyDescent="0.25">
      <c r="A1219" s="149" t="s">
        <v>518</v>
      </c>
      <c r="B1219" s="151" t="str">
        <f>IF(OR(ISNUMBER(FIND("W/O",Tabelle1[[#This Row],[Score]])),ISNUMBER(FIND("RET",Tabelle1[[#This Row],[Score]]))),"NO","YES")</f>
        <v>YES</v>
      </c>
      <c r="C1219" s="151" t="str">
        <f>IF(Tabelle1[[#This Row],[Tournament]]="Wimbledon","YES","NO")</f>
        <v>NO</v>
      </c>
      <c r="D1219" s="150">
        <v>43752</v>
      </c>
      <c r="E1219" s="151" t="s">
        <v>703</v>
      </c>
      <c r="F1219" s="151">
        <v>4</v>
      </c>
      <c r="G1219" s="151" t="s">
        <v>609</v>
      </c>
      <c r="H1219" s="151" t="s">
        <v>608</v>
      </c>
      <c r="I1219" s="151" t="s">
        <v>634</v>
      </c>
      <c r="J1219" s="151" t="s">
        <v>633</v>
      </c>
      <c r="K1219" s="151" t="s">
        <v>712</v>
      </c>
      <c r="L1219" s="151">
        <f>IF(Tabelle1[[#This Row],[Minutes]]&gt;1,Tabelle1[[#This Row],[Minutes]],"")</f>
        <v>74</v>
      </c>
      <c r="M1219" s="151">
        <v>74</v>
      </c>
      <c r="N1219"/>
    </row>
    <row r="1220" spans="1:14" x14ac:dyDescent="0.25">
      <c r="A1220" s="152" t="s">
        <v>518</v>
      </c>
      <c r="B1220" s="154" t="str">
        <f>IF(OR(ISNUMBER(FIND("W/O",Tabelle1[[#This Row],[Score]])),ISNUMBER(FIND("RET",Tabelle1[[#This Row],[Score]]))),"NO","YES")</f>
        <v>YES</v>
      </c>
      <c r="C1220" s="154" t="str">
        <f>IF(Tabelle1[[#This Row],[Tournament]]="Wimbledon","YES","NO")</f>
        <v>NO</v>
      </c>
      <c r="D1220" s="153">
        <v>43752</v>
      </c>
      <c r="E1220" s="154" t="s">
        <v>703</v>
      </c>
      <c r="F1220" s="154">
        <v>4</v>
      </c>
      <c r="G1220" s="154" t="s">
        <v>640</v>
      </c>
      <c r="H1220" s="154" t="s">
        <v>595</v>
      </c>
      <c r="I1220" s="154" t="s">
        <v>711</v>
      </c>
      <c r="J1220" s="154" t="s">
        <v>710</v>
      </c>
      <c r="K1220" s="154" t="s">
        <v>536</v>
      </c>
      <c r="L1220" s="154">
        <f>IF(Tabelle1[[#This Row],[Minutes]]&gt;1,Tabelle1[[#This Row],[Minutes]],"")</f>
        <v>84</v>
      </c>
      <c r="M1220" s="154">
        <v>84</v>
      </c>
      <c r="N1220"/>
    </row>
    <row r="1221" spans="1:14" x14ac:dyDescent="0.25">
      <c r="A1221" s="149" t="s">
        <v>518</v>
      </c>
      <c r="B1221" s="151" t="str">
        <f>IF(OR(ISNUMBER(FIND("W/O",Tabelle1[[#This Row],[Score]])),ISNUMBER(FIND("RET",Tabelle1[[#This Row],[Score]]))),"NO","YES")</f>
        <v>YES</v>
      </c>
      <c r="C1221" s="151" t="str">
        <f>IF(Tabelle1[[#This Row],[Tournament]]="Wimbledon","YES","NO")</f>
        <v>NO</v>
      </c>
      <c r="D1221" s="150">
        <v>43752</v>
      </c>
      <c r="E1221" s="151" t="s">
        <v>703</v>
      </c>
      <c r="F1221" s="151">
        <v>5</v>
      </c>
      <c r="G1221" s="151" t="s">
        <v>529</v>
      </c>
      <c r="H1221" s="151" t="s">
        <v>528</v>
      </c>
      <c r="I1221" s="151" t="s">
        <v>709</v>
      </c>
      <c r="J1221" s="151" t="s">
        <v>708</v>
      </c>
      <c r="K1221" s="151" t="s">
        <v>678</v>
      </c>
      <c r="L1221" s="151">
        <f>IF(Tabelle1[[#This Row],[Minutes]]&gt;1,Tabelle1[[#This Row],[Minutes]],"")</f>
        <v>62</v>
      </c>
      <c r="M1221" s="151">
        <v>62</v>
      </c>
      <c r="N1221"/>
    </row>
    <row r="1222" spans="1:14" x14ac:dyDescent="0.25">
      <c r="A1222" s="152" t="s">
        <v>518</v>
      </c>
      <c r="B1222" s="154" t="str">
        <f>IF(OR(ISNUMBER(FIND("W/O",Tabelle1[[#This Row],[Score]])),ISNUMBER(FIND("RET",Tabelle1[[#This Row],[Score]]))),"NO","YES")</f>
        <v>YES</v>
      </c>
      <c r="C1222" s="154" t="str">
        <f>IF(Tabelle1[[#This Row],[Tournament]]="Wimbledon","YES","NO")</f>
        <v>NO</v>
      </c>
      <c r="D1222" s="153">
        <v>43752</v>
      </c>
      <c r="E1222" s="154" t="s">
        <v>703</v>
      </c>
      <c r="F1222" s="154">
        <v>5</v>
      </c>
      <c r="G1222" s="154" t="s">
        <v>707</v>
      </c>
      <c r="H1222" s="154" t="s">
        <v>706</v>
      </c>
      <c r="I1222" s="154" t="s">
        <v>565</v>
      </c>
      <c r="J1222" s="154" t="s">
        <v>559</v>
      </c>
      <c r="K1222" s="154" t="s">
        <v>646</v>
      </c>
      <c r="L1222" s="154">
        <f>IF(Tabelle1[[#This Row],[Minutes]]&gt;1,Tabelle1[[#This Row],[Minutes]],"")</f>
        <v>66</v>
      </c>
      <c r="M1222" s="154">
        <v>66</v>
      </c>
      <c r="N1222"/>
    </row>
    <row r="1223" spans="1:14" x14ac:dyDescent="0.25">
      <c r="A1223" s="149" t="s">
        <v>518</v>
      </c>
      <c r="B1223" s="151" t="str">
        <f>IF(OR(ISNUMBER(FIND("W/O",Tabelle1[[#This Row],[Score]])),ISNUMBER(FIND("RET",Tabelle1[[#This Row],[Score]]))),"NO","YES")</f>
        <v>NO</v>
      </c>
      <c r="C1223" s="151" t="str">
        <f>IF(Tabelle1[[#This Row],[Tournament]]="Wimbledon","YES","NO")</f>
        <v>NO</v>
      </c>
      <c r="D1223" s="150">
        <v>43752</v>
      </c>
      <c r="E1223" s="151" t="s">
        <v>703</v>
      </c>
      <c r="F1223" s="151">
        <v>5</v>
      </c>
      <c r="G1223" s="151" t="s">
        <v>532</v>
      </c>
      <c r="H1223" s="151" t="s">
        <v>531</v>
      </c>
      <c r="I1223" s="151" t="s">
        <v>632</v>
      </c>
      <c r="J1223" s="151" t="s">
        <v>622</v>
      </c>
      <c r="K1223" s="151" t="s">
        <v>582</v>
      </c>
      <c r="L1223" s="151" t="str">
        <f>IF(Tabelle1[[#This Row],[Minutes]]&gt;1,Tabelle1[[#This Row],[Minutes]],"")</f>
        <v/>
      </c>
      <c r="M1223" s="151">
        <v>0</v>
      </c>
      <c r="N1223"/>
    </row>
    <row r="1224" spans="1:14" x14ac:dyDescent="0.25">
      <c r="A1224" s="152" t="s">
        <v>518</v>
      </c>
      <c r="B1224" s="154" t="str">
        <f>IF(OR(ISNUMBER(FIND("W/O",Tabelle1[[#This Row],[Score]])),ISNUMBER(FIND("RET",Tabelle1[[#This Row],[Score]]))),"NO","YES")</f>
        <v>YES</v>
      </c>
      <c r="C1224" s="154" t="str">
        <f>IF(Tabelle1[[#This Row],[Tournament]]="Wimbledon","YES","NO")</f>
        <v>NO</v>
      </c>
      <c r="D1224" s="153">
        <v>43752</v>
      </c>
      <c r="E1224" s="154" t="s">
        <v>703</v>
      </c>
      <c r="F1224" s="154">
        <v>5</v>
      </c>
      <c r="G1224" s="154" t="s">
        <v>609</v>
      </c>
      <c r="H1224" s="154" t="s">
        <v>608</v>
      </c>
      <c r="I1224" s="154" t="s">
        <v>640</v>
      </c>
      <c r="J1224" s="154" t="s">
        <v>595</v>
      </c>
      <c r="K1224" s="154" t="s">
        <v>653</v>
      </c>
      <c r="L1224" s="154">
        <f>IF(Tabelle1[[#This Row],[Minutes]]&gt;1,Tabelle1[[#This Row],[Minutes]],"")</f>
        <v>61</v>
      </c>
      <c r="M1224" s="154">
        <v>61</v>
      </c>
      <c r="N1224"/>
    </row>
    <row r="1225" spans="1:14" x14ac:dyDescent="0.25">
      <c r="A1225" s="149" t="s">
        <v>518</v>
      </c>
      <c r="B1225" s="151" t="str">
        <f>IF(OR(ISNUMBER(FIND("W/O",Tabelle1[[#This Row],[Score]])),ISNUMBER(FIND("RET",Tabelle1[[#This Row],[Score]]))),"NO","YES")</f>
        <v>YES</v>
      </c>
      <c r="C1225" s="151" t="str">
        <f>IF(Tabelle1[[#This Row],[Tournament]]="Wimbledon","YES","NO")</f>
        <v>NO</v>
      </c>
      <c r="D1225" s="150">
        <v>43752</v>
      </c>
      <c r="E1225" s="151" t="s">
        <v>703</v>
      </c>
      <c r="F1225" s="151">
        <v>6</v>
      </c>
      <c r="G1225" s="151" t="s">
        <v>529</v>
      </c>
      <c r="H1225" s="151" t="s">
        <v>528</v>
      </c>
      <c r="I1225" s="151" t="s">
        <v>707</v>
      </c>
      <c r="J1225" s="151" t="s">
        <v>706</v>
      </c>
      <c r="K1225" s="151" t="s">
        <v>705</v>
      </c>
      <c r="L1225" s="151">
        <f>IF(Tabelle1[[#This Row],[Minutes]]&gt;1,Tabelle1[[#This Row],[Minutes]],"")</f>
        <v>66</v>
      </c>
      <c r="M1225" s="151">
        <v>66</v>
      </c>
      <c r="N1225"/>
    </row>
    <row r="1226" spans="1:14" x14ac:dyDescent="0.25">
      <c r="A1226" s="152" t="s">
        <v>518</v>
      </c>
      <c r="B1226" s="154" t="str">
        <f>IF(OR(ISNUMBER(FIND("W/O",Tabelle1[[#This Row],[Score]])),ISNUMBER(FIND("RET",Tabelle1[[#This Row],[Score]]))),"NO","YES")</f>
        <v>YES</v>
      </c>
      <c r="C1226" s="154" t="str">
        <f>IF(Tabelle1[[#This Row],[Tournament]]="Wimbledon","YES","NO")</f>
        <v>NO</v>
      </c>
      <c r="D1226" s="153">
        <v>43752</v>
      </c>
      <c r="E1226" s="154" t="s">
        <v>703</v>
      </c>
      <c r="F1226" s="154">
        <v>6</v>
      </c>
      <c r="G1226" s="154" t="s">
        <v>532</v>
      </c>
      <c r="H1226" s="154" t="s">
        <v>531</v>
      </c>
      <c r="I1226" s="154" t="s">
        <v>609</v>
      </c>
      <c r="J1226" s="154" t="s">
        <v>608</v>
      </c>
      <c r="K1226" s="154" t="s">
        <v>704</v>
      </c>
      <c r="L1226" s="154">
        <f>IF(Tabelle1[[#This Row],[Minutes]]&gt;1,Tabelle1[[#This Row],[Minutes]],"")</f>
        <v>97</v>
      </c>
      <c r="M1226" s="154">
        <v>97</v>
      </c>
      <c r="N1226"/>
    </row>
    <row r="1227" spans="1:14" x14ac:dyDescent="0.25">
      <c r="A1227" s="149" t="s">
        <v>518</v>
      </c>
      <c r="B1227" s="151" t="str">
        <f>IF(OR(ISNUMBER(FIND("W/O",Tabelle1[[#This Row],[Score]])),ISNUMBER(FIND("RET",Tabelle1[[#This Row],[Score]]))),"NO","YES")</f>
        <v>YES</v>
      </c>
      <c r="C1227" s="151" t="str">
        <f>IF(Tabelle1[[#This Row],[Tournament]]="Wimbledon","YES","NO")</f>
        <v>NO</v>
      </c>
      <c r="D1227" s="150">
        <v>43752</v>
      </c>
      <c r="E1227" s="151" t="s">
        <v>703</v>
      </c>
      <c r="F1227" s="151">
        <v>7</v>
      </c>
      <c r="G1227" s="151" t="s">
        <v>529</v>
      </c>
      <c r="H1227" s="151" t="s">
        <v>528</v>
      </c>
      <c r="I1227" s="151" t="s">
        <v>532</v>
      </c>
      <c r="J1227" s="151" t="s">
        <v>531</v>
      </c>
      <c r="K1227" s="151" t="s">
        <v>585</v>
      </c>
      <c r="L1227" s="151">
        <f>IF(Tabelle1[[#This Row],[Minutes]]&gt;1,Tabelle1[[#This Row],[Minutes]],"")</f>
        <v>74</v>
      </c>
      <c r="M1227" s="151">
        <v>74</v>
      </c>
      <c r="N1227"/>
    </row>
    <row r="1228" spans="1:14" x14ac:dyDescent="0.25">
      <c r="A1228" s="152" t="s">
        <v>518</v>
      </c>
      <c r="B1228" s="154" t="str">
        <f>IF(OR(ISNUMBER(FIND("W/O",Tabelle1[[#This Row],[Score]])),ISNUMBER(FIND("RET",Tabelle1[[#This Row],[Score]]))),"NO","YES")</f>
        <v>YES</v>
      </c>
      <c r="C1228" s="154" t="str">
        <f>IF(Tabelle1[[#This Row],[Tournament]]="Wimbledon","YES","NO")</f>
        <v>NO</v>
      </c>
      <c r="D1228" s="153">
        <v>43752</v>
      </c>
      <c r="E1228" s="154" t="s">
        <v>675</v>
      </c>
      <c r="F1228" s="154">
        <v>4</v>
      </c>
      <c r="G1228" s="154" t="s">
        <v>686</v>
      </c>
      <c r="H1228" s="154" t="s">
        <v>685</v>
      </c>
      <c r="I1228" s="154" t="s">
        <v>702</v>
      </c>
      <c r="J1228" s="154" t="s">
        <v>701</v>
      </c>
      <c r="K1228" s="154" t="s">
        <v>667</v>
      </c>
      <c r="L1228" s="154">
        <f>IF(Tabelle1[[#This Row],[Minutes]]&gt;1,Tabelle1[[#This Row],[Minutes]],"")</f>
        <v>49</v>
      </c>
      <c r="M1228" s="154">
        <v>49</v>
      </c>
      <c r="N1228"/>
    </row>
    <row r="1229" spans="1:14" x14ac:dyDescent="0.25">
      <c r="A1229" s="149" t="s">
        <v>518</v>
      </c>
      <c r="B1229" s="151" t="str">
        <f>IF(OR(ISNUMBER(FIND("W/O",Tabelle1[[#This Row],[Score]])),ISNUMBER(FIND("RET",Tabelle1[[#This Row],[Score]]))),"NO","YES")</f>
        <v>YES</v>
      </c>
      <c r="C1229" s="151" t="str">
        <f>IF(Tabelle1[[#This Row],[Tournament]]="Wimbledon","YES","NO")</f>
        <v>NO</v>
      </c>
      <c r="D1229" s="150">
        <v>43752</v>
      </c>
      <c r="E1229" s="151" t="s">
        <v>675</v>
      </c>
      <c r="F1229" s="151">
        <v>4</v>
      </c>
      <c r="G1229" s="151" t="s">
        <v>680</v>
      </c>
      <c r="H1229" s="151" t="s">
        <v>679</v>
      </c>
      <c r="I1229" s="151" t="s">
        <v>700</v>
      </c>
      <c r="J1229" s="151" t="s">
        <v>543</v>
      </c>
      <c r="K1229" s="151" t="s">
        <v>699</v>
      </c>
      <c r="L1229" s="151">
        <f>IF(Tabelle1[[#This Row],[Minutes]]&gt;1,Tabelle1[[#This Row],[Minutes]],"")</f>
        <v>84</v>
      </c>
      <c r="M1229" s="151">
        <v>84</v>
      </c>
      <c r="N1229"/>
    </row>
    <row r="1230" spans="1:14" x14ac:dyDescent="0.25">
      <c r="A1230" s="152" t="s">
        <v>518</v>
      </c>
      <c r="B1230" s="154" t="str">
        <f>IF(OR(ISNUMBER(FIND("W/O",Tabelle1[[#This Row],[Score]])),ISNUMBER(FIND("RET",Tabelle1[[#This Row],[Score]]))),"NO","YES")</f>
        <v>YES</v>
      </c>
      <c r="C1230" s="154" t="str">
        <f>IF(Tabelle1[[#This Row],[Tournament]]="Wimbledon","YES","NO")</f>
        <v>NO</v>
      </c>
      <c r="D1230" s="153">
        <v>43752</v>
      </c>
      <c r="E1230" s="154" t="s">
        <v>675</v>
      </c>
      <c r="F1230" s="154">
        <v>4</v>
      </c>
      <c r="G1230" s="154" t="s">
        <v>674</v>
      </c>
      <c r="H1230" s="154" t="s">
        <v>673</v>
      </c>
      <c r="I1230" s="154" t="s">
        <v>647</v>
      </c>
      <c r="J1230" s="154" t="s">
        <v>698</v>
      </c>
      <c r="K1230" s="154" t="s">
        <v>550</v>
      </c>
      <c r="L1230" s="154">
        <f>IF(Tabelle1[[#This Row],[Minutes]]&gt;1,Tabelle1[[#This Row],[Minutes]],"")</f>
        <v>71</v>
      </c>
      <c r="M1230" s="154">
        <v>71</v>
      </c>
      <c r="N1230"/>
    </row>
    <row r="1231" spans="1:14" x14ac:dyDescent="0.25">
      <c r="A1231" s="149" t="s">
        <v>518</v>
      </c>
      <c r="B1231" s="151" t="str">
        <f>IF(OR(ISNUMBER(FIND("W/O",Tabelle1[[#This Row],[Score]])),ISNUMBER(FIND("RET",Tabelle1[[#This Row],[Score]]))),"NO","YES")</f>
        <v>YES</v>
      </c>
      <c r="C1231" s="151" t="str">
        <f>IF(Tabelle1[[#This Row],[Tournament]]="Wimbledon","YES","NO")</f>
        <v>NO</v>
      </c>
      <c r="D1231" s="150">
        <v>43752</v>
      </c>
      <c r="E1231" s="151" t="s">
        <v>675</v>
      </c>
      <c r="F1231" s="151">
        <v>4</v>
      </c>
      <c r="G1231" s="151" t="s">
        <v>568</v>
      </c>
      <c r="H1231" s="151" t="s">
        <v>567</v>
      </c>
      <c r="I1231" s="151" t="s">
        <v>697</v>
      </c>
      <c r="J1231" s="151" t="s">
        <v>645</v>
      </c>
      <c r="K1231" s="151" t="s">
        <v>696</v>
      </c>
      <c r="L1231" s="151">
        <f>IF(Tabelle1[[#This Row],[Minutes]]&gt;1,Tabelle1[[#This Row],[Minutes]],"")</f>
        <v>80</v>
      </c>
      <c r="M1231" s="151">
        <v>80</v>
      </c>
      <c r="N1231"/>
    </row>
    <row r="1232" spans="1:14" x14ac:dyDescent="0.25">
      <c r="A1232" s="152" t="s">
        <v>518</v>
      </c>
      <c r="B1232" s="154" t="str">
        <f>IF(OR(ISNUMBER(FIND("W/O",Tabelle1[[#This Row],[Score]])),ISNUMBER(FIND("RET",Tabelle1[[#This Row],[Score]]))),"NO","YES")</f>
        <v>YES</v>
      </c>
      <c r="C1232" s="154" t="str">
        <f>IF(Tabelle1[[#This Row],[Tournament]]="Wimbledon","YES","NO")</f>
        <v>NO</v>
      </c>
      <c r="D1232" s="153">
        <v>43752</v>
      </c>
      <c r="E1232" s="154" t="s">
        <v>675</v>
      </c>
      <c r="F1232" s="154">
        <v>4</v>
      </c>
      <c r="G1232" s="154" t="s">
        <v>688</v>
      </c>
      <c r="H1232" s="154" t="s">
        <v>687</v>
      </c>
      <c r="I1232" s="154" t="s">
        <v>695</v>
      </c>
      <c r="J1232" s="154" t="s">
        <v>694</v>
      </c>
      <c r="K1232" s="154" t="s">
        <v>621</v>
      </c>
      <c r="L1232" s="154">
        <f>IF(Tabelle1[[#This Row],[Minutes]]&gt;1,Tabelle1[[#This Row],[Minutes]],"")</f>
        <v>58</v>
      </c>
      <c r="M1232" s="154">
        <v>58</v>
      </c>
      <c r="N1232"/>
    </row>
    <row r="1233" spans="1:14" x14ac:dyDescent="0.25">
      <c r="A1233" s="149" t="s">
        <v>518</v>
      </c>
      <c r="B1233" s="151" t="str">
        <f>IF(OR(ISNUMBER(FIND("W/O",Tabelle1[[#This Row],[Score]])),ISNUMBER(FIND("RET",Tabelle1[[#This Row],[Score]]))),"NO","YES")</f>
        <v>YES</v>
      </c>
      <c r="C1233" s="151" t="str">
        <f>IF(Tabelle1[[#This Row],[Tournament]]="Wimbledon","YES","NO")</f>
        <v>NO</v>
      </c>
      <c r="D1233" s="150">
        <v>43752</v>
      </c>
      <c r="E1233" s="151" t="s">
        <v>675</v>
      </c>
      <c r="F1233" s="151">
        <v>4</v>
      </c>
      <c r="G1233" s="151" t="s">
        <v>683</v>
      </c>
      <c r="H1233" s="151" t="s">
        <v>682</v>
      </c>
      <c r="I1233" s="151" t="s">
        <v>552</v>
      </c>
      <c r="J1233" s="151" t="s">
        <v>551</v>
      </c>
      <c r="K1233" s="151" t="s">
        <v>693</v>
      </c>
      <c r="L1233" s="151">
        <f>IF(Tabelle1[[#This Row],[Minutes]]&gt;1,Tabelle1[[#This Row],[Minutes]],"")</f>
        <v>84</v>
      </c>
      <c r="M1233" s="151">
        <v>84</v>
      </c>
      <c r="N1233"/>
    </row>
    <row r="1234" spans="1:14" x14ac:dyDescent="0.25">
      <c r="A1234" s="152" t="s">
        <v>518</v>
      </c>
      <c r="B1234" s="154" t="str">
        <f>IF(OR(ISNUMBER(FIND("W/O",Tabelle1[[#This Row],[Score]])),ISNUMBER(FIND("RET",Tabelle1[[#This Row],[Score]]))),"NO","YES")</f>
        <v>YES</v>
      </c>
      <c r="C1234" s="154" t="str">
        <f>IF(Tabelle1[[#This Row],[Tournament]]="Wimbledon","YES","NO")</f>
        <v>NO</v>
      </c>
      <c r="D1234" s="153">
        <v>43752</v>
      </c>
      <c r="E1234" s="154" t="s">
        <v>675</v>
      </c>
      <c r="F1234" s="154">
        <v>4</v>
      </c>
      <c r="G1234" s="154" t="s">
        <v>672</v>
      </c>
      <c r="H1234" s="154" t="s">
        <v>623</v>
      </c>
      <c r="I1234" s="154" t="s">
        <v>692</v>
      </c>
      <c r="J1234" s="154" t="s">
        <v>691</v>
      </c>
      <c r="K1234" s="154" t="s">
        <v>690</v>
      </c>
      <c r="L1234" s="154">
        <f>IF(Tabelle1[[#This Row],[Minutes]]&gt;1,Tabelle1[[#This Row],[Minutes]],"")</f>
        <v>73</v>
      </c>
      <c r="M1234" s="154">
        <v>73</v>
      </c>
      <c r="N1234"/>
    </row>
    <row r="1235" spans="1:14" x14ac:dyDescent="0.25">
      <c r="A1235" s="149" t="s">
        <v>518</v>
      </c>
      <c r="B1235" s="151" t="str">
        <f>IF(OR(ISNUMBER(FIND("W/O",Tabelle1[[#This Row],[Score]])),ISNUMBER(FIND("RET",Tabelle1[[#This Row],[Score]]))),"NO","YES")</f>
        <v>YES</v>
      </c>
      <c r="C1235" s="151" t="str">
        <f>IF(Tabelle1[[#This Row],[Tournament]]="Wimbledon","YES","NO")</f>
        <v>NO</v>
      </c>
      <c r="D1235" s="150">
        <v>43752</v>
      </c>
      <c r="E1235" s="151" t="s">
        <v>675</v>
      </c>
      <c r="F1235" s="151">
        <v>4</v>
      </c>
      <c r="G1235" s="151" t="s">
        <v>677</v>
      </c>
      <c r="H1235" s="151" t="s">
        <v>676</v>
      </c>
      <c r="I1235" s="151" t="s">
        <v>600</v>
      </c>
      <c r="J1235" s="151" t="s">
        <v>599</v>
      </c>
      <c r="K1235" s="151" t="s">
        <v>689</v>
      </c>
      <c r="L1235" s="151">
        <f>IF(Tabelle1[[#This Row],[Minutes]]&gt;1,Tabelle1[[#This Row],[Minutes]],"")</f>
        <v>69</v>
      </c>
      <c r="M1235" s="151">
        <v>69</v>
      </c>
      <c r="N1235"/>
    </row>
    <row r="1236" spans="1:14" x14ac:dyDescent="0.25">
      <c r="A1236" s="152" t="s">
        <v>518</v>
      </c>
      <c r="B1236" s="154" t="str">
        <f>IF(OR(ISNUMBER(FIND("W/O",Tabelle1[[#This Row],[Score]])),ISNUMBER(FIND("RET",Tabelle1[[#This Row],[Score]]))),"NO","YES")</f>
        <v>YES</v>
      </c>
      <c r="C1236" s="154" t="str">
        <f>IF(Tabelle1[[#This Row],[Tournament]]="Wimbledon","YES","NO")</f>
        <v>NO</v>
      </c>
      <c r="D1236" s="153">
        <v>43752</v>
      </c>
      <c r="E1236" s="154" t="s">
        <v>675</v>
      </c>
      <c r="F1236" s="154">
        <v>5</v>
      </c>
      <c r="G1236" s="154" t="s">
        <v>674</v>
      </c>
      <c r="H1236" s="154" t="s">
        <v>673</v>
      </c>
      <c r="I1236" s="154" t="s">
        <v>688</v>
      </c>
      <c r="J1236" s="154" t="s">
        <v>687</v>
      </c>
      <c r="K1236" s="154" t="s">
        <v>522</v>
      </c>
      <c r="L1236" s="154">
        <f>IF(Tabelle1[[#This Row],[Minutes]]&gt;1,Tabelle1[[#This Row],[Minutes]],"")</f>
        <v>82</v>
      </c>
      <c r="M1236" s="154">
        <v>82</v>
      </c>
      <c r="N1236"/>
    </row>
    <row r="1237" spans="1:14" x14ac:dyDescent="0.25">
      <c r="A1237" s="149" t="s">
        <v>518</v>
      </c>
      <c r="B1237" s="151" t="str">
        <f>IF(OR(ISNUMBER(FIND("W/O",Tabelle1[[#This Row],[Score]])),ISNUMBER(FIND("RET",Tabelle1[[#This Row],[Score]]))),"NO","YES")</f>
        <v>YES</v>
      </c>
      <c r="C1237" s="151" t="str">
        <f>IF(Tabelle1[[#This Row],[Tournament]]="Wimbledon","YES","NO")</f>
        <v>NO</v>
      </c>
      <c r="D1237" s="150">
        <v>43752</v>
      </c>
      <c r="E1237" s="151" t="s">
        <v>675</v>
      </c>
      <c r="F1237" s="151">
        <v>5</v>
      </c>
      <c r="G1237" s="151" t="s">
        <v>568</v>
      </c>
      <c r="H1237" s="151" t="s">
        <v>567</v>
      </c>
      <c r="I1237" s="151" t="s">
        <v>686</v>
      </c>
      <c r="J1237" s="151" t="s">
        <v>685</v>
      </c>
      <c r="K1237" s="151" t="s">
        <v>684</v>
      </c>
      <c r="L1237" s="151">
        <f>IF(Tabelle1[[#This Row],[Minutes]]&gt;1,Tabelle1[[#This Row],[Minutes]],"")</f>
        <v>52</v>
      </c>
      <c r="M1237" s="151">
        <v>52</v>
      </c>
      <c r="N1237"/>
    </row>
    <row r="1238" spans="1:14" x14ac:dyDescent="0.25">
      <c r="A1238" s="152" t="s">
        <v>518</v>
      </c>
      <c r="B1238" s="154" t="str">
        <f>IF(OR(ISNUMBER(FIND("W/O",Tabelle1[[#This Row],[Score]])),ISNUMBER(FIND("RET",Tabelle1[[#This Row],[Score]]))),"NO","YES")</f>
        <v>YES</v>
      </c>
      <c r="C1238" s="154" t="str">
        <f>IF(Tabelle1[[#This Row],[Tournament]]="Wimbledon","YES","NO")</f>
        <v>NO</v>
      </c>
      <c r="D1238" s="153">
        <v>43752</v>
      </c>
      <c r="E1238" s="154" t="s">
        <v>675</v>
      </c>
      <c r="F1238" s="154">
        <v>5</v>
      </c>
      <c r="G1238" s="154" t="s">
        <v>672</v>
      </c>
      <c r="H1238" s="154" t="s">
        <v>623</v>
      </c>
      <c r="I1238" s="154" t="s">
        <v>683</v>
      </c>
      <c r="J1238" s="154" t="s">
        <v>682</v>
      </c>
      <c r="K1238" s="154" t="s">
        <v>681</v>
      </c>
      <c r="L1238" s="154">
        <f>IF(Tabelle1[[#This Row],[Minutes]]&gt;1,Tabelle1[[#This Row],[Minutes]],"")</f>
        <v>123</v>
      </c>
      <c r="M1238" s="154">
        <v>123</v>
      </c>
      <c r="N1238"/>
    </row>
    <row r="1239" spans="1:14" x14ac:dyDescent="0.25">
      <c r="A1239" s="149" t="s">
        <v>518</v>
      </c>
      <c r="B1239" s="151" t="str">
        <f>IF(OR(ISNUMBER(FIND("W/O",Tabelle1[[#This Row],[Score]])),ISNUMBER(FIND("RET",Tabelle1[[#This Row],[Score]]))),"NO","YES")</f>
        <v>YES</v>
      </c>
      <c r="C1239" s="151" t="str">
        <f>IF(Tabelle1[[#This Row],[Tournament]]="Wimbledon","YES","NO")</f>
        <v>NO</v>
      </c>
      <c r="D1239" s="150">
        <v>43752</v>
      </c>
      <c r="E1239" s="151" t="s">
        <v>675</v>
      </c>
      <c r="F1239" s="151">
        <v>5</v>
      </c>
      <c r="G1239" s="151" t="s">
        <v>677</v>
      </c>
      <c r="H1239" s="151" t="s">
        <v>676</v>
      </c>
      <c r="I1239" s="151" t="s">
        <v>680</v>
      </c>
      <c r="J1239" s="151" t="s">
        <v>679</v>
      </c>
      <c r="K1239" s="151" t="s">
        <v>678</v>
      </c>
      <c r="L1239" s="151">
        <f>IF(Tabelle1[[#This Row],[Minutes]]&gt;1,Tabelle1[[#This Row],[Minutes]],"")</f>
        <v>62</v>
      </c>
      <c r="M1239" s="151">
        <v>62</v>
      </c>
      <c r="N1239"/>
    </row>
    <row r="1240" spans="1:14" x14ac:dyDescent="0.25">
      <c r="A1240" s="152" t="s">
        <v>518</v>
      </c>
      <c r="B1240" s="154" t="str">
        <f>IF(OR(ISNUMBER(FIND("W/O",Tabelle1[[#This Row],[Score]])),ISNUMBER(FIND("RET",Tabelle1[[#This Row],[Score]]))),"NO","YES")</f>
        <v>YES</v>
      </c>
      <c r="C1240" s="154" t="str">
        <f>IF(Tabelle1[[#This Row],[Tournament]]="Wimbledon","YES","NO")</f>
        <v>NO</v>
      </c>
      <c r="D1240" s="153">
        <v>43752</v>
      </c>
      <c r="E1240" s="154" t="s">
        <v>675</v>
      </c>
      <c r="F1240" s="154">
        <v>6</v>
      </c>
      <c r="G1240" s="154" t="s">
        <v>674</v>
      </c>
      <c r="H1240" s="154" t="s">
        <v>673</v>
      </c>
      <c r="I1240" s="154" t="s">
        <v>677</v>
      </c>
      <c r="J1240" s="154" t="s">
        <v>676</v>
      </c>
      <c r="K1240" s="154" t="s">
        <v>539</v>
      </c>
      <c r="L1240" s="154">
        <f>IF(Tabelle1[[#This Row],[Minutes]]&gt;1,Tabelle1[[#This Row],[Minutes]],"")</f>
        <v>84</v>
      </c>
      <c r="M1240" s="154">
        <v>84</v>
      </c>
      <c r="N1240"/>
    </row>
    <row r="1241" spans="1:14" x14ac:dyDescent="0.25">
      <c r="A1241" s="149" t="s">
        <v>518</v>
      </c>
      <c r="B1241" s="151" t="str">
        <f>IF(OR(ISNUMBER(FIND("W/O",Tabelle1[[#This Row],[Score]])),ISNUMBER(FIND("RET",Tabelle1[[#This Row],[Score]]))),"NO","YES")</f>
        <v>YES</v>
      </c>
      <c r="C1241" s="151" t="str">
        <f>IF(Tabelle1[[#This Row],[Tournament]]="Wimbledon","YES","NO")</f>
        <v>NO</v>
      </c>
      <c r="D1241" s="150">
        <v>43752</v>
      </c>
      <c r="E1241" s="151" t="s">
        <v>675</v>
      </c>
      <c r="F1241" s="151">
        <v>6</v>
      </c>
      <c r="G1241" s="151" t="s">
        <v>672</v>
      </c>
      <c r="H1241" s="151" t="s">
        <v>623</v>
      </c>
      <c r="I1241" s="151" t="s">
        <v>568</v>
      </c>
      <c r="J1241" s="151" t="s">
        <v>567</v>
      </c>
      <c r="K1241" s="151" t="s">
        <v>550</v>
      </c>
      <c r="L1241" s="151">
        <f>IF(Tabelle1[[#This Row],[Minutes]]&gt;1,Tabelle1[[#This Row],[Minutes]],"")</f>
        <v>74</v>
      </c>
      <c r="M1241" s="151">
        <v>74</v>
      </c>
      <c r="N1241"/>
    </row>
    <row r="1242" spans="1:14" x14ac:dyDescent="0.25">
      <c r="A1242" s="152" t="s">
        <v>518</v>
      </c>
      <c r="B1242" s="154" t="str">
        <f>IF(OR(ISNUMBER(FIND("W/O",Tabelle1[[#This Row],[Score]])),ISNUMBER(FIND("RET",Tabelle1[[#This Row],[Score]]))),"NO","YES")</f>
        <v>YES</v>
      </c>
      <c r="C1242" s="154" t="str">
        <f>IF(Tabelle1[[#This Row],[Tournament]]="Wimbledon","YES","NO")</f>
        <v>NO</v>
      </c>
      <c r="D1242" s="153">
        <v>43752</v>
      </c>
      <c r="E1242" s="154" t="s">
        <v>675</v>
      </c>
      <c r="F1242" s="154">
        <v>7</v>
      </c>
      <c r="G1242" s="154" t="s">
        <v>674</v>
      </c>
      <c r="H1242" s="154" t="s">
        <v>673</v>
      </c>
      <c r="I1242" s="154" t="s">
        <v>672</v>
      </c>
      <c r="J1242" s="154" t="s">
        <v>623</v>
      </c>
      <c r="K1242" s="154" t="s">
        <v>671</v>
      </c>
      <c r="L1242" s="154">
        <f>IF(Tabelle1[[#This Row],[Minutes]]&gt;1,Tabelle1[[#This Row],[Minutes]],"")</f>
        <v>55</v>
      </c>
      <c r="M1242" s="154">
        <v>55</v>
      </c>
      <c r="N1242"/>
    </row>
    <row r="1243" spans="1:14" x14ac:dyDescent="0.25">
      <c r="A1243" s="149" t="s">
        <v>518</v>
      </c>
      <c r="B1243" s="151" t="str">
        <f>IF(OR(ISNUMBER(FIND("W/O",Tabelle1[[#This Row],[Score]])),ISNUMBER(FIND("RET",Tabelle1[[#This Row],[Score]]))),"NO","YES")</f>
        <v>YES</v>
      </c>
      <c r="C1243" s="151" t="str">
        <f>IF(Tabelle1[[#This Row],[Tournament]]="Wimbledon","YES","NO")</f>
        <v>NO</v>
      </c>
      <c r="D1243" s="150">
        <v>43752</v>
      </c>
      <c r="E1243" s="151" t="s">
        <v>654</v>
      </c>
      <c r="F1243" s="151">
        <v>4</v>
      </c>
      <c r="G1243" s="151" t="s">
        <v>660</v>
      </c>
      <c r="H1243" s="151" t="s">
        <v>659</v>
      </c>
      <c r="I1243" s="151" t="s">
        <v>670</v>
      </c>
      <c r="J1243" s="151" t="s">
        <v>669</v>
      </c>
      <c r="K1243" s="151" t="s">
        <v>569</v>
      </c>
      <c r="L1243" s="151">
        <f>IF(Tabelle1[[#This Row],[Minutes]]&gt;1,Tabelle1[[#This Row],[Minutes]],"")</f>
        <v>56</v>
      </c>
      <c r="M1243" s="151">
        <v>56</v>
      </c>
      <c r="N1243"/>
    </row>
    <row r="1244" spans="1:14" x14ac:dyDescent="0.25">
      <c r="A1244" s="152" t="s">
        <v>518</v>
      </c>
      <c r="B1244" s="154" t="str">
        <f>IF(OR(ISNUMBER(FIND("W/O",Tabelle1[[#This Row],[Score]])),ISNUMBER(FIND("RET",Tabelle1[[#This Row],[Score]]))),"NO","YES")</f>
        <v>YES</v>
      </c>
      <c r="C1244" s="154" t="str">
        <f>IF(Tabelle1[[#This Row],[Tournament]]="Wimbledon","YES","NO")</f>
        <v>NO</v>
      </c>
      <c r="D1244" s="153">
        <v>43752</v>
      </c>
      <c r="E1244" s="154" t="s">
        <v>654</v>
      </c>
      <c r="F1244" s="154">
        <v>4</v>
      </c>
      <c r="G1244" s="154" t="s">
        <v>636</v>
      </c>
      <c r="H1244" s="154" t="s">
        <v>558</v>
      </c>
      <c r="I1244" s="154" t="s">
        <v>555</v>
      </c>
      <c r="J1244" s="154" t="s">
        <v>570</v>
      </c>
      <c r="K1244" s="154" t="s">
        <v>533</v>
      </c>
      <c r="L1244" s="154">
        <f>IF(Tabelle1[[#This Row],[Minutes]]&gt;1,Tabelle1[[#This Row],[Minutes]],"")</f>
        <v>78</v>
      </c>
      <c r="M1244" s="154">
        <v>78</v>
      </c>
      <c r="N1244"/>
    </row>
    <row r="1245" spans="1:14" x14ac:dyDescent="0.25">
      <c r="A1245" s="149" t="s">
        <v>518</v>
      </c>
      <c r="B1245" s="151" t="str">
        <f>IF(OR(ISNUMBER(FIND("W/O",Tabelle1[[#This Row],[Score]])),ISNUMBER(FIND("RET",Tabelle1[[#This Row],[Score]]))),"NO","YES")</f>
        <v>YES</v>
      </c>
      <c r="C1245" s="151" t="str">
        <f>IF(Tabelle1[[#This Row],[Tournament]]="Wimbledon","YES","NO")</f>
        <v>NO</v>
      </c>
      <c r="D1245" s="150">
        <v>43752</v>
      </c>
      <c r="E1245" s="151" t="s">
        <v>654</v>
      </c>
      <c r="F1245" s="151">
        <v>4</v>
      </c>
      <c r="G1245" s="151" t="s">
        <v>612</v>
      </c>
      <c r="H1245" s="151" t="s">
        <v>576</v>
      </c>
      <c r="I1245" s="151" t="s">
        <v>586</v>
      </c>
      <c r="J1245" s="151" t="s">
        <v>638</v>
      </c>
      <c r="K1245" s="151" t="s">
        <v>550</v>
      </c>
      <c r="L1245" s="151">
        <f>IF(Tabelle1[[#This Row],[Minutes]]&gt;1,Tabelle1[[#This Row],[Minutes]],"")</f>
        <v>57</v>
      </c>
      <c r="M1245" s="151">
        <v>57</v>
      </c>
      <c r="N1245"/>
    </row>
    <row r="1246" spans="1:14" x14ac:dyDescent="0.25">
      <c r="A1246" s="152" t="s">
        <v>518</v>
      </c>
      <c r="B1246" s="154" t="str">
        <f>IF(OR(ISNUMBER(FIND("W/O",Tabelle1[[#This Row],[Score]])),ISNUMBER(FIND("RET",Tabelle1[[#This Row],[Score]]))),"NO","YES")</f>
        <v>YES</v>
      </c>
      <c r="C1246" s="154" t="str">
        <f>IF(Tabelle1[[#This Row],[Tournament]]="Wimbledon","YES","NO")</f>
        <v>NO</v>
      </c>
      <c r="D1246" s="153">
        <v>43752</v>
      </c>
      <c r="E1246" s="154" t="s">
        <v>654</v>
      </c>
      <c r="F1246" s="154">
        <v>4</v>
      </c>
      <c r="G1246" s="154" t="s">
        <v>535</v>
      </c>
      <c r="H1246" s="154" t="s">
        <v>534</v>
      </c>
      <c r="I1246" s="154" t="s">
        <v>668</v>
      </c>
      <c r="J1246" s="154" t="s">
        <v>630</v>
      </c>
      <c r="K1246" s="154" t="s">
        <v>667</v>
      </c>
      <c r="L1246" s="154">
        <f>IF(Tabelle1[[#This Row],[Minutes]]&gt;1,Tabelle1[[#This Row],[Minutes]],"")</f>
        <v>54</v>
      </c>
      <c r="M1246" s="154">
        <v>54</v>
      </c>
      <c r="N1246"/>
    </row>
    <row r="1247" spans="1:14" x14ac:dyDescent="0.25">
      <c r="A1247" s="149" t="s">
        <v>518</v>
      </c>
      <c r="B1247" s="151" t="str">
        <f>IF(OR(ISNUMBER(FIND("W/O",Tabelle1[[#This Row],[Score]])),ISNUMBER(FIND("RET",Tabelle1[[#This Row],[Score]]))),"NO","YES")</f>
        <v>YES</v>
      </c>
      <c r="C1247" s="151" t="str">
        <f>IF(Tabelle1[[#This Row],[Tournament]]="Wimbledon","YES","NO")</f>
        <v>NO</v>
      </c>
      <c r="D1247" s="150">
        <v>43752</v>
      </c>
      <c r="E1247" s="151" t="s">
        <v>654</v>
      </c>
      <c r="F1247" s="151">
        <v>4</v>
      </c>
      <c r="G1247" s="151" t="s">
        <v>526</v>
      </c>
      <c r="H1247" s="151" t="s">
        <v>525</v>
      </c>
      <c r="I1247" s="151" t="s">
        <v>666</v>
      </c>
      <c r="J1247" s="151" t="s">
        <v>665</v>
      </c>
      <c r="K1247" s="151" t="s">
        <v>637</v>
      </c>
      <c r="L1247" s="151">
        <f>IF(Tabelle1[[#This Row],[Minutes]]&gt;1,Tabelle1[[#This Row],[Minutes]],"")</f>
        <v>69</v>
      </c>
      <c r="M1247" s="151">
        <v>69</v>
      </c>
      <c r="N1247"/>
    </row>
    <row r="1248" spans="1:14" x14ac:dyDescent="0.25">
      <c r="A1248" s="152" t="s">
        <v>518</v>
      </c>
      <c r="B1248" s="154" t="str">
        <f>IF(OR(ISNUMBER(FIND("W/O",Tabelle1[[#This Row],[Score]])),ISNUMBER(FIND("RET",Tabelle1[[#This Row],[Score]]))),"NO","YES")</f>
        <v>YES</v>
      </c>
      <c r="C1248" s="154" t="str">
        <f>IF(Tabelle1[[#This Row],[Tournament]]="Wimbledon","YES","NO")</f>
        <v>NO</v>
      </c>
      <c r="D1248" s="153">
        <v>43752</v>
      </c>
      <c r="E1248" s="154" t="s">
        <v>654</v>
      </c>
      <c r="F1248" s="154">
        <v>4</v>
      </c>
      <c r="G1248" s="154" t="s">
        <v>615</v>
      </c>
      <c r="H1248" s="154" t="s">
        <v>614</v>
      </c>
      <c r="I1248" s="154" t="s">
        <v>664</v>
      </c>
      <c r="J1248" s="154" t="s">
        <v>663</v>
      </c>
      <c r="K1248" s="154" t="s">
        <v>610</v>
      </c>
      <c r="L1248" s="154">
        <f>IF(Tabelle1[[#This Row],[Minutes]]&gt;1,Tabelle1[[#This Row],[Minutes]],"")</f>
        <v>82</v>
      </c>
      <c r="M1248" s="154">
        <v>82</v>
      </c>
      <c r="N1248"/>
    </row>
    <row r="1249" spans="1:14" x14ac:dyDescent="0.25">
      <c r="A1249" s="149" t="s">
        <v>518</v>
      </c>
      <c r="B1249" s="151" t="str">
        <f>IF(OR(ISNUMBER(FIND("W/O",Tabelle1[[#This Row],[Score]])),ISNUMBER(FIND("RET",Tabelle1[[#This Row],[Score]]))),"NO","YES")</f>
        <v>YES</v>
      </c>
      <c r="C1249" s="151" t="str">
        <f>IF(Tabelle1[[#This Row],[Tournament]]="Wimbledon","YES","NO")</f>
        <v>NO</v>
      </c>
      <c r="D1249" s="150">
        <v>43752</v>
      </c>
      <c r="E1249" s="151" t="s">
        <v>654</v>
      </c>
      <c r="F1249" s="151">
        <v>4</v>
      </c>
      <c r="G1249" s="151" t="s">
        <v>658</v>
      </c>
      <c r="H1249" s="151" t="s">
        <v>657</v>
      </c>
      <c r="I1249" s="151" t="s">
        <v>662</v>
      </c>
      <c r="J1249" s="151" t="s">
        <v>661</v>
      </c>
      <c r="K1249" s="151" t="s">
        <v>563</v>
      </c>
      <c r="L1249" s="151">
        <f>IF(Tabelle1[[#This Row],[Minutes]]&gt;1,Tabelle1[[#This Row],[Minutes]],"")</f>
        <v>82</v>
      </c>
      <c r="M1249" s="151">
        <v>82</v>
      </c>
      <c r="N1249"/>
    </row>
    <row r="1250" spans="1:14" x14ac:dyDescent="0.25">
      <c r="A1250" s="152" t="s">
        <v>518</v>
      </c>
      <c r="B1250" s="154" t="str">
        <f>IF(OR(ISNUMBER(FIND("W/O",Tabelle1[[#This Row],[Score]])),ISNUMBER(FIND("RET",Tabelle1[[#This Row],[Score]]))),"NO","YES")</f>
        <v>YES</v>
      </c>
      <c r="C1250" s="154" t="str">
        <f>IF(Tabelle1[[#This Row],[Tournament]]="Wimbledon","YES","NO")</f>
        <v>NO</v>
      </c>
      <c r="D1250" s="153">
        <v>43752</v>
      </c>
      <c r="E1250" s="154" t="s">
        <v>654</v>
      </c>
      <c r="F1250" s="154">
        <v>4</v>
      </c>
      <c r="G1250" s="154" t="s">
        <v>580</v>
      </c>
      <c r="H1250" s="154" t="s">
        <v>548</v>
      </c>
      <c r="I1250" s="154" t="s">
        <v>620</v>
      </c>
      <c r="J1250" s="154" t="s">
        <v>619</v>
      </c>
      <c r="K1250" s="154" t="s">
        <v>533</v>
      </c>
      <c r="L1250" s="154">
        <f>IF(Tabelle1[[#This Row],[Minutes]]&gt;1,Tabelle1[[#This Row],[Minutes]],"")</f>
        <v>85</v>
      </c>
      <c r="M1250" s="154">
        <v>85</v>
      </c>
      <c r="N1250"/>
    </row>
    <row r="1251" spans="1:14" x14ac:dyDescent="0.25">
      <c r="A1251" s="149" t="s">
        <v>518</v>
      </c>
      <c r="B1251" s="151" t="str">
        <f>IF(OR(ISNUMBER(FIND("W/O",Tabelle1[[#This Row],[Score]])),ISNUMBER(FIND("RET",Tabelle1[[#This Row],[Score]]))),"NO","YES")</f>
        <v>YES</v>
      </c>
      <c r="C1251" s="151" t="str">
        <f>IF(Tabelle1[[#This Row],[Tournament]]="Wimbledon","YES","NO")</f>
        <v>NO</v>
      </c>
      <c r="D1251" s="150">
        <v>43752</v>
      </c>
      <c r="E1251" s="151" t="s">
        <v>654</v>
      </c>
      <c r="F1251" s="151">
        <v>5</v>
      </c>
      <c r="G1251" s="151" t="s">
        <v>612</v>
      </c>
      <c r="H1251" s="151" t="s">
        <v>576</v>
      </c>
      <c r="I1251" s="151" t="s">
        <v>535</v>
      </c>
      <c r="J1251" s="151" t="s">
        <v>534</v>
      </c>
      <c r="K1251" s="151" t="s">
        <v>643</v>
      </c>
      <c r="L1251" s="151">
        <f>IF(Tabelle1[[#This Row],[Minutes]]&gt;1,Tabelle1[[#This Row],[Minutes]],"")</f>
        <v>96</v>
      </c>
      <c r="M1251" s="151">
        <v>96</v>
      </c>
      <c r="N1251"/>
    </row>
    <row r="1252" spans="1:14" x14ac:dyDescent="0.25">
      <c r="A1252" s="152" t="s">
        <v>518</v>
      </c>
      <c r="B1252" s="154" t="str">
        <f>IF(OR(ISNUMBER(FIND("W/O",Tabelle1[[#This Row],[Score]])),ISNUMBER(FIND("RET",Tabelle1[[#This Row],[Score]]))),"NO","YES")</f>
        <v>YES</v>
      </c>
      <c r="C1252" s="154" t="str">
        <f>IF(Tabelle1[[#This Row],[Tournament]]="Wimbledon","YES","NO")</f>
        <v>NO</v>
      </c>
      <c r="D1252" s="153">
        <v>43752</v>
      </c>
      <c r="E1252" s="154" t="s">
        <v>654</v>
      </c>
      <c r="F1252" s="154">
        <v>5</v>
      </c>
      <c r="G1252" s="154" t="s">
        <v>526</v>
      </c>
      <c r="H1252" s="154" t="s">
        <v>525</v>
      </c>
      <c r="I1252" s="154" t="s">
        <v>660</v>
      </c>
      <c r="J1252" s="154" t="s">
        <v>659</v>
      </c>
      <c r="K1252" s="154" t="s">
        <v>527</v>
      </c>
      <c r="L1252" s="154">
        <f>IF(Tabelle1[[#This Row],[Minutes]]&gt;1,Tabelle1[[#This Row],[Minutes]],"")</f>
        <v>73</v>
      </c>
      <c r="M1252" s="154">
        <v>73</v>
      </c>
      <c r="N1252"/>
    </row>
    <row r="1253" spans="1:14" x14ac:dyDescent="0.25">
      <c r="A1253" s="149" t="s">
        <v>518</v>
      </c>
      <c r="B1253" s="151" t="str">
        <f>IF(OR(ISNUMBER(FIND("W/O",Tabelle1[[#This Row],[Score]])),ISNUMBER(FIND("RET",Tabelle1[[#This Row],[Score]]))),"NO","YES")</f>
        <v>YES</v>
      </c>
      <c r="C1253" s="151" t="str">
        <f>IF(Tabelle1[[#This Row],[Tournament]]="Wimbledon","YES","NO")</f>
        <v>NO</v>
      </c>
      <c r="D1253" s="150">
        <v>43752</v>
      </c>
      <c r="E1253" s="151" t="s">
        <v>654</v>
      </c>
      <c r="F1253" s="151">
        <v>5</v>
      </c>
      <c r="G1253" s="151" t="s">
        <v>615</v>
      </c>
      <c r="H1253" s="151" t="s">
        <v>614</v>
      </c>
      <c r="I1253" s="151" t="s">
        <v>658</v>
      </c>
      <c r="J1253" s="151" t="s">
        <v>657</v>
      </c>
      <c r="K1253" s="151" t="s">
        <v>646</v>
      </c>
      <c r="L1253" s="151">
        <f>IF(Tabelle1[[#This Row],[Minutes]]&gt;1,Tabelle1[[#This Row],[Minutes]],"")</f>
        <v>63</v>
      </c>
      <c r="M1253" s="151">
        <v>63</v>
      </c>
      <c r="N1253"/>
    </row>
    <row r="1254" spans="1:14" x14ac:dyDescent="0.25">
      <c r="A1254" s="152" t="s">
        <v>518</v>
      </c>
      <c r="B1254" s="154" t="str">
        <f>IF(OR(ISNUMBER(FIND("W/O",Tabelle1[[#This Row],[Score]])),ISNUMBER(FIND("RET",Tabelle1[[#This Row],[Score]]))),"NO","YES")</f>
        <v>YES</v>
      </c>
      <c r="C1254" s="154" t="str">
        <f>IF(Tabelle1[[#This Row],[Tournament]]="Wimbledon","YES","NO")</f>
        <v>NO</v>
      </c>
      <c r="D1254" s="153">
        <v>43752</v>
      </c>
      <c r="E1254" s="154" t="s">
        <v>654</v>
      </c>
      <c r="F1254" s="154">
        <v>5</v>
      </c>
      <c r="G1254" s="154" t="s">
        <v>580</v>
      </c>
      <c r="H1254" s="154" t="s">
        <v>548</v>
      </c>
      <c r="I1254" s="154" t="s">
        <v>636</v>
      </c>
      <c r="J1254" s="154" t="s">
        <v>558</v>
      </c>
      <c r="K1254" s="154" t="s">
        <v>607</v>
      </c>
      <c r="L1254" s="154">
        <f>IF(Tabelle1[[#This Row],[Minutes]]&gt;1,Tabelle1[[#This Row],[Minutes]],"")</f>
        <v>100</v>
      </c>
      <c r="M1254" s="154">
        <v>100</v>
      </c>
      <c r="N1254"/>
    </row>
    <row r="1255" spans="1:14" x14ac:dyDescent="0.25">
      <c r="A1255" s="149" t="s">
        <v>518</v>
      </c>
      <c r="B1255" s="151" t="str">
        <f>IF(OR(ISNUMBER(FIND("W/O",Tabelle1[[#This Row],[Score]])),ISNUMBER(FIND("RET",Tabelle1[[#This Row],[Score]]))),"NO","YES")</f>
        <v>YES</v>
      </c>
      <c r="C1255" s="151" t="str">
        <f>IF(Tabelle1[[#This Row],[Tournament]]="Wimbledon","YES","NO")</f>
        <v>NO</v>
      </c>
      <c r="D1255" s="150">
        <v>43752</v>
      </c>
      <c r="E1255" s="151" t="s">
        <v>654</v>
      </c>
      <c r="F1255" s="151">
        <v>6</v>
      </c>
      <c r="G1255" s="151" t="s">
        <v>612</v>
      </c>
      <c r="H1255" s="151" t="s">
        <v>576</v>
      </c>
      <c r="I1255" s="151" t="s">
        <v>580</v>
      </c>
      <c r="J1255" s="151" t="s">
        <v>548</v>
      </c>
      <c r="K1255" s="151" t="s">
        <v>656</v>
      </c>
      <c r="L1255" s="151">
        <f>IF(Tabelle1[[#This Row],[Minutes]]&gt;1,Tabelle1[[#This Row],[Minutes]],"")</f>
        <v>86</v>
      </c>
      <c r="M1255" s="151">
        <v>86</v>
      </c>
      <c r="N1255"/>
    </row>
    <row r="1256" spans="1:14" x14ac:dyDescent="0.25">
      <c r="A1256" s="152" t="s">
        <v>518</v>
      </c>
      <c r="B1256" s="154" t="str">
        <f>IF(OR(ISNUMBER(FIND("W/O",Tabelle1[[#This Row],[Score]])),ISNUMBER(FIND("RET",Tabelle1[[#This Row],[Score]]))),"NO","YES")</f>
        <v>YES</v>
      </c>
      <c r="C1256" s="154" t="str">
        <f>IF(Tabelle1[[#This Row],[Tournament]]="Wimbledon","YES","NO")</f>
        <v>NO</v>
      </c>
      <c r="D1256" s="153">
        <v>43752</v>
      </c>
      <c r="E1256" s="154" t="s">
        <v>654</v>
      </c>
      <c r="F1256" s="154">
        <v>6</v>
      </c>
      <c r="G1256" s="154" t="s">
        <v>615</v>
      </c>
      <c r="H1256" s="154" t="s">
        <v>614</v>
      </c>
      <c r="I1256" s="154" t="s">
        <v>526</v>
      </c>
      <c r="J1256" s="154" t="s">
        <v>525</v>
      </c>
      <c r="K1256" s="154" t="s">
        <v>655</v>
      </c>
      <c r="L1256" s="154">
        <f>IF(Tabelle1[[#This Row],[Minutes]]&gt;1,Tabelle1[[#This Row],[Minutes]],"")</f>
        <v>76</v>
      </c>
      <c r="M1256" s="154">
        <v>76</v>
      </c>
      <c r="N1256"/>
    </row>
    <row r="1257" spans="1:14" x14ac:dyDescent="0.25">
      <c r="A1257" s="149" t="s">
        <v>518</v>
      </c>
      <c r="B1257" s="151" t="str">
        <f>IF(OR(ISNUMBER(FIND("W/O",Tabelle1[[#This Row],[Score]])),ISNUMBER(FIND("RET",Tabelle1[[#This Row],[Score]]))),"NO","YES")</f>
        <v>YES</v>
      </c>
      <c r="C1257" s="151" t="str">
        <f>IF(Tabelle1[[#This Row],[Tournament]]="Wimbledon","YES","NO")</f>
        <v>NO</v>
      </c>
      <c r="D1257" s="150">
        <v>43752</v>
      </c>
      <c r="E1257" s="151" t="s">
        <v>654</v>
      </c>
      <c r="F1257" s="151">
        <v>7</v>
      </c>
      <c r="G1257" s="151" t="s">
        <v>612</v>
      </c>
      <c r="H1257" s="151" t="s">
        <v>576</v>
      </c>
      <c r="I1257" s="151" t="s">
        <v>615</v>
      </c>
      <c r="J1257" s="151" t="s">
        <v>614</v>
      </c>
      <c r="K1257" s="151" t="s">
        <v>653</v>
      </c>
      <c r="L1257" s="151">
        <f>IF(Tabelle1[[#This Row],[Minutes]]&gt;1,Tabelle1[[#This Row],[Minutes]],"")</f>
        <v>67</v>
      </c>
      <c r="M1257" s="151">
        <v>67</v>
      </c>
      <c r="N1257"/>
    </row>
    <row r="1258" spans="1:14" x14ac:dyDescent="0.25">
      <c r="A1258" s="152" t="s">
        <v>518</v>
      </c>
      <c r="B1258" s="154" t="str">
        <f>IF(OR(ISNUMBER(FIND("W/O",Tabelle1[[#This Row],[Score]])),ISNUMBER(FIND("RET",Tabelle1[[#This Row],[Score]]))),"NO","YES")</f>
        <v>YES</v>
      </c>
      <c r="C1258" s="154" t="str">
        <f>IF(Tabelle1[[#This Row],[Tournament]]="Wimbledon","YES","NO")</f>
        <v>NO</v>
      </c>
      <c r="D1258" s="153">
        <v>43759</v>
      </c>
      <c r="E1258" s="154" t="s">
        <v>639</v>
      </c>
      <c r="F1258" s="154">
        <v>4</v>
      </c>
      <c r="G1258" s="154" t="s">
        <v>535</v>
      </c>
      <c r="H1258" s="154" t="s">
        <v>534</v>
      </c>
      <c r="I1258" s="154" t="s">
        <v>652</v>
      </c>
      <c r="J1258" s="154" t="s">
        <v>561</v>
      </c>
      <c r="K1258" s="154" t="s">
        <v>643</v>
      </c>
      <c r="L1258" s="154">
        <f>IF(Tabelle1[[#This Row],[Minutes]]&gt;1,Tabelle1[[#This Row],[Minutes]],"")</f>
        <v>87</v>
      </c>
      <c r="M1258" s="154">
        <v>87</v>
      </c>
      <c r="N1258"/>
    </row>
    <row r="1259" spans="1:14" x14ac:dyDescent="0.25">
      <c r="A1259" s="149" t="s">
        <v>518</v>
      </c>
      <c r="B1259" s="151" t="str">
        <f>IF(OR(ISNUMBER(FIND("W/O",Tabelle1[[#This Row],[Score]])),ISNUMBER(FIND("RET",Tabelle1[[#This Row],[Score]]))),"NO","YES")</f>
        <v>YES</v>
      </c>
      <c r="C1259" s="151" t="str">
        <f>IF(Tabelle1[[#This Row],[Tournament]]="Wimbledon","YES","NO")</f>
        <v>NO</v>
      </c>
      <c r="D1259" s="150">
        <v>43759</v>
      </c>
      <c r="E1259" s="151" t="s">
        <v>639</v>
      </c>
      <c r="F1259" s="151">
        <v>4</v>
      </c>
      <c r="G1259" s="151" t="s">
        <v>552</v>
      </c>
      <c r="H1259" s="151" t="s">
        <v>551</v>
      </c>
      <c r="I1259" s="151" t="s">
        <v>651</v>
      </c>
      <c r="J1259" s="151" t="s">
        <v>650</v>
      </c>
      <c r="K1259" s="151" t="s">
        <v>637</v>
      </c>
      <c r="L1259" s="151">
        <f>IF(Tabelle1[[#This Row],[Minutes]]&gt;1,Tabelle1[[#This Row],[Minutes]],"")</f>
        <v>73</v>
      </c>
      <c r="M1259" s="151">
        <v>73</v>
      </c>
      <c r="N1259"/>
    </row>
    <row r="1260" spans="1:14" x14ac:dyDescent="0.25">
      <c r="A1260" s="152" t="s">
        <v>518</v>
      </c>
      <c r="B1260" s="154" t="str">
        <f>IF(OR(ISNUMBER(FIND("W/O",Tabelle1[[#This Row],[Score]])),ISNUMBER(FIND("RET",Tabelle1[[#This Row],[Score]]))),"NO","YES")</f>
        <v>YES</v>
      </c>
      <c r="C1260" s="154" t="str">
        <f>IF(Tabelle1[[#This Row],[Tournament]]="Wimbledon","YES","NO")</f>
        <v>NO</v>
      </c>
      <c r="D1260" s="153">
        <v>43759</v>
      </c>
      <c r="E1260" s="154" t="s">
        <v>639</v>
      </c>
      <c r="F1260" s="154">
        <v>4</v>
      </c>
      <c r="G1260" s="154" t="s">
        <v>526</v>
      </c>
      <c r="H1260" s="154" t="s">
        <v>525</v>
      </c>
      <c r="I1260" s="154" t="s">
        <v>600</v>
      </c>
      <c r="J1260" s="154" t="s">
        <v>599</v>
      </c>
      <c r="K1260" s="154" t="s">
        <v>649</v>
      </c>
      <c r="L1260" s="154">
        <f>IF(Tabelle1[[#This Row],[Minutes]]&gt;1,Tabelle1[[#This Row],[Minutes]],"")</f>
        <v>105</v>
      </c>
      <c r="M1260" s="154">
        <v>105</v>
      </c>
      <c r="N1260"/>
    </row>
    <row r="1261" spans="1:14" x14ac:dyDescent="0.25">
      <c r="A1261" s="149" t="s">
        <v>518</v>
      </c>
      <c r="B1261" s="151" t="str">
        <f>IF(OR(ISNUMBER(FIND("W/O",Tabelle1[[#This Row],[Score]])),ISNUMBER(FIND("RET",Tabelle1[[#This Row],[Score]]))),"NO","YES")</f>
        <v>YES</v>
      </c>
      <c r="C1261" s="151" t="str">
        <f>IF(Tabelle1[[#This Row],[Tournament]]="Wimbledon","YES","NO")</f>
        <v>NO</v>
      </c>
      <c r="D1261" s="150">
        <v>43759</v>
      </c>
      <c r="E1261" s="151" t="s">
        <v>639</v>
      </c>
      <c r="F1261" s="151">
        <v>4</v>
      </c>
      <c r="G1261" s="151" t="s">
        <v>549</v>
      </c>
      <c r="H1261" s="151" t="s">
        <v>548</v>
      </c>
      <c r="I1261" s="151" t="s">
        <v>529</v>
      </c>
      <c r="J1261" s="151" t="s">
        <v>528</v>
      </c>
      <c r="K1261" s="151" t="s">
        <v>533</v>
      </c>
      <c r="L1261" s="151">
        <f>IF(Tabelle1[[#This Row],[Minutes]]&gt;1,Tabelle1[[#This Row],[Minutes]],"")</f>
        <v>92</v>
      </c>
      <c r="M1261" s="151">
        <v>92</v>
      </c>
      <c r="N1261"/>
    </row>
    <row r="1262" spans="1:14" x14ac:dyDescent="0.25">
      <c r="A1262" s="152" t="s">
        <v>518</v>
      </c>
      <c r="B1262" s="154" t="str">
        <f>IF(OR(ISNUMBER(FIND("W/O",Tabelle1[[#This Row],[Score]])),ISNUMBER(FIND("RET",Tabelle1[[#This Row],[Score]]))),"NO","YES")</f>
        <v>YES</v>
      </c>
      <c r="C1262" s="154" t="str">
        <f>IF(Tabelle1[[#This Row],[Tournament]]="Wimbledon","YES","NO")</f>
        <v>NO</v>
      </c>
      <c r="D1262" s="153">
        <v>43759</v>
      </c>
      <c r="E1262" s="154" t="s">
        <v>639</v>
      </c>
      <c r="F1262" s="154">
        <v>4</v>
      </c>
      <c r="G1262" s="154" t="s">
        <v>574</v>
      </c>
      <c r="H1262" s="154" t="s">
        <v>573</v>
      </c>
      <c r="I1262" s="154" t="s">
        <v>648</v>
      </c>
      <c r="J1262" s="154" t="s">
        <v>576</v>
      </c>
      <c r="K1262" s="154" t="s">
        <v>610</v>
      </c>
      <c r="L1262" s="154">
        <f>IF(Tabelle1[[#This Row],[Minutes]]&gt;1,Tabelle1[[#This Row],[Minutes]],"")</f>
        <v>88</v>
      </c>
      <c r="M1262" s="154">
        <v>88</v>
      </c>
      <c r="N1262"/>
    </row>
    <row r="1263" spans="1:14" x14ac:dyDescent="0.25">
      <c r="A1263" s="149" t="s">
        <v>518</v>
      </c>
      <c r="B1263" s="151" t="str">
        <f>IF(OR(ISNUMBER(FIND("W/O",Tabelle1[[#This Row],[Score]])),ISNUMBER(FIND("RET",Tabelle1[[#This Row],[Score]]))),"NO","YES")</f>
        <v>YES</v>
      </c>
      <c r="C1263" s="151" t="str">
        <f>IF(Tabelle1[[#This Row],[Tournament]]="Wimbledon","YES","NO")</f>
        <v>NO</v>
      </c>
      <c r="D1263" s="150">
        <v>43759</v>
      </c>
      <c r="E1263" s="151" t="s">
        <v>639</v>
      </c>
      <c r="F1263" s="151">
        <v>4</v>
      </c>
      <c r="G1263" s="151" t="s">
        <v>514</v>
      </c>
      <c r="H1263" s="151" t="s">
        <v>513</v>
      </c>
      <c r="I1263" s="151" t="s">
        <v>647</v>
      </c>
      <c r="J1263" s="151" t="s">
        <v>579</v>
      </c>
      <c r="K1263" s="151" t="s">
        <v>646</v>
      </c>
      <c r="L1263" s="151">
        <f>IF(Tabelle1[[#This Row],[Minutes]]&gt;1,Tabelle1[[#This Row],[Minutes]],"")</f>
        <v>53</v>
      </c>
      <c r="M1263" s="151">
        <v>53</v>
      </c>
      <c r="N1263"/>
    </row>
    <row r="1264" spans="1:14" x14ac:dyDescent="0.25">
      <c r="A1264" s="152" t="s">
        <v>518</v>
      </c>
      <c r="B1264" s="154" t="str">
        <f>IF(OR(ISNUMBER(FIND("W/O",Tabelle1[[#This Row],[Score]])),ISNUMBER(FIND("RET",Tabelle1[[#This Row],[Score]]))),"NO","YES")</f>
        <v>YES</v>
      </c>
      <c r="C1264" s="154" t="str">
        <f>IF(Tabelle1[[#This Row],[Tournament]]="Wimbledon","YES","NO")</f>
        <v>NO</v>
      </c>
      <c r="D1264" s="153">
        <v>43759</v>
      </c>
      <c r="E1264" s="154" t="s">
        <v>639</v>
      </c>
      <c r="F1264" s="154">
        <v>4</v>
      </c>
      <c r="G1264" s="154" t="s">
        <v>640</v>
      </c>
      <c r="H1264" s="154" t="s">
        <v>595</v>
      </c>
      <c r="I1264" s="154" t="s">
        <v>645</v>
      </c>
      <c r="J1264" s="154" t="s">
        <v>644</v>
      </c>
      <c r="K1264" s="154" t="s">
        <v>512</v>
      </c>
      <c r="L1264" s="154">
        <f>IF(Tabelle1[[#This Row],[Minutes]]&gt;1,Tabelle1[[#This Row],[Minutes]],"")</f>
        <v>65</v>
      </c>
      <c r="M1264" s="154">
        <v>65</v>
      </c>
      <c r="N1264"/>
    </row>
    <row r="1265" spans="1:14" x14ac:dyDescent="0.25">
      <c r="A1265" s="149" t="s">
        <v>518</v>
      </c>
      <c r="B1265" s="151" t="str">
        <f>IF(OR(ISNUMBER(FIND("W/O",Tabelle1[[#This Row],[Score]])),ISNUMBER(FIND("RET",Tabelle1[[#This Row],[Score]]))),"NO","YES")</f>
        <v>YES</v>
      </c>
      <c r="C1265" s="151" t="str">
        <f>IF(Tabelle1[[#This Row],[Tournament]]="Wimbledon","YES","NO")</f>
        <v>NO</v>
      </c>
      <c r="D1265" s="150">
        <v>43759</v>
      </c>
      <c r="E1265" s="151" t="s">
        <v>639</v>
      </c>
      <c r="F1265" s="151">
        <v>4</v>
      </c>
      <c r="G1265" s="151" t="s">
        <v>586</v>
      </c>
      <c r="H1265" s="151" t="s">
        <v>638</v>
      </c>
      <c r="I1265" s="151" t="s">
        <v>580</v>
      </c>
      <c r="J1265" s="151" t="s">
        <v>594</v>
      </c>
      <c r="K1265" s="151" t="s">
        <v>512</v>
      </c>
      <c r="L1265" s="151">
        <f>IF(Tabelle1[[#This Row],[Minutes]]&gt;1,Tabelle1[[#This Row],[Minutes]],"")</f>
        <v>72</v>
      </c>
      <c r="M1265" s="151">
        <v>72</v>
      </c>
      <c r="N1265"/>
    </row>
    <row r="1266" spans="1:14" x14ac:dyDescent="0.25">
      <c r="A1266" s="152" t="s">
        <v>518</v>
      </c>
      <c r="B1266" s="154" t="str">
        <f>IF(OR(ISNUMBER(FIND("W/O",Tabelle1[[#This Row],[Score]])),ISNUMBER(FIND("RET",Tabelle1[[#This Row],[Score]]))),"NO","YES")</f>
        <v>YES</v>
      </c>
      <c r="C1266" s="154" t="str">
        <f>IF(Tabelle1[[#This Row],[Tournament]]="Wimbledon","YES","NO")</f>
        <v>NO</v>
      </c>
      <c r="D1266" s="153">
        <v>43759</v>
      </c>
      <c r="E1266" s="154" t="s">
        <v>639</v>
      </c>
      <c r="F1266" s="154">
        <v>5</v>
      </c>
      <c r="G1266" s="154" t="s">
        <v>535</v>
      </c>
      <c r="H1266" s="154" t="s">
        <v>534</v>
      </c>
      <c r="I1266" s="154" t="s">
        <v>514</v>
      </c>
      <c r="J1266" s="154" t="s">
        <v>513</v>
      </c>
      <c r="K1266" s="154" t="s">
        <v>533</v>
      </c>
      <c r="L1266" s="154">
        <f>IF(Tabelle1[[#This Row],[Minutes]]&gt;1,Tabelle1[[#This Row],[Minutes]],"")</f>
        <v>90</v>
      </c>
      <c r="M1266" s="154">
        <v>90</v>
      </c>
      <c r="N1266"/>
    </row>
    <row r="1267" spans="1:14" x14ac:dyDescent="0.25">
      <c r="A1267" s="149" t="s">
        <v>518</v>
      </c>
      <c r="B1267" s="151" t="str">
        <f>IF(OR(ISNUMBER(FIND("W/O",Tabelle1[[#This Row],[Score]])),ISNUMBER(FIND("RET",Tabelle1[[#This Row],[Score]]))),"NO","YES")</f>
        <v>YES</v>
      </c>
      <c r="C1267" s="151" t="str">
        <f>IF(Tabelle1[[#This Row],[Tournament]]="Wimbledon","YES","NO")</f>
        <v>NO</v>
      </c>
      <c r="D1267" s="150">
        <v>43759</v>
      </c>
      <c r="E1267" s="151" t="s">
        <v>639</v>
      </c>
      <c r="F1267" s="151">
        <v>5</v>
      </c>
      <c r="G1267" s="151" t="s">
        <v>526</v>
      </c>
      <c r="H1267" s="151" t="s">
        <v>525</v>
      </c>
      <c r="I1267" s="151" t="s">
        <v>552</v>
      </c>
      <c r="J1267" s="151" t="s">
        <v>551</v>
      </c>
      <c r="K1267" s="151" t="s">
        <v>643</v>
      </c>
      <c r="L1267" s="151">
        <f>IF(Tabelle1[[#This Row],[Minutes]]&gt;1,Tabelle1[[#This Row],[Minutes]],"")</f>
        <v>105</v>
      </c>
      <c r="M1267" s="151">
        <v>105</v>
      </c>
      <c r="N1267"/>
    </row>
    <row r="1268" spans="1:14" x14ac:dyDescent="0.25">
      <c r="A1268" s="152" t="s">
        <v>518</v>
      </c>
      <c r="B1268" s="154" t="str">
        <f>IF(OR(ISNUMBER(FIND("W/O",Tabelle1[[#This Row],[Score]])),ISNUMBER(FIND("RET",Tabelle1[[#This Row],[Score]]))),"NO","YES")</f>
        <v>YES</v>
      </c>
      <c r="C1268" s="154" t="str">
        <f>IF(Tabelle1[[#This Row],[Tournament]]="Wimbledon","YES","NO")</f>
        <v>NO</v>
      </c>
      <c r="D1268" s="153">
        <v>43759</v>
      </c>
      <c r="E1268" s="154" t="s">
        <v>639</v>
      </c>
      <c r="F1268" s="154">
        <v>5</v>
      </c>
      <c r="G1268" s="154" t="s">
        <v>640</v>
      </c>
      <c r="H1268" s="154" t="s">
        <v>595</v>
      </c>
      <c r="I1268" s="154" t="s">
        <v>574</v>
      </c>
      <c r="J1268" s="154" t="s">
        <v>573</v>
      </c>
      <c r="K1268" s="154" t="s">
        <v>642</v>
      </c>
      <c r="L1268" s="154">
        <f>IF(Tabelle1[[#This Row],[Minutes]]&gt;1,Tabelle1[[#This Row],[Minutes]],"")</f>
        <v>79</v>
      </c>
      <c r="M1268" s="154">
        <v>79</v>
      </c>
      <c r="N1268"/>
    </row>
    <row r="1269" spans="1:14" x14ac:dyDescent="0.25">
      <c r="A1269" s="149" t="s">
        <v>518</v>
      </c>
      <c r="B1269" s="151" t="str">
        <f>IF(OR(ISNUMBER(FIND("W/O",Tabelle1[[#This Row],[Score]])),ISNUMBER(FIND("RET",Tabelle1[[#This Row],[Score]]))),"NO","YES")</f>
        <v>YES</v>
      </c>
      <c r="C1269" s="151" t="str">
        <f>IF(Tabelle1[[#This Row],[Tournament]]="Wimbledon","YES","NO")</f>
        <v>NO</v>
      </c>
      <c r="D1269" s="150">
        <v>43759</v>
      </c>
      <c r="E1269" s="151" t="s">
        <v>639</v>
      </c>
      <c r="F1269" s="151">
        <v>5</v>
      </c>
      <c r="G1269" s="151" t="s">
        <v>586</v>
      </c>
      <c r="H1269" s="151" t="s">
        <v>638</v>
      </c>
      <c r="I1269" s="151" t="s">
        <v>549</v>
      </c>
      <c r="J1269" s="151" t="s">
        <v>548</v>
      </c>
      <c r="K1269" s="151" t="s">
        <v>550</v>
      </c>
      <c r="L1269" s="151">
        <f>IF(Tabelle1[[#This Row],[Minutes]]&gt;1,Tabelle1[[#This Row],[Minutes]],"")</f>
        <v>66</v>
      </c>
      <c r="M1269" s="151">
        <v>66</v>
      </c>
      <c r="N1269"/>
    </row>
    <row r="1270" spans="1:14" x14ac:dyDescent="0.25">
      <c r="A1270" s="152" t="s">
        <v>518</v>
      </c>
      <c r="B1270" s="154" t="str">
        <f>IF(OR(ISNUMBER(FIND("W/O",Tabelle1[[#This Row],[Score]])),ISNUMBER(FIND("RET",Tabelle1[[#This Row],[Score]]))),"NO","YES")</f>
        <v>YES</v>
      </c>
      <c r="C1270" s="154" t="str">
        <f>IF(Tabelle1[[#This Row],[Tournament]]="Wimbledon","YES","NO")</f>
        <v>NO</v>
      </c>
      <c r="D1270" s="153">
        <v>43759</v>
      </c>
      <c r="E1270" s="154" t="s">
        <v>639</v>
      </c>
      <c r="F1270" s="154">
        <v>6</v>
      </c>
      <c r="G1270" s="154" t="s">
        <v>526</v>
      </c>
      <c r="H1270" s="154" t="s">
        <v>525</v>
      </c>
      <c r="I1270" s="154" t="s">
        <v>535</v>
      </c>
      <c r="J1270" s="154" t="s">
        <v>534</v>
      </c>
      <c r="K1270" s="154" t="s">
        <v>641</v>
      </c>
      <c r="L1270" s="154">
        <f>IF(Tabelle1[[#This Row],[Minutes]]&gt;1,Tabelle1[[#This Row],[Minutes]],"")</f>
        <v>118</v>
      </c>
      <c r="M1270" s="154">
        <v>118</v>
      </c>
      <c r="N1270"/>
    </row>
    <row r="1271" spans="1:14" x14ac:dyDescent="0.25">
      <c r="A1271" s="149" t="s">
        <v>518</v>
      </c>
      <c r="B1271" s="151" t="str">
        <f>IF(OR(ISNUMBER(FIND("W/O",Tabelle1[[#This Row],[Score]])),ISNUMBER(FIND("RET",Tabelle1[[#This Row],[Score]]))),"NO","YES")</f>
        <v>YES</v>
      </c>
      <c r="C1271" s="151" t="str">
        <f>IF(Tabelle1[[#This Row],[Tournament]]="Wimbledon","YES","NO")</f>
        <v>NO</v>
      </c>
      <c r="D1271" s="150">
        <v>43759</v>
      </c>
      <c r="E1271" s="151" t="s">
        <v>639</v>
      </c>
      <c r="F1271" s="151">
        <v>6</v>
      </c>
      <c r="G1271" s="151" t="s">
        <v>586</v>
      </c>
      <c r="H1271" s="151" t="s">
        <v>638</v>
      </c>
      <c r="I1271" s="151" t="s">
        <v>640</v>
      </c>
      <c r="J1271" s="151" t="s">
        <v>595</v>
      </c>
      <c r="K1271" s="151" t="s">
        <v>550</v>
      </c>
      <c r="L1271" s="151">
        <f>IF(Tabelle1[[#This Row],[Minutes]]&gt;1,Tabelle1[[#This Row],[Minutes]],"")</f>
        <v>65</v>
      </c>
      <c r="M1271" s="151">
        <v>65</v>
      </c>
      <c r="N1271"/>
    </row>
    <row r="1272" spans="1:14" x14ac:dyDescent="0.25">
      <c r="A1272" s="152" t="s">
        <v>518</v>
      </c>
      <c r="B1272" s="154" t="str">
        <f>IF(OR(ISNUMBER(FIND("W/O",Tabelle1[[#This Row],[Score]])),ISNUMBER(FIND("RET",Tabelle1[[#This Row],[Score]]))),"NO","YES")</f>
        <v>YES</v>
      </c>
      <c r="C1272" s="154" t="str">
        <f>IF(Tabelle1[[#This Row],[Tournament]]="Wimbledon","YES","NO")</f>
        <v>NO</v>
      </c>
      <c r="D1272" s="153">
        <v>43759</v>
      </c>
      <c r="E1272" s="154" t="s">
        <v>639</v>
      </c>
      <c r="F1272" s="154">
        <v>7</v>
      </c>
      <c r="G1272" s="154" t="s">
        <v>526</v>
      </c>
      <c r="H1272" s="154" t="s">
        <v>525</v>
      </c>
      <c r="I1272" s="154" t="s">
        <v>586</v>
      </c>
      <c r="J1272" s="154" t="s">
        <v>638</v>
      </c>
      <c r="K1272" s="154" t="s">
        <v>637</v>
      </c>
      <c r="L1272" s="154">
        <f>IF(Tabelle1[[#This Row],[Minutes]]&gt;1,Tabelle1[[#This Row],[Minutes]],"")</f>
        <v>69</v>
      </c>
      <c r="M1272" s="154">
        <v>69</v>
      </c>
      <c r="N1272"/>
    </row>
    <row r="1273" spans="1:14" x14ac:dyDescent="0.25">
      <c r="A1273" s="149" t="s">
        <v>518</v>
      </c>
      <c r="B1273" s="151" t="str">
        <f>IF(OR(ISNUMBER(FIND("W/O",Tabelle1[[#This Row],[Score]])),ISNUMBER(FIND("RET",Tabelle1[[#This Row],[Score]]))),"NO","YES")</f>
        <v>YES</v>
      </c>
      <c r="C1273" s="151" t="str">
        <f>IF(Tabelle1[[#This Row],[Tournament]]="Wimbledon","YES","NO")</f>
        <v>NO</v>
      </c>
      <c r="D1273" s="150">
        <v>43759</v>
      </c>
      <c r="E1273" s="151" t="s">
        <v>617</v>
      </c>
      <c r="F1273" s="151">
        <v>4</v>
      </c>
      <c r="G1273" s="151" t="s">
        <v>623</v>
      </c>
      <c r="H1273" s="151" t="s">
        <v>622</v>
      </c>
      <c r="I1273" s="151" t="s">
        <v>636</v>
      </c>
      <c r="J1273" s="151" t="s">
        <v>558</v>
      </c>
      <c r="K1273" s="151" t="s">
        <v>635</v>
      </c>
      <c r="L1273" s="151">
        <f>IF(Tabelle1[[#This Row],[Minutes]]&gt;1,Tabelle1[[#This Row],[Minutes]],"")</f>
        <v>99</v>
      </c>
      <c r="M1273" s="151">
        <v>99</v>
      </c>
      <c r="N1273"/>
    </row>
    <row r="1274" spans="1:14" x14ac:dyDescent="0.25">
      <c r="A1274" s="152" t="s">
        <v>518</v>
      </c>
      <c r="B1274" s="154" t="str">
        <f>IF(OR(ISNUMBER(FIND("W/O",Tabelle1[[#This Row],[Score]])),ISNUMBER(FIND("RET",Tabelle1[[#This Row],[Score]]))),"NO","YES")</f>
        <v>YES</v>
      </c>
      <c r="C1274" s="154" t="str">
        <f>IF(Tabelle1[[#This Row],[Tournament]]="Wimbledon","YES","NO")</f>
        <v>NO</v>
      </c>
      <c r="D1274" s="153">
        <v>43759</v>
      </c>
      <c r="E1274" s="154" t="s">
        <v>617</v>
      </c>
      <c r="F1274" s="154">
        <v>4</v>
      </c>
      <c r="G1274" s="154" t="s">
        <v>612</v>
      </c>
      <c r="H1274" s="154" t="s">
        <v>611</v>
      </c>
      <c r="I1274" s="154" t="s">
        <v>634</v>
      </c>
      <c r="J1274" s="154" t="s">
        <v>633</v>
      </c>
      <c r="K1274" s="154" t="s">
        <v>569</v>
      </c>
      <c r="L1274" s="154">
        <f>IF(Tabelle1[[#This Row],[Minutes]]&gt;1,Tabelle1[[#This Row],[Minutes]],"")</f>
        <v>58</v>
      </c>
      <c r="M1274" s="154">
        <v>58</v>
      </c>
      <c r="N1274"/>
    </row>
    <row r="1275" spans="1:14" x14ac:dyDescent="0.25">
      <c r="A1275" s="149" t="s">
        <v>518</v>
      </c>
      <c r="B1275" s="151" t="str">
        <f>IF(OR(ISNUMBER(FIND("W/O",Tabelle1[[#This Row],[Score]])),ISNUMBER(FIND("RET",Tabelle1[[#This Row],[Score]]))),"NO","YES")</f>
        <v>YES</v>
      </c>
      <c r="C1275" s="151" t="str">
        <f>IF(Tabelle1[[#This Row],[Tournament]]="Wimbledon","YES","NO")</f>
        <v>NO</v>
      </c>
      <c r="D1275" s="150">
        <v>43759</v>
      </c>
      <c r="E1275" s="151" t="s">
        <v>617</v>
      </c>
      <c r="F1275" s="151">
        <v>4</v>
      </c>
      <c r="G1275" s="151" t="s">
        <v>524</v>
      </c>
      <c r="H1275" s="151" t="s">
        <v>523</v>
      </c>
      <c r="I1275" s="151" t="s">
        <v>559</v>
      </c>
      <c r="J1275" s="151" t="s">
        <v>632</v>
      </c>
      <c r="K1275" s="151" t="s">
        <v>569</v>
      </c>
      <c r="L1275" s="151">
        <f>IF(Tabelle1[[#This Row],[Minutes]]&gt;1,Tabelle1[[#This Row],[Minutes]],"")</f>
        <v>64</v>
      </c>
      <c r="M1275" s="151">
        <v>64</v>
      </c>
      <c r="N1275"/>
    </row>
    <row r="1276" spans="1:14" x14ac:dyDescent="0.25">
      <c r="A1276" s="152" t="s">
        <v>518</v>
      </c>
      <c r="B1276" s="154" t="str">
        <f>IF(OR(ISNUMBER(FIND("W/O",Tabelle1[[#This Row],[Score]])),ISNUMBER(FIND("RET",Tabelle1[[#This Row],[Score]]))),"NO","YES")</f>
        <v>YES</v>
      </c>
      <c r="C1276" s="154" t="str">
        <f>IF(Tabelle1[[#This Row],[Tournament]]="Wimbledon","YES","NO")</f>
        <v>NO</v>
      </c>
      <c r="D1276" s="153">
        <v>43759</v>
      </c>
      <c r="E1276" s="154" t="s">
        <v>617</v>
      </c>
      <c r="F1276" s="154">
        <v>4</v>
      </c>
      <c r="G1276" s="154" t="s">
        <v>620</v>
      </c>
      <c r="H1276" s="154" t="s">
        <v>619</v>
      </c>
      <c r="I1276" s="154" t="s">
        <v>631</v>
      </c>
      <c r="J1276" s="154" t="s">
        <v>630</v>
      </c>
      <c r="K1276" s="154" t="s">
        <v>629</v>
      </c>
      <c r="L1276" s="154">
        <f>IF(Tabelle1[[#This Row],[Minutes]]&gt;1,Tabelle1[[#This Row],[Minutes]],"")</f>
        <v>56</v>
      </c>
      <c r="M1276" s="154">
        <v>56</v>
      </c>
      <c r="N1276"/>
    </row>
    <row r="1277" spans="1:14" x14ac:dyDescent="0.25">
      <c r="A1277" s="149" t="s">
        <v>518</v>
      </c>
      <c r="B1277" s="151" t="str">
        <f>IF(OR(ISNUMBER(FIND("W/O",Tabelle1[[#This Row],[Score]])),ISNUMBER(FIND("RET",Tabelle1[[#This Row],[Score]]))),"NO","YES")</f>
        <v>YES</v>
      </c>
      <c r="C1277" s="151" t="str">
        <f>IF(Tabelle1[[#This Row],[Tournament]]="Wimbledon","YES","NO")</f>
        <v>NO</v>
      </c>
      <c r="D1277" s="150">
        <v>43759</v>
      </c>
      <c r="E1277" s="151" t="s">
        <v>617</v>
      </c>
      <c r="F1277" s="151">
        <v>4</v>
      </c>
      <c r="G1277" s="151" t="s">
        <v>568</v>
      </c>
      <c r="H1277" s="151" t="s">
        <v>567</v>
      </c>
      <c r="I1277" s="151" t="s">
        <v>609</v>
      </c>
      <c r="J1277" s="151" t="s">
        <v>608</v>
      </c>
      <c r="K1277" s="151" t="s">
        <v>628</v>
      </c>
      <c r="L1277" s="151">
        <f>IF(Tabelle1[[#This Row],[Minutes]]&gt;1,Tabelle1[[#This Row],[Minutes]],"")</f>
        <v>91</v>
      </c>
      <c r="M1277" s="151">
        <v>91</v>
      </c>
      <c r="N1277"/>
    </row>
    <row r="1278" spans="1:14" x14ac:dyDescent="0.25">
      <c r="A1278" s="152" t="s">
        <v>518</v>
      </c>
      <c r="B1278" s="154" t="str">
        <f>IF(OR(ISNUMBER(FIND("W/O",Tabelle1[[#This Row],[Score]])),ISNUMBER(FIND("RET",Tabelle1[[#This Row],[Score]]))),"NO","YES")</f>
        <v>YES</v>
      </c>
      <c r="C1278" s="154" t="str">
        <f>IF(Tabelle1[[#This Row],[Tournament]]="Wimbledon","YES","NO")</f>
        <v>NO</v>
      </c>
      <c r="D1278" s="153">
        <v>43759</v>
      </c>
      <c r="E1278" s="154" t="s">
        <v>617</v>
      </c>
      <c r="F1278" s="154">
        <v>4</v>
      </c>
      <c r="G1278" s="154" t="s">
        <v>516</v>
      </c>
      <c r="H1278" s="154" t="s">
        <v>515</v>
      </c>
      <c r="I1278" s="154" t="s">
        <v>627</v>
      </c>
      <c r="J1278" s="154" t="s">
        <v>591</v>
      </c>
      <c r="K1278" s="154" t="s">
        <v>626</v>
      </c>
      <c r="L1278" s="154">
        <f>IF(Tabelle1[[#This Row],[Minutes]]&gt;1,Tabelle1[[#This Row],[Minutes]],"")</f>
        <v>61</v>
      </c>
      <c r="M1278" s="154">
        <v>61</v>
      </c>
      <c r="N1278"/>
    </row>
    <row r="1279" spans="1:14" x14ac:dyDescent="0.25">
      <c r="A1279" s="149" t="s">
        <v>518</v>
      </c>
      <c r="B1279" s="151" t="str">
        <f>IF(OR(ISNUMBER(FIND("W/O",Tabelle1[[#This Row],[Score]])),ISNUMBER(FIND("RET",Tabelle1[[#This Row],[Score]]))),"NO","YES")</f>
        <v>YES</v>
      </c>
      <c r="C1279" s="151" t="str">
        <f>IF(Tabelle1[[#This Row],[Tournament]]="Wimbledon","YES","NO")</f>
        <v>NO</v>
      </c>
      <c r="D1279" s="150">
        <v>43759</v>
      </c>
      <c r="E1279" s="151" t="s">
        <v>617</v>
      </c>
      <c r="F1279" s="151">
        <v>4</v>
      </c>
      <c r="G1279" s="151" t="s">
        <v>532</v>
      </c>
      <c r="H1279" s="151" t="s">
        <v>531</v>
      </c>
      <c r="I1279" s="151" t="s">
        <v>544</v>
      </c>
      <c r="J1279" s="151" t="s">
        <v>543</v>
      </c>
      <c r="K1279" s="151" t="s">
        <v>610</v>
      </c>
      <c r="L1279" s="151">
        <f>IF(Tabelle1[[#This Row],[Minutes]]&gt;1,Tabelle1[[#This Row],[Minutes]],"")</f>
        <v>75</v>
      </c>
      <c r="M1279" s="151">
        <v>75</v>
      </c>
      <c r="N1279"/>
    </row>
    <row r="1280" spans="1:14" x14ac:dyDescent="0.25">
      <c r="A1280" s="152" t="s">
        <v>518</v>
      </c>
      <c r="B1280" s="154" t="str">
        <f>IF(OR(ISNUMBER(FIND("W/O",Tabelle1[[#This Row],[Score]])),ISNUMBER(FIND("RET",Tabelle1[[#This Row],[Score]]))),"NO","YES")</f>
        <v>YES</v>
      </c>
      <c r="C1280" s="154" t="str">
        <f>IF(Tabelle1[[#This Row],[Tournament]]="Wimbledon","YES","NO")</f>
        <v>NO</v>
      </c>
      <c r="D1280" s="153">
        <v>43759</v>
      </c>
      <c r="E1280" s="154" t="s">
        <v>617</v>
      </c>
      <c r="F1280" s="154">
        <v>4</v>
      </c>
      <c r="G1280" s="154" t="s">
        <v>555</v>
      </c>
      <c r="H1280" s="154" t="s">
        <v>554</v>
      </c>
      <c r="I1280" s="154" t="s">
        <v>625</v>
      </c>
      <c r="J1280" s="154" t="s">
        <v>577</v>
      </c>
      <c r="K1280" s="154" t="s">
        <v>527</v>
      </c>
      <c r="L1280" s="154">
        <f>IF(Tabelle1[[#This Row],[Minutes]]&gt;1,Tabelle1[[#This Row],[Minutes]],"")</f>
        <v>77</v>
      </c>
      <c r="M1280" s="154">
        <v>77</v>
      </c>
      <c r="N1280"/>
    </row>
    <row r="1281" spans="1:14" x14ac:dyDescent="0.25">
      <c r="A1281" s="149" t="s">
        <v>518</v>
      </c>
      <c r="B1281" s="151" t="str">
        <f>IF(OR(ISNUMBER(FIND("W/O",Tabelle1[[#This Row],[Score]])),ISNUMBER(FIND("RET",Tabelle1[[#This Row],[Score]]))),"NO","YES")</f>
        <v>YES</v>
      </c>
      <c r="C1281" s="151" t="str">
        <f>IF(Tabelle1[[#This Row],[Tournament]]="Wimbledon","YES","NO")</f>
        <v>NO</v>
      </c>
      <c r="D1281" s="150">
        <v>43759</v>
      </c>
      <c r="E1281" s="151" t="s">
        <v>617</v>
      </c>
      <c r="F1281" s="151">
        <v>5</v>
      </c>
      <c r="G1281" s="151" t="s">
        <v>524</v>
      </c>
      <c r="H1281" s="151" t="s">
        <v>523</v>
      </c>
      <c r="I1281" s="151" t="s">
        <v>555</v>
      </c>
      <c r="J1281" s="151" t="s">
        <v>554</v>
      </c>
      <c r="K1281" s="151" t="s">
        <v>624</v>
      </c>
      <c r="L1281" s="151">
        <f>IF(Tabelle1[[#This Row],[Minutes]]&gt;1,Tabelle1[[#This Row],[Minutes]],"")</f>
        <v>54</v>
      </c>
      <c r="M1281" s="151">
        <v>54</v>
      </c>
      <c r="N1281"/>
    </row>
    <row r="1282" spans="1:14" x14ac:dyDescent="0.25">
      <c r="A1282" s="152" t="s">
        <v>518</v>
      </c>
      <c r="B1282" s="154" t="str">
        <f>IF(OR(ISNUMBER(FIND("W/O",Tabelle1[[#This Row],[Score]])),ISNUMBER(FIND("RET",Tabelle1[[#This Row],[Score]]))),"NO","YES")</f>
        <v>YES</v>
      </c>
      <c r="C1282" s="154" t="str">
        <f>IF(Tabelle1[[#This Row],[Tournament]]="Wimbledon","YES","NO")</f>
        <v>NO</v>
      </c>
      <c r="D1282" s="153">
        <v>43759</v>
      </c>
      <c r="E1282" s="154" t="s">
        <v>617</v>
      </c>
      <c r="F1282" s="154">
        <v>5</v>
      </c>
      <c r="G1282" s="154" t="s">
        <v>568</v>
      </c>
      <c r="H1282" s="154" t="s">
        <v>567</v>
      </c>
      <c r="I1282" s="154" t="s">
        <v>612</v>
      </c>
      <c r="J1282" s="154" t="s">
        <v>611</v>
      </c>
      <c r="K1282" s="154" t="s">
        <v>607</v>
      </c>
      <c r="L1282" s="154">
        <f>IF(Tabelle1[[#This Row],[Minutes]]&gt;1,Tabelle1[[#This Row],[Minutes]],"")</f>
        <v>97</v>
      </c>
      <c r="M1282" s="154">
        <v>97</v>
      </c>
      <c r="N1282"/>
    </row>
    <row r="1283" spans="1:14" x14ac:dyDescent="0.25">
      <c r="A1283" s="149" t="s">
        <v>518</v>
      </c>
      <c r="B1283" s="151" t="str">
        <f>IF(OR(ISNUMBER(FIND("W/O",Tabelle1[[#This Row],[Score]])),ISNUMBER(FIND("RET",Tabelle1[[#This Row],[Score]]))),"NO","YES")</f>
        <v>YES</v>
      </c>
      <c r="C1283" s="151" t="str">
        <f>IF(Tabelle1[[#This Row],[Tournament]]="Wimbledon","YES","NO")</f>
        <v>NO</v>
      </c>
      <c r="D1283" s="150">
        <v>43759</v>
      </c>
      <c r="E1283" s="151" t="s">
        <v>617</v>
      </c>
      <c r="F1283" s="151">
        <v>5</v>
      </c>
      <c r="G1283" s="151" t="s">
        <v>516</v>
      </c>
      <c r="H1283" s="151" t="s">
        <v>515</v>
      </c>
      <c r="I1283" s="151" t="s">
        <v>623</v>
      </c>
      <c r="J1283" s="151" t="s">
        <v>622</v>
      </c>
      <c r="K1283" s="151" t="s">
        <v>621</v>
      </c>
      <c r="L1283" s="151">
        <f>IF(Tabelle1[[#This Row],[Minutes]]&gt;1,Tabelle1[[#This Row],[Minutes]],"")</f>
        <v>61</v>
      </c>
      <c r="M1283" s="151">
        <v>61</v>
      </c>
      <c r="N1283"/>
    </row>
    <row r="1284" spans="1:14" x14ac:dyDescent="0.25">
      <c r="A1284" s="152" t="s">
        <v>518</v>
      </c>
      <c r="B1284" s="154" t="str">
        <f>IF(OR(ISNUMBER(FIND("W/O",Tabelle1[[#This Row],[Score]])),ISNUMBER(FIND("RET",Tabelle1[[#This Row],[Score]]))),"NO","YES")</f>
        <v>YES</v>
      </c>
      <c r="C1284" s="154" t="str">
        <f>IF(Tabelle1[[#This Row],[Tournament]]="Wimbledon","YES","NO")</f>
        <v>NO</v>
      </c>
      <c r="D1284" s="153">
        <v>43759</v>
      </c>
      <c r="E1284" s="154" t="s">
        <v>617</v>
      </c>
      <c r="F1284" s="154">
        <v>5</v>
      </c>
      <c r="G1284" s="154" t="s">
        <v>532</v>
      </c>
      <c r="H1284" s="154" t="s">
        <v>531</v>
      </c>
      <c r="I1284" s="154" t="s">
        <v>620</v>
      </c>
      <c r="J1284" s="154" t="s">
        <v>619</v>
      </c>
      <c r="K1284" s="154" t="s">
        <v>598</v>
      </c>
      <c r="L1284" s="154">
        <f>IF(Tabelle1[[#This Row],[Minutes]]&gt;1,Tabelle1[[#This Row],[Minutes]],"")</f>
        <v>83</v>
      </c>
      <c r="M1284" s="154">
        <v>83</v>
      </c>
      <c r="N1284"/>
    </row>
    <row r="1285" spans="1:14" x14ac:dyDescent="0.25">
      <c r="A1285" s="149" t="s">
        <v>518</v>
      </c>
      <c r="B1285" s="151" t="str">
        <f>IF(OR(ISNUMBER(FIND("W/O",Tabelle1[[#This Row],[Score]])),ISNUMBER(FIND("RET",Tabelle1[[#This Row],[Score]]))),"NO","YES")</f>
        <v>YES</v>
      </c>
      <c r="C1285" s="151" t="str">
        <f>IF(Tabelle1[[#This Row],[Tournament]]="Wimbledon","YES","NO")</f>
        <v>NO</v>
      </c>
      <c r="D1285" s="150">
        <v>43759</v>
      </c>
      <c r="E1285" s="151" t="s">
        <v>617</v>
      </c>
      <c r="F1285" s="151">
        <v>6</v>
      </c>
      <c r="G1285" s="151" t="s">
        <v>524</v>
      </c>
      <c r="H1285" s="151" t="s">
        <v>523</v>
      </c>
      <c r="I1285" s="151" t="s">
        <v>516</v>
      </c>
      <c r="J1285" s="151" t="s">
        <v>515</v>
      </c>
      <c r="K1285" s="151" t="s">
        <v>550</v>
      </c>
      <c r="L1285" s="151">
        <f>IF(Tabelle1[[#This Row],[Minutes]]&gt;1,Tabelle1[[#This Row],[Minutes]],"")</f>
        <v>77</v>
      </c>
      <c r="M1285" s="151">
        <v>77</v>
      </c>
      <c r="N1285"/>
    </row>
    <row r="1286" spans="1:14" x14ac:dyDescent="0.25">
      <c r="A1286" s="152" t="s">
        <v>518</v>
      </c>
      <c r="B1286" s="154" t="str">
        <f>IF(OR(ISNUMBER(FIND("W/O",Tabelle1[[#This Row],[Score]])),ISNUMBER(FIND("RET",Tabelle1[[#This Row],[Score]]))),"NO","YES")</f>
        <v>YES</v>
      </c>
      <c r="C1286" s="154" t="str">
        <f>IF(Tabelle1[[#This Row],[Tournament]]="Wimbledon","YES","NO")</f>
        <v>NO</v>
      </c>
      <c r="D1286" s="153">
        <v>43759</v>
      </c>
      <c r="E1286" s="154" t="s">
        <v>617</v>
      </c>
      <c r="F1286" s="154">
        <v>6</v>
      </c>
      <c r="G1286" s="154" t="s">
        <v>532</v>
      </c>
      <c r="H1286" s="154" t="s">
        <v>531</v>
      </c>
      <c r="I1286" s="154" t="s">
        <v>568</v>
      </c>
      <c r="J1286" s="154" t="s">
        <v>567</v>
      </c>
      <c r="K1286" s="154" t="s">
        <v>618</v>
      </c>
      <c r="L1286" s="154">
        <f>IF(Tabelle1[[#This Row],[Minutes]]&gt;1,Tabelle1[[#This Row],[Minutes]],"")</f>
        <v>79</v>
      </c>
      <c r="M1286" s="154">
        <v>79</v>
      </c>
      <c r="N1286"/>
    </row>
    <row r="1287" spans="1:14" x14ac:dyDescent="0.25">
      <c r="A1287" s="149" t="s">
        <v>518</v>
      </c>
      <c r="B1287" s="151" t="str">
        <f>IF(OR(ISNUMBER(FIND("W/O",Tabelle1[[#This Row],[Score]])),ISNUMBER(FIND("RET",Tabelle1[[#This Row],[Score]]))),"NO","YES")</f>
        <v>YES</v>
      </c>
      <c r="C1287" s="151" t="str">
        <f>IF(Tabelle1[[#This Row],[Tournament]]="Wimbledon","YES","NO")</f>
        <v>NO</v>
      </c>
      <c r="D1287" s="150">
        <v>43759</v>
      </c>
      <c r="E1287" s="151" t="s">
        <v>617</v>
      </c>
      <c r="F1287" s="151">
        <v>7</v>
      </c>
      <c r="G1287" s="151" t="s">
        <v>532</v>
      </c>
      <c r="H1287" s="151" t="s">
        <v>531</v>
      </c>
      <c r="I1287" s="151" t="s">
        <v>524</v>
      </c>
      <c r="J1287" s="151" t="s">
        <v>523</v>
      </c>
      <c r="K1287" s="151" t="s">
        <v>616</v>
      </c>
      <c r="L1287" s="151">
        <f>IF(Tabelle1[[#This Row],[Minutes]]&gt;1,Tabelle1[[#This Row],[Minutes]],"")</f>
        <v>107</v>
      </c>
      <c r="M1287" s="151">
        <v>107</v>
      </c>
      <c r="N1287"/>
    </row>
    <row r="1288" spans="1:14" x14ac:dyDescent="0.25">
      <c r="A1288" s="152" t="s">
        <v>518</v>
      </c>
      <c r="B1288" s="154" t="str">
        <f>IF(OR(ISNUMBER(FIND("W/O",Tabelle1[[#This Row],[Score]])),ISNUMBER(FIND("RET",Tabelle1[[#This Row],[Score]]))),"NO","YES")</f>
        <v>YES</v>
      </c>
      <c r="C1288" s="154" t="str">
        <f>IF(Tabelle1[[#This Row],[Tournament]]="Wimbledon","YES","NO")</f>
        <v>NO</v>
      </c>
      <c r="D1288" s="153">
        <v>43766</v>
      </c>
      <c r="E1288" s="154" t="s">
        <v>545</v>
      </c>
      <c r="F1288" s="154">
        <v>3</v>
      </c>
      <c r="G1288" s="154" t="s">
        <v>571</v>
      </c>
      <c r="H1288" s="154" t="s">
        <v>570</v>
      </c>
      <c r="I1288" s="154" t="s">
        <v>615</v>
      </c>
      <c r="J1288" s="154" t="s">
        <v>614</v>
      </c>
      <c r="K1288" s="154" t="s">
        <v>613</v>
      </c>
      <c r="L1288" s="154">
        <f>IF(Tabelle1[[#This Row],[Minutes]]&gt;1,Tabelle1[[#This Row],[Minutes]],"")</f>
        <v>97</v>
      </c>
      <c r="M1288" s="154">
        <v>97</v>
      </c>
      <c r="N1288"/>
    </row>
    <row r="1289" spans="1:14" x14ac:dyDescent="0.25">
      <c r="A1289" s="149" t="s">
        <v>518</v>
      </c>
      <c r="B1289" s="151" t="str">
        <f>IF(OR(ISNUMBER(FIND("W/O",Tabelle1[[#This Row],[Score]])),ISNUMBER(FIND("RET",Tabelle1[[#This Row],[Score]]))),"NO","YES")</f>
        <v>YES</v>
      </c>
      <c r="C1289" s="151" t="str">
        <f>IF(Tabelle1[[#This Row],[Tournament]]="Wimbledon","YES","NO")</f>
        <v>NO</v>
      </c>
      <c r="D1289" s="150">
        <v>43766</v>
      </c>
      <c r="E1289" s="151" t="s">
        <v>545</v>
      </c>
      <c r="F1289" s="151">
        <v>3</v>
      </c>
      <c r="G1289" s="151" t="s">
        <v>562</v>
      </c>
      <c r="H1289" s="151" t="s">
        <v>561</v>
      </c>
      <c r="I1289" s="151" t="s">
        <v>612</v>
      </c>
      <c r="J1289" s="151" t="s">
        <v>611</v>
      </c>
      <c r="K1289" s="151" t="s">
        <v>610</v>
      </c>
      <c r="L1289" s="151">
        <f>IF(Tabelle1[[#This Row],[Minutes]]&gt;1,Tabelle1[[#This Row],[Minutes]],"")</f>
        <v>77</v>
      </c>
      <c r="M1289" s="151">
        <v>77</v>
      </c>
      <c r="N1289"/>
    </row>
    <row r="1290" spans="1:14" x14ac:dyDescent="0.25">
      <c r="A1290" s="152" t="s">
        <v>518</v>
      </c>
      <c r="B1290" s="154" t="str">
        <f>IF(OR(ISNUMBER(FIND("W/O",Tabelle1[[#This Row],[Score]])),ISNUMBER(FIND("RET",Tabelle1[[#This Row],[Score]]))),"NO","YES")</f>
        <v>YES</v>
      </c>
      <c r="C1290" s="154" t="str">
        <f>IF(Tabelle1[[#This Row],[Tournament]]="Wimbledon","YES","NO")</f>
        <v>NO</v>
      </c>
      <c r="D1290" s="153">
        <v>43766</v>
      </c>
      <c r="E1290" s="154" t="s">
        <v>545</v>
      </c>
      <c r="F1290" s="154">
        <v>3</v>
      </c>
      <c r="G1290" s="154" t="s">
        <v>535</v>
      </c>
      <c r="H1290" s="154" t="s">
        <v>534</v>
      </c>
      <c r="I1290" s="154" t="s">
        <v>609</v>
      </c>
      <c r="J1290" s="154" t="s">
        <v>608</v>
      </c>
      <c r="K1290" s="154" t="s">
        <v>607</v>
      </c>
      <c r="L1290" s="154">
        <f>IF(Tabelle1[[#This Row],[Minutes]]&gt;1,Tabelle1[[#This Row],[Minutes]],"")</f>
        <v>100</v>
      </c>
      <c r="M1290" s="154">
        <v>100</v>
      </c>
      <c r="N1290"/>
    </row>
    <row r="1291" spans="1:14" x14ac:dyDescent="0.25">
      <c r="A1291" s="149" t="s">
        <v>518</v>
      </c>
      <c r="B1291" s="151" t="str">
        <f>IF(OR(ISNUMBER(FIND("W/O",Tabelle1[[#This Row],[Score]])),ISNUMBER(FIND("RET",Tabelle1[[#This Row],[Score]]))),"NO","YES")</f>
        <v>YES</v>
      </c>
      <c r="C1291" s="151" t="str">
        <f>IF(Tabelle1[[#This Row],[Tournament]]="Wimbledon","YES","NO")</f>
        <v>NO</v>
      </c>
      <c r="D1291" s="150">
        <v>43766</v>
      </c>
      <c r="E1291" s="151" t="s">
        <v>545</v>
      </c>
      <c r="F1291" s="151">
        <v>3</v>
      </c>
      <c r="G1291" s="151" t="s">
        <v>552</v>
      </c>
      <c r="H1291" s="151" t="s">
        <v>551</v>
      </c>
      <c r="I1291" s="151" t="s">
        <v>606</v>
      </c>
      <c r="J1291" s="151" t="s">
        <v>605</v>
      </c>
      <c r="K1291" s="151" t="s">
        <v>604</v>
      </c>
      <c r="L1291" s="151">
        <f>IF(Tabelle1[[#This Row],[Minutes]]&gt;1,Tabelle1[[#This Row],[Minutes]],"")</f>
        <v>85</v>
      </c>
      <c r="M1291" s="151">
        <v>85</v>
      </c>
      <c r="N1291"/>
    </row>
    <row r="1292" spans="1:14" x14ac:dyDescent="0.25">
      <c r="A1292" s="152" t="s">
        <v>518</v>
      </c>
      <c r="B1292" s="154" t="str">
        <f>IF(OR(ISNUMBER(FIND("W/O",Tabelle1[[#This Row],[Score]])),ISNUMBER(FIND("RET",Tabelle1[[#This Row],[Score]]))),"NO","YES")</f>
        <v>YES</v>
      </c>
      <c r="C1292" s="154" t="str">
        <f>IF(Tabelle1[[#This Row],[Tournament]]="Wimbledon","YES","NO")</f>
        <v>NO</v>
      </c>
      <c r="D1292" s="153">
        <v>43766</v>
      </c>
      <c r="E1292" s="154" t="s">
        <v>545</v>
      </c>
      <c r="F1292" s="154">
        <v>3</v>
      </c>
      <c r="G1292" s="154" t="s">
        <v>549</v>
      </c>
      <c r="H1292" s="154" t="s">
        <v>548</v>
      </c>
      <c r="I1292" s="154" t="s">
        <v>603</v>
      </c>
      <c r="J1292" s="154" t="s">
        <v>602</v>
      </c>
      <c r="K1292" s="154" t="s">
        <v>601</v>
      </c>
      <c r="L1292" s="154" t="str">
        <f>IF(Tabelle1[[#This Row],[Minutes]]&gt;1,Tabelle1[[#This Row],[Minutes]],"")</f>
        <v/>
      </c>
      <c r="M1292" s="154">
        <v>0</v>
      </c>
      <c r="N1292"/>
    </row>
    <row r="1293" spans="1:14" x14ac:dyDescent="0.25">
      <c r="A1293" s="149" t="s">
        <v>518</v>
      </c>
      <c r="B1293" s="151" t="str">
        <f>IF(OR(ISNUMBER(FIND("W/O",Tabelle1[[#This Row],[Score]])),ISNUMBER(FIND("RET",Tabelle1[[#This Row],[Score]]))),"NO","YES")</f>
        <v>YES</v>
      </c>
      <c r="C1293" s="151" t="str">
        <f>IF(Tabelle1[[#This Row],[Tournament]]="Wimbledon","YES","NO")</f>
        <v>NO</v>
      </c>
      <c r="D1293" s="150">
        <v>43766</v>
      </c>
      <c r="E1293" s="151" t="s">
        <v>545</v>
      </c>
      <c r="F1293" s="151">
        <v>3</v>
      </c>
      <c r="G1293" s="151" t="s">
        <v>521</v>
      </c>
      <c r="H1293" s="151" t="s">
        <v>520</v>
      </c>
      <c r="I1293" s="151" t="s">
        <v>600</v>
      </c>
      <c r="J1293" s="151" t="s">
        <v>599</v>
      </c>
      <c r="K1293" s="151" t="s">
        <v>598</v>
      </c>
      <c r="L1293" s="151">
        <f>IF(Tabelle1[[#This Row],[Minutes]]&gt;1,Tabelle1[[#This Row],[Minutes]],"")</f>
        <v>88</v>
      </c>
      <c r="M1293" s="151">
        <v>88</v>
      </c>
      <c r="N1293"/>
    </row>
    <row r="1294" spans="1:14" x14ac:dyDescent="0.25">
      <c r="A1294" s="152" t="s">
        <v>518</v>
      </c>
      <c r="B1294" s="154" t="str">
        <f>IF(OR(ISNUMBER(FIND("W/O",Tabelle1[[#This Row],[Score]])),ISNUMBER(FIND("RET",Tabelle1[[#This Row],[Score]]))),"NO","YES")</f>
        <v>YES</v>
      </c>
      <c r="C1294" s="154" t="str">
        <f>IF(Tabelle1[[#This Row],[Tournament]]="Wimbledon","YES","NO")</f>
        <v>NO</v>
      </c>
      <c r="D1294" s="153">
        <v>43766</v>
      </c>
      <c r="E1294" s="154" t="s">
        <v>545</v>
      </c>
      <c r="F1294" s="154">
        <v>3</v>
      </c>
      <c r="G1294" s="154" t="s">
        <v>577</v>
      </c>
      <c r="H1294" s="154" t="s">
        <v>576</v>
      </c>
      <c r="I1294" s="154" t="s">
        <v>597</v>
      </c>
      <c r="J1294" s="154" t="s">
        <v>596</v>
      </c>
      <c r="K1294" s="154" t="s">
        <v>569</v>
      </c>
      <c r="L1294" s="154">
        <f>IF(Tabelle1[[#This Row],[Minutes]]&gt;1,Tabelle1[[#This Row],[Minutes]],"")</f>
        <v>58</v>
      </c>
      <c r="M1294" s="154">
        <v>58</v>
      </c>
      <c r="N1294"/>
    </row>
    <row r="1295" spans="1:14" x14ac:dyDescent="0.25">
      <c r="A1295" s="149" t="s">
        <v>518</v>
      </c>
      <c r="B1295" s="151" t="str">
        <f>IF(OR(ISNUMBER(FIND("W/O",Tabelle1[[#This Row],[Score]])),ISNUMBER(FIND("RET",Tabelle1[[#This Row],[Score]]))),"NO","YES")</f>
        <v>YES</v>
      </c>
      <c r="C1295" s="151" t="str">
        <f>IF(Tabelle1[[#This Row],[Tournament]]="Wimbledon","YES","NO")</f>
        <v>NO</v>
      </c>
      <c r="D1295" s="150">
        <v>43766</v>
      </c>
      <c r="E1295" s="151" t="s">
        <v>545</v>
      </c>
      <c r="F1295" s="151">
        <v>3</v>
      </c>
      <c r="G1295" s="151" t="s">
        <v>544</v>
      </c>
      <c r="H1295" s="151" t="s">
        <v>543</v>
      </c>
      <c r="I1295" s="151" t="s">
        <v>595</v>
      </c>
      <c r="J1295" s="151" t="s">
        <v>594</v>
      </c>
      <c r="K1295" s="151" t="s">
        <v>593</v>
      </c>
      <c r="L1295" s="151">
        <f>IF(Tabelle1[[#This Row],[Minutes]]&gt;1,Tabelle1[[#This Row],[Minutes]],"")</f>
        <v>76</v>
      </c>
      <c r="M1295" s="151">
        <v>76</v>
      </c>
      <c r="N1295"/>
    </row>
    <row r="1296" spans="1:14" x14ac:dyDescent="0.25">
      <c r="A1296" s="152" t="s">
        <v>518</v>
      </c>
      <c r="B1296" s="154" t="str">
        <f>IF(OR(ISNUMBER(FIND("W/O",Tabelle1[[#This Row],[Score]])),ISNUMBER(FIND("RET",Tabelle1[[#This Row],[Score]]))),"NO","YES")</f>
        <v>YES</v>
      </c>
      <c r="C1296" s="154" t="str">
        <f>IF(Tabelle1[[#This Row],[Tournament]]="Wimbledon","YES","NO")</f>
        <v>NO</v>
      </c>
      <c r="D1296" s="153">
        <v>43766</v>
      </c>
      <c r="E1296" s="154" t="s">
        <v>545</v>
      </c>
      <c r="F1296" s="154">
        <v>3</v>
      </c>
      <c r="G1296" s="154" t="s">
        <v>529</v>
      </c>
      <c r="H1296" s="154" t="s">
        <v>528</v>
      </c>
      <c r="I1296" s="154" t="s">
        <v>592</v>
      </c>
      <c r="J1296" s="154" t="s">
        <v>591</v>
      </c>
      <c r="K1296" s="154" t="s">
        <v>550</v>
      </c>
      <c r="L1296" s="154">
        <f>IF(Tabelle1[[#This Row],[Minutes]]&gt;1,Tabelle1[[#This Row],[Minutes]],"")</f>
        <v>62</v>
      </c>
      <c r="M1296" s="154">
        <v>62</v>
      </c>
      <c r="N1296"/>
    </row>
    <row r="1297" spans="1:14" x14ac:dyDescent="0.25">
      <c r="A1297" s="149" t="s">
        <v>518</v>
      </c>
      <c r="B1297" s="151" t="str">
        <f>IF(OR(ISNUMBER(FIND("W/O",Tabelle1[[#This Row],[Score]])),ISNUMBER(FIND("RET",Tabelle1[[#This Row],[Score]]))),"NO","YES")</f>
        <v>YES</v>
      </c>
      <c r="C1297" s="151" t="str">
        <f>IF(Tabelle1[[#This Row],[Tournament]]="Wimbledon","YES","NO")</f>
        <v>NO</v>
      </c>
      <c r="D1297" s="150">
        <v>43766</v>
      </c>
      <c r="E1297" s="151" t="s">
        <v>545</v>
      </c>
      <c r="F1297" s="151">
        <v>3</v>
      </c>
      <c r="G1297" s="151" t="s">
        <v>574</v>
      </c>
      <c r="H1297" s="151" t="s">
        <v>573</v>
      </c>
      <c r="I1297" s="151" t="s">
        <v>526</v>
      </c>
      <c r="J1297" s="151" t="s">
        <v>525</v>
      </c>
      <c r="K1297" s="151" t="s">
        <v>590</v>
      </c>
      <c r="L1297" s="151">
        <f>IF(Tabelle1[[#This Row],[Minutes]]&gt;1,Tabelle1[[#This Row],[Minutes]],"")</f>
        <v>70</v>
      </c>
      <c r="M1297" s="151">
        <v>70</v>
      </c>
      <c r="N1297"/>
    </row>
    <row r="1298" spans="1:14" x14ac:dyDescent="0.25">
      <c r="A1298" s="152" t="s">
        <v>518</v>
      </c>
      <c r="B1298" s="154" t="str">
        <f>IF(OR(ISNUMBER(FIND("W/O",Tabelle1[[#This Row],[Score]])),ISNUMBER(FIND("RET",Tabelle1[[#This Row],[Score]]))),"NO","YES")</f>
        <v>YES</v>
      </c>
      <c r="C1298" s="154" t="str">
        <f>IF(Tabelle1[[#This Row],[Tournament]]="Wimbledon","YES","NO")</f>
        <v>NO</v>
      </c>
      <c r="D1298" s="153">
        <v>43766</v>
      </c>
      <c r="E1298" s="154" t="s">
        <v>545</v>
      </c>
      <c r="F1298" s="154">
        <v>3</v>
      </c>
      <c r="G1298" s="154" t="s">
        <v>568</v>
      </c>
      <c r="H1298" s="154" t="s">
        <v>567</v>
      </c>
      <c r="I1298" s="154" t="s">
        <v>514</v>
      </c>
      <c r="J1298" s="154" t="s">
        <v>513</v>
      </c>
      <c r="K1298" s="154" t="s">
        <v>589</v>
      </c>
      <c r="L1298" s="154">
        <f>IF(Tabelle1[[#This Row],[Minutes]]&gt;1,Tabelle1[[#This Row],[Minutes]],"")</f>
        <v>80</v>
      </c>
      <c r="M1298" s="154">
        <v>80</v>
      </c>
      <c r="N1298"/>
    </row>
    <row r="1299" spans="1:14" x14ac:dyDescent="0.25">
      <c r="A1299" s="149" t="s">
        <v>518</v>
      </c>
      <c r="B1299" s="151" t="str">
        <f>IF(OR(ISNUMBER(FIND("W/O",Tabelle1[[#This Row],[Score]])),ISNUMBER(FIND("RET",Tabelle1[[#This Row],[Score]]))),"NO","YES")</f>
        <v>YES</v>
      </c>
      <c r="C1299" s="151" t="str">
        <f>IF(Tabelle1[[#This Row],[Tournament]]="Wimbledon","YES","NO")</f>
        <v>NO</v>
      </c>
      <c r="D1299" s="150">
        <v>43766</v>
      </c>
      <c r="E1299" s="151" t="s">
        <v>545</v>
      </c>
      <c r="F1299" s="151">
        <v>3</v>
      </c>
      <c r="G1299" s="151" t="s">
        <v>559</v>
      </c>
      <c r="H1299" s="151" t="s">
        <v>558</v>
      </c>
      <c r="I1299" s="151" t="s">
        <v>524</v>
      </c>
      <c r="J1299" s="151" t="s">
        <v>523</v>
      </c>
      <c r="K1299" s="151" t="s">
        <v>588</v>
      </c>
      <c r="L1299" s="151">
        <f>IF(Tabelle1[[#This Row],[Minutes]]&gt;1,Tabelle1[[#This Row],[Minutes]],"")</f>
        <v>115</v>
      </c>
      <c r="M1299" s="151">
        <v>115</v>
      </c>
      <c r="N1299"/>
    </row>
    <row r="1300" spans="1:14" x14ac:dyDescent="0.25">
      <c r="A1300" s="152" t="s">
        <v>518</v>
      </c>
      <c r="B1300" s="154" t="str">
        <f>IF(OR(ISNUMBER(FIND("W/O",Tabelle1[[#This Row],[Score]])),ISNUMBER(FIND("RET",Tabelle1[[#This Row],[Score]]))),"NO","YES")</f>
        <v>YES</v>
      </c>
      <c r="C1300" s="154" t="str">
        <f>IF(Tabelle1[[#This Row],[Tournament]]="Wimbledon","YES","NO")</f>
        <v>NO</v>
      </c>
      <c r="D1300" s="153">
        <v>43766</v>
      </c>
      <c r="E1300" s="154" t="s">
        <v>545</v>
      </c>
      <c r="F1300" s="154">
        <v>3</v>
      </c>
      <c r="G1300" s="154" t="s">
        <v>565</v>
      </c>
      <c r="H1300" s="154" t="s">
        <v>564</v>
      </c>
      <c r="I1300" s="154" t="s">
        <v>587</v>
      </c>
      <c r="J1300" s="154" t="s">
        <v>586</v>
      </c>
      <c r="K1300" s="154" t="s">
        <v>585</v>
      </c>
      <c r="L1300" s="154">
        <f>IF(Tabelle1[[#This Row],[Minutes]]&gt;1,Tabelle1[[#This Row],[Minutes]],"")</f>
        <v>72</v>
      </c>
      <c r="M1300" s="154">
        <v>72</v>
      </c>
      <c r="N1300"/>
    </row>
    <row r="1301" spans="1:14" x14ac:dyDescent="0.25">
      <c r="A1301" s="149" t="s">
        <v>518</v>
      </c>
      <c r="B1301" s="151" t="str">
        <f>IF(OR(ISNUMBER(FIND("W/O",Tabelle1[[#This Row],[Score]])),ISNUMBER(FIND("RET",Tabelle1[[#This Row],[Score]]))),"NO","YES")</f>
        <v>NO</v>
      </c>
      <c r="C1301" s="151" t="str">
        <f>IF(Tabelle1[[#This Row],[Tournament]]="Wimbledon","YES","NO")</f>
        <v>NO</v>
      </c>
      <c r="D1301" s="150">
        <v>43766</v>
      </c>
      <c r="E1301" s="151" t="s">
        <v>545</v>
      </c>
      <c r="F1301" s="151">
        <v>3</v>
      </c>
      <c r="G1301" s="151" t="s">
        <v>516</v>
      </c>
      <c r="H1301" s="151" t="s">
        <v>515</v>
      </c>
      <c r="I1301" s="151" t="s">
        <v>584</v>
      </c>
      <c r="J1301" s="151" t="s">
        <v>583</v>
      </c>
      <c r="K1301" s="151" t="s">
        <v>582</v>
      </c>
      <c r="L1301" s="151" t="str">
        <f>IF(Tabelle1[[#This Row],[Minutes]]&gt;1,Tabelle1[[#This Row],[Minutes]],"")</f>
        <v/>
      </c>
      <c r="M1301" s="151">
        <v>0</v>
      </c>
      <c r="N1301"/>
    </row>
    <row r="1302" spans="1:14" x14ac:dyDescent="0.25">
      <c r="A1302" s="152" t="s">
        <v>518</v>
      </c>
      <c r="B1302" s="154" t="str">
        <f>IF(OR(ISNUMBER(FIND("W/O",Tabelle1[[#This Row],[Score]])),ISNUMBER(FIND("RET",Tabelle1[[#This Row],[Score]]))),"NO","YES")</f>
        <v>YES</v>
      </c>
      <c r="C1302" s="154" t="str">
        <f>IF(Tabelle1[[#This Row],[Tournament]]="Wimbledon","YES","NO")</f>
        <v>NO</v>
      </c>
      <c r="D1302" s="153">
        <v>43766</v>
      </c>
      <c r="E1302" s="154" t="s">
        <v>545</v>
      </c>
      <c r="F1302" s="154">
        <v>3</v>
      </c>
      <c r="G1302" s="154" t="s">
        <v>532</v>
      </c>
      <c r="H1302" s="154" t="s">
        <v>531</v>
      </c>
      <c r="I1302" s="154" t="s">
        <v>581</v>
      </c>
      <c r="J1302" s="154" t="s">
        <v>580</v>
      </c>
      <c r="K1302" s="154" t="s">
        <v>557</v>
      </c>
      <c r="L1302" s="154">
        <f>IF(Tabelle1[[#This Row],[Minutes]]&gt;1,Tabelle1[[#This Row],[Minutes]],"")</f>
        <v>53</v>
      </c>
      <c r="M1302" s="154">
        <v>53</v>
      </c>
      <c r="N1302"/>
    </row>
    <row r="1303" spans="1:14" x14ac:dyDescent="0.25">
      <c r="A1303" s="149" t="s">
        <v>518</v>
      </c>
      <c r="B1303" s="151" t="str">
        <f>IF(OR(ISNUMBER(FIND("W/O",Tabelle1[[#This Row],[Score]])),ISNUMBER(FIND("RET",Tabelle1[[#This Row],[Score]]))),"NO","YES")</f>
        <v>YES</v>
      </c>
      <c r="C1303" s="151" t="str">
        <f>IF(Tabelle1[[#This Row],[Tournament]]="Wimbledon","YES","NO")</f>
        <v>NO</v>
      </c>
      <c r="D1303" s="150">
        <v>43766</v>
      </c>
      <c r="E1303" s="151" t="s">
        <v>545</v>
      </c>
      <c r="F1303" s="151">
        <v>3</v>
      </c>
      <c r="G1303" s="151" t="s">
        <v>555</v>
      </c>
      <c r="H1303" s="151" t="s">
        <v>554</v>
      </c>
      <c r="I1303" s="151" t="s">
        <v>579</v>
      </c>
      <c r="J1303" s="151" t="s">
        <v>578</v>
      </c>
      <c r="K1303" s="151" t="s">
        <v>566</v>
      </c>
      <c r="L1303" s="151">
        <f>IF(Tabelle1[[#This Row],[Minutes]]&gt;1,Tabelle1[[#This Row],[Minutes]],"")</f>
        <v>63</v>
      </c>
      <c r="M1303" s="151">
        <v>63</v>
      </c>
      <c r="N1303"/>
    </row>
    <row r="1304" spans="1:14" x14ac:dyDescent="0.25">
      <c r="A1304" s="152" t="s">
        <v>518</v>
      </c>
      <c r="B1304" s="154" t="str">
        <f>IF(OR(ISNUMBER(FIND("W/O",Tabelle1[[#This Row],[Score]])),ISNUMBER(FIND("RET",Tabelle1[[#This Row],[Score]]))),"NO","YES")</f>
        <v>YES</v>
      </c>
      <c r="C1304" s="154" t="str">
        <f>IF(Tabelle1[[#This Row],[Tournament]]="Wimbledon","YES","NO")</f>
        <v>NO</v>
      </c>
      <c r="D1304" s="153">
        <v>43766</v>
      </c>
      <c r="E1304" s="154" t="s">
        <v>545</v>
      </c>
      <c r="F1304" s="154">
        <v>4</v>
      </c>
      <c r="G1304" s="154" t="s">
        <v>535</v>
      </c>
      <c r="H1304" s="154" t="s">
        <v>534</v>
      </c>
      <c r="I1304" s="154" t="s">
        <v>577</v>
      </c>
      <c r="J1304" s="154" t="s">
        <v>576</v>
      </c>
      <c r="K1304" s="154" t="s">
        <v>575</v>
      </c>
      <c r="L1304" s="154">
        <f>IF(Tabelle1[[#This Row],[Minutes]]&gt;1,Tabelle1[[#This Row],[Minutes]],"")</f>
        <v>78</v>
      </c>
      <c r="M1304" s="154">
        <v>78</v>
      </c>
      <c r="N1304"/>
    </row>
    <row r="1305" spans="1:14" x14ac:dyDescent="0.25">
      <c r="A1305" s="149" t="s">
        <v>518</v>
      </c>
      <c r="B1305" s="151" t="str">
        <f>IF(OR(ISNUMBER(FIND("W/O",Tabelle1[[#This Row],[Score]])),ISNUMBER(FIND("RET",Tabelle1[[#This Row],[Score]]))),"NO","YES")</f>
        <v>YES</v>
      </c>
      <c r="C1305" s="151" t="str">
        <f>IF(Tabelle1[[#This Row],[Tournament]]="Wimbledon","YES","NO")</f>
        <v>NO</v>
      </c>
      <c r="D1305" s="150">
        <v>43766</v>
      </c>
      <c r="E1305" s="151" t="s">
        <v>545</v>
      </c>
      <c r="F1305" s="151">
        <v>4</v>
      </c>
      <c r="G1305" s="151" t="s">
        <v>552</v>
      </c>
      <c r="H1305" s="151" t="s">
        <v>551</v>
      </c>
      <c r="I1305" s="151" t="s">
        <v>574</v>
      </c>
      <c r="J1305" s="151" t="s">
        <v>573</v>
      </c>
      <c r="K1305" s="151" t="s">
        <v>572</v>
      </c>
      <c r="L1305" s="151">
        <f>IF(Tabelle1[[#This Row],[Minutes]]&gt;1,Tabelle1[[#This Row],[Minutes]],"")</f>
        <v>84</v>
      </c>
      <c r="M1305" s="151">
        <v>84</v>
      </c>
      <c r="N1305"/>
    </row>
    <row r="1306" spans="1:14" x14ac:dyDescent="0.25">
      <c r="A1306" s="152" t="s">
        <v>518</v>
      </c>
      <c r="B1306" s="154" t="str">
        <f>IF(OR(ISNUMBER(FIND("W/O",Tabelle1[[#This Row],[Score]])),ISNUMBER(FIND("RET",Tabelle1[[#This Row],[Score]]))),"NO","YES")</f>
        <v>YES</v>
      </c>
      <c r="C1306" s="154" t="str">
        <f>IF(Tabelle1[[#This Row],[Tournament]]="Wimbledon","YES","NO")</f>
        <v>NO</v>
      </c>
      <c r="D1306" s="153">
        <v>43766</v>
      </c>
      <c r="E1306" s="154" t="s">
        <v>545</v>
      </c>
      <c r="F1306" s="154">
        <v>4</v>
      </c>
      <c r="G1306" s="154" t="s">
        <v>549</v>
      </c>
      <c r="H1306" s="154" t="s">
        <v>548</v>
      </c>
      <c r="I1306" s="154" t="s">
        <v>571</v>
      </c>
      <c r="J1306" s="154" t="s">
        <v>570</v>
      </c>
      <c r="K1306" s="154" t="s">
        <v>569</v>
      </c>
      <c r="L1306" s="154">
        <f>IF(Tabelle1[[#This Row],[Minutes]]&gt;1,Tabelle1[[#This Row],[Minutes]],"")</f>
        <v>54</v>
      </c>
      <c r="M1306" s="154">
        <v>54</v>
      </c>
      <c r="N1306"/>
    </row>
    <row r="1307" spans="1:14" x14ac:dyDescent="0.25">
      <c r="A1307" s="149" t="s">
        <v>518</v>
      </c>
      <c r="B1307" s="151" t="str">
        <f>IF(OR(ISNUMBER(FIND("W/O",Tabelle1[[#This Row],[Score]])),ISNUMBER(FIND("RET",Tabelle1[[#This Row],[Score]]))),"NO","YES")</f>
        <v>YES</v>
      </c>
      <c r="C1307" s="151" t="str">
        <f>IF(Tabelle1[[#This Row],[Tournament]]="Wimbledon","YES","NO")</f>
        <v>NO</v>
      </c>
      <c r="D1307" s="150">
        <v>43766</v>
      </c>
      <c r="E1307" s="151" t="s">
        <v>545</v>
      </c>
      <c r="F1307" s="151">
        <v>4</v>
      </c>
      <c r="G1307" s="151" t="s">
        <v>544</v>
      </c>
      <c r="H1307" s="151" t="s">
        <v>543</v>
      </c>
      <c r="I1307" s="151" t="s">
        <v>568</v>
      </c>
      <c r="J1307" s="151" t="s">
        <v>567</v>
      </c>
      <c r="K1307" s="151" t="s">
        <v>566</v>
      </c>
      <c r="L1307" s="151">
        <f>IF(Tabelle1[[#This Row],[Minutes]]&gt;1,Tabelle1[[#This Row],[Minutes]],"")</f>
        <v>75</v>
      </c>
      <c r="M1307" s="151">
        <v>75</v>
      </c>
      <c r="N1307"/>
    </row>
    <row r="1308" spans="1:14" x14ac:dyDescent="0.25">
      <c r="A1308" s="152" t="s">
        <v>518</v>
      </c>
      <c r="B1308" s="154" t="str">
        <f>IF(OR(ISNUMBER(FIND("W/O",Tabelle1[[#This Row],[Score]])),ISNUMBER(FIND("RET",Tabelle1[[#This Row],[Score]]))),"NO","YES")</f>
        <v>YES</v>
      </c>
      <c r="C1308" s="154" t="str">
        <f>IF(Tabelle1[[#This Row],[Tournament]]="Wimbledon","YES","NO")</f>
        <v>NO</v>
      </c>
      <c r="D1308" s="153">
        <v>43766</v>
      </c>
      <c r="E1308" s="154" t="s">
        <v>545</v>
      </c>
      <c r="F1308" s="154">
        <v>4</v>
      </c>
      <c r="G1308" s="154" t="s">
        <v>529</v>
      </c>
      <c r="H1308" s="154" t="s">
        <v>528</v>
      </c>
      <c r="I1308" s="154" t="s">
        <v>565</v>
      </c>
      <c r="J1308" s="154" t="s">
        <v>564</v>
      </c>
      <c r="K1308" s="154" t="s">
        <v>563</v>
      </c>
      <c r="L1308" s="154">
        <f>IF(Tabelle1[[#This Row],[Minutes]]&gt;1,Tabelle1[[#This Row],[Minutes]],"")</f>
        <v>67</v>
      </c>
      <c r="M1308" s="154">
        <v>67</v>
      </c>
      <c r="N1308"/>
    </row>
    <row r="1309" spans="1:14" x14ac:dyDescent="0.25">
      <c r="A1309" s="149" t="s">
        <v>518</v>
      </c>
      <c r="B1309" s="151" t="str">
        <f>IF(OR(ISNUMBER(FIND("W/O",Tabelle1[[#This Row],[Score]])),ISNUMBER(FIND("RET",Tabelle1[[#This Row],[Score]]))),"NO","YES")</f>
        <v>YES</v>
      </c>
      <c r="C1309" s="151" t="str">
        <f>IF(Tabelle1[[#This Row],[Tournament]]="Wimbledon","YES","NO")</f>
        <v>NO</v>
      </c>
      <c r="D1309" s="150">
        <v>43766</v>
      </c>
      <c r="E1309" s="151" t="s">
        <v>545</v>
      </c>
      <c r="F1309" s="151">
        <v>4</v>
      </c>
      <c r="G1309" s="151" t="s">
        <v>516</v>
      </c>
      <c r="H1309" s="151" t="s">
        <v>515</v>
      </c>
      <c r="I1309" s="151" t="s">
        <v>562</v>
      </c>
      <c r="J1309" s="151" t="s">
        <v>561</v>
      </c>
      <c r="K1309" s="151" t="s">
        <v>512</v>
      </c>
      <c r="L1309" s="151">
        <f>IF(Tabelle1[[#This Row],[Minutes]]&gt;1,Tabelle1[[#This Row],[Minutes]],"")</f>
        <v>64</v>
      </c>
      <c r="M1309" s="151">
        <v>64</v>
      </c>
      <c r="N1309"/>
    </row>
    <row r="1310" spans="1:14" x14ac:dyDescent="0.25">
      <c r="A1310" s="152" t="s">
        <v>518</v>
      </c>
      <c r="B1310" s="154" t="str">
        <f>IF(OR(ISNUMBER(FIND("W/O",Tabelle1[[#This Row],[Score]])),ISNUMBER(FIND("RET",Tabelle1[[#This Row],[Score]]))),"NO","YES")</f>
        <v>YES</v>
      </c>
      <c r="C1310" s="154" t="str">
        <f>IF(Tabelle1[[#This Row],[Tournament]]="Wimbledon","YES","NO")</f>
        <v>NO</v>
      </c>
      <c r="D1310" s="153">
        <v>43766</v>
      </c>
      <c r="E1310" s="154" t="s">
        <v>545</v>
      </c>
      <c r="F1310" s="154">
        <v>4</v>
      </c>
      <c r="G1310" s="154" t="s">
        <v>532</v>
      </c>
      <c r="H1310" s="154" t="s">
        <v>531</v>
      </c>
      <c r="I1310" s="154" t="s">
        <v>521</v>
      </c>
      <c r="J1310" s="154" t="s">
        <v>520</v>
      </c>
      <c r="K1310" s="154" t="s">
        <v>560</v>
      </c>
      <c r="L1310" s="154">
        <f>IF(Tabelle1[[#This Row],[Minutes]]&gt;1,Tabelle1[[#This Row],[Minutes]],"")</f>
        <v>100</v>
      </c>
      <c r="M1310" s="154">
        <v>100</v>
      </c>
      <c r="N1310"/>
    </row>
    <row r="1311" spans="1:14" x14ac:dyDescent="0.25">
      <c r="A1311" s="149" t="s">
        <v>518</v>
      </c>
      <c r="B1311" s="151" t="str">
        <f>IF(OR(ISNUMBER(FIND("W/O",Tabelle1[[#This Row],[Score]])),ISNUMBER(FIND("RET",Tabelle1[[#This Row],[Score]]))),"NO","YES")</f>
        <v>YES</v>
      </c>
      <c r="C1311" s="151" t="str">
        <f>IF(Tabelle1[[#This Row],[Tournament]]="Wimbledon","YES","NO")</f>
        <v>NO</v>
      </c>
      <c r="D1311" s="150">
        <v>43766</v>
      </c>
      <c r="E1311" s="151" t="s">
        <v>545</v>
      </c>
      <c r="F1311" s="151">
        <v>4</v>
      </c>
      <c r="G1311" s="151" t="s">
        <v>555</v>
      </c>
      <c r="H1311" s="151" t="s">
        <v>554</v>
      </c>
      <c r="I1311" s="151" t="s">
        <v>559</v>
      </c>
      <c r="J1311" s="151" t="s">
        <v>558</v>
      </c>
      <c r="K1311" s="151" t="s">
        <v>557</v>
      </c>
      <c r="L1311" s="151">
        <f>IF(Tabelle1[[#This Row],[Minutes]]&gt;1,Tabelle1[[#This Row],[Minutes]],"")</f>
        <v>59</v>
      </c>
      <c r="M1311" s="151">
        <v>59</v>
      </c>
      <c r="N1311"/>
    </row>
    <row r="1312" spans="1:14" x14ac:dyDescent="0.25">
      <c r="A1312" s="152" t="s">
        <v>518</v>
      </c>
      <c r="B1312" s="154" t="str">
        <f>IF(OR(ISNUMBER(FIND("W/O",Tabelle1[[#This Row],[Score]])),ISNUMBER(FIND("RET",Tabelle1[[#This Row],[Score]]))),"NO","YES")</f>
        <v>YES</v>
      </c>
      <c r="C1312" s="154" t="str">
        <f>IF(Tabelle1[[#This Row],[Tournament]]="Wimbledon","YES","NO")</f>
        <v>NO</v>
      </c>
      <c r="D1312" s="153">
        <v>43766</v>
      </c>
      <c r="E1312" s="154" t="s">
        <v>545</v>
      </c>
      <c r="F1312" s="154">
        <v>5</v>
      </c>
      <c r="G1312" s="154" t="s">
        <v>535</v>
      </c>
      <c r="H1312" s="154" t="s">
        <v>534</v>
      </c>
      <c r="I1312" s="154" t="s">
        <v>532</v>
      </c>
      <c r="J1312" s="154" t="s">
        <v>531</v>
      </c>
      <c r="K1312" s="154" t="s">
        <v>556</v>
      </c>
      <c r="L1312" s="154">
        <f>IF(Tabelle1[[#This Row],[Minutes]]&gt;1,Tabelle1[[#This Row],[Minutes]],"")</f>
        <v>101</v>
      </c>
      <c r="M1312" s="154">
        <v>101</v>
      </c>
      <c r="N1312"/>
    </row>
    <row r="1313" spans="1:14" x14ac:dyDescent="0.25">
      <c r="A1313" s="149" t="s">
        <v>518</v>
      </c>
      <c r="B1313" s="151" t="str">
        <f>IF(OR(ISNUMBER(FIND("W/O",Tabelle1[[#This Row],[Score]])),ISNUMBER(FIND("RET",Tabelle1[[#This Row],[Score]]))),"NO","YES")</f>
        <v>YES</v>
      </c>
      <c r="C1313" s="151" t="str">
        <f>IF(Tabelle1[[#This Row],[Tournament]]="Wimbledon","YES","NO")</f>
        <v>NO</v>
      </c>
      <c r="D1313" s="150">
        <v>43766</v>
      </c>
      <c r="E1313" s="151" t="s">
        <v>545</v>
      </c>
      <c r="F1313" s="151">
        <v>5</v>
      </c>
      <c r="G1313" s="151" t="s">
        <v>544</v>
      </c>
      <c r="H1313" s="151" t="s">
        <v>543</v>
      </c>
      <c r="I1313" s="151" t="s">
        <v>555</v>
      </c>
      <c r="J1313" s="151" t="s">
        <v>554</v>
      </c>
      <c r="K1313" s="151" t="s">
        <v>553</v>
      </c>
      <c r="L1313" s="151">
        <f>IF(Tabelle1[[#This Row],[Minutes]]&gt;1,Tabelle1[[#This Row],[Minutes]],"")</f>
        <v>82</v>
      </c>
      <c r="M1313" s="151">
        <v>82</v>
      </c>
      <c r="N1313"/>
    </row>
    <row r="1314" spans="1:14" x14ac:dyDescent="0.25">
      <c r="A1314" s="152" t="s">
        <v>518</v>
      </c>
      <c r="B1314" s="154" t="str">
        <f>IF(OR(ISNUMBER(FIND("W/O",Tabelle1[[#This Row],[Score]])),ISNUMBER(FIND("RET",Tabelle1[[#This Row],[Score]]))),"NO","YES")</f>
        <v>YES</v>
      </c>
      <c r="C1314" s="154" t="str">
        <f>IF(Tabelle1[[#This Row],[Tournament]]="Wimbledon","YES","NO")</f>
        <v>NO</v>
      </c>
      <c r="D1314" s="153">
        <v>43766</v>
      </c>
      <c r="E1314" s="154" t="s">
        <v>545</v>
      </c>
      <c r="F1314" s="154">
        <v>5</v>
      </c>
      <c r="G1314" s="154" t="s">
        <v>529</v>
      </c>
      <c r="H1314" s="154" t="s">
        <v>528</v>
      </c>
      <c r="I1314" s="154" t="s">
        <v>552</v>
      </c>
      <c r="J1314" s="154" t="s">
        <v>551</v>
      </c>
      <c r="K1314" s="154" t="s">
        <v>550</v>
      </c>
      <c r="L1314" s="154">
        <f>IF(Tabelle1[[#This Row],[Minutes]]&gt;1,Tabelle1[[#This Row],[Minutes]],"")</f>
        <v>71</v>
      </c>
      <c r="M1314" s="154">
        <v>71</v>
      </c>
      <c r="N1314"/>
    </row>
    <row r="1315" spans="1:14" x14ac:dyDescent="0.25">
      <c r="A1315" s="149" t="s">
        <v>518</v>
      </c>
      <c r="B1315" s="151" t="str">
        <f>IF(OR(ISNUMBER(FIND("W/O",Tabelle1[[#This Row],[Score]])),ISNUMBER(FIND("RET",Tabelle1[[#This Row],[Score]]))),"NO","YES")</f>
        <v>YES</v>
      </c>
      <c r="C1315" s="151" t="str">
        <f>IF(Tabelle1[[#This Row],[Tournament]]="Wimbledon","YES","NO")</f>
        <v>NO</v>
      </c>
      <c r="D1315" s="150">
        <v>43766</v>
      </c>
      <c r="E1315" s="151" t="s">
        <v>545</v>
      </c>
      <c r="F1315" s="151">
        <v>5</v>
      </c>
      <c r="G1315" s="151" t="s">
        <v>516</v>
      </c>
      <c r="H1315" s="151" t="s">
        <v>515</v>
      </c>
      <c r="I1315" s="151" t="s">
        <v>549</v>
      </c>
      <c r="J1315" s="151" t="s">
        <v>548</v>
      </c>
      <c r="K1315" s="151" t="s">
        <v>539</v>
      </c>
      <c r="L1315" s="151">
        <f>IF(Tabelle1[[#This Row],[Minutes]]&gt;1,Tabelle1[[#This Row],[Minutes]],"")</f>
        <v>85</v>
      </c>
      <c r="M1315" s="151">
        <v>85</v>
      </c>
      <c r="N1315"/>
    </row>
    <row r="1316" spans="1:14" x14ac:dyDescent="0.25">
      <c r="A1316" s="152" t="s">
        <v>518</v>
      </c>
      <c r="B1316" s="154" t="str">
        <f>IF(OR(ISNUMBER(FIND("W/O",Tabelle1[[#This Row],[Score]])),ISNUMBER(FIND("RET",Tabelle1[[#This Row],[Score]]))),"NO","YES")</f>
        <v>YES</v>
      </c>
      <c r="C1316" s="154" t="str">
        <f>IF(Tabelle1[[#This Row],[Tournament]]="Wimbledon","YES","NO")</f>
        <v>NO</v>
      </c>
      <c r="D1316" s="153">
        <v>43766</v>
      </c>
      <c r="E1316" s="154" t="s">
        <v>545</v>
      </c>
      <c r="F1316" s="154">
        <v>6</v>
      </c>
      <c r="G1316" s="154" t="s">
        <v>544</v>
      </c>
      <c r="H1316" s="154" t="s">
        <v>543</v>
      </c>
      <c r="I1316" s="154" t="s">
        <v>535</v>
      </c>
      <c r="J1316" s="154" t="s">
        <v>534</v>
      </c>
      <c r="K1316" s="154" t="s">
        <v>547</v>
      </c>
      <c r="L1316" s="154">
        <f>IF(Tabelle1[[#This Row],[Minutes]]&gt;1,Tabelle1[[#This Row],[Minutes]],"")</f>
        <v>90</v>
      </c>
      <c r="M1316" s="154">
        <v>90</v>
      </c>
      <c r="N1316"/>
    </row>
    <row r="1317" spans="1:14" x14ac:dyDescent="0.25">
      <c r="A1317" s="149" t="s">
        <v>518</v>
      </c>
      <c r="B1317" s="151" t="str">
        <f>IF(OR(ISNUMBER(FIND("W/O",Tabelle1[[#This Row],[Score]])),ISNUMBER(FIND("RET",Tabelle1[[#This Row],[Score]]))),"NO","YES")</f>
        <v>YES</v>
      </c>
      <c r="C1317" s="151" t="str">
        <f>IF(Tabelle1[[#This Row],[Tournament]]="Wimbledon","YES","NO")</f>
        <v>NO</v>
      </c>
      <c r="D1317" s="150">
        <v>43766</v>
      </c>
      <c r="E1317" s="151" t="s">
        <v>545</v>
      </c>
      <c r="F1317" s="151">
        <v>6</v>
      </c>
      <c r="G1317" s="151" t="s">
        <v>516</v>
      </c>
      <c r="H1317" s="151" t="s">
        <v>515</v>
      </c>
      <c r="I1317" s="151" t="s">
        <v>529</v>
      </c>
      <c r="J1317" s="151" t="s">
        <v>528</v>
      </c>
      <c r="K1317" s="151" t="s">
        <v>546</v>
      </c>
      <c r="L1317" s="151">
        <f>IF(Tabelle1[[#This Row],[Minutes]]&gt;1,Tabelle1[[#This Row],[Minutes]],"")</f>
        <v>75</v>
      </c>
      <c r="M1317" s="151">
        <v>75</v>
      </c>
      <c r="N1317"/>
    </row>
    <row r="1318" spans="1:14" x14ac:dyDescent="0.25">
      <c r="A1318" s="152" t="s">
        <v>518</v>
      </c>
      <c r="B1318" s="154" t="str">
        <f>IF(OR(ISNUMBER(FIND("W/O",Tabelle1[[#This Row],[Score]])),ISNUMBER(FIND("RET",Tabelle1[[#This Row],[Score]]))),"NO","YES")</f>
        <v>YES</v>
      </c>
      <c r="C1318" s="154" t="str">
        <f>IF(Tabelle1[[#This Row],[Tournament]]="Wimbledon","YES","NO")</f>
        <v>NO</v>
      </c>
      <c r="D1318" s="153">
        <v>43766</v>
      </c>
      <c r="E1318" s="154" t="s">
        <v>545</v>
      </c>
      <c r="F1318" s="154">
        <v>7</v>
      </c>
      <c r="G1318" s="154" t="s">
        <v>516</v>
      </c>
      <c r="H1318" s="154" t="s">
        <v>515</v>
      </c>
      <c r="I1318" s="154" t="s">
        <v>544</v>
      </c>
      <c r="J1318" s="154" t="s">
        <v>543</v>
      </c>
      <c r="K1318" s="154" t="s">
        <v>542</v>
      </c>
      <c r="L1318" s="154">
        <f>IF(Tabelle1[[#This Row],[Minutes]]&gt;1,Tabelle1[[#This Row],[Minutes]],"")</f>
        <v>63</v>
      </c>
      <c r="M1318" s="154">
        <v>63</v>
      </c>
      <c r="N1318"/>
    </row>
    <row r="1319" spans="1:14" x14ac:dyDescent="0.25">
      <c r="A1319" s="149" t="s">
        <v>518</v>
      </c>
      <c r="B1319" s="151" t="str">
        <f>IF(OR(ISNUMBER(FIND("W/O",Tabelle1[[#This Row],[Score]])),ISNUMBER(FIND("RET",Tabelle1[[#This Row],[Score]]))),"NO","YES")</f>
        <v>YES</v>
      </c>
      <c r="C1319" s="151" t="str">
        <f>IF(Tabelle1[[#This Row],[Tournament]]="Wimbledon","YES","NO")</f>
        <v>NO</v>
      </c>
      <c r="D1319" s="150">
        <v>43780</v>
      </c>
      <c r="E1319" s="151" t="s">
        <v>517</v>
      </c>
      <c r="F1319" s="151">
        <v>-7</v>
      </c>
      <c r="G1319" s="151" t="s">
        <v>524</v>
      </c>
      <c r="H1319" s="151" t="s">
        <v>523</v>
      </c>
      <c r="I1319" s="151" t="s">
        <v>535</v>
      </c>
      <c r="J1319" s="151" t="s">
        <v>534</v>
      </c>
      <c r="K1319" s="151" t="s">
        <v>541</v>
      </c>
      <c r="L1319" s="151">
        <f>IF(Tabelle1[[#This Row],[Minutes]]&gt;1,Tabelle1[[#This Row],[Minutes]],"")</f>
        <v>100</v>
      </c>
      <c r="M1319" s="151">
        <v>100</v>
      </c>
      <c r="N1319"/>
    </row>
    <row r="1320" spans="1:14" x14ac:dyDescent="0.25">
      <c r="A1320" s="152" t="s">
        <v>518</v>
      </c>
      <c r="B1320" s="154" t="str">
        <f>IF(OR(ISNUMBER(FIND("W/O",Tabelle1[[#This Row],[Score]])),ISNUMBER(FIND("RET",Tabelle1[[#This Row],[Score]]))),"NO","YES")</f>
        <v>YES</v>
      </c>
      <c r="C1320" s="154" t="str">
        <f>IF(Tabelle1[[#This Row],[Tournament]]="Wimbledon","YES","NO")</f>
        <v>NO</v>
      </c>
      <c r="D1320" s="153">
        <v>43780</v>
      </c>
      <c r="E1320" s="154" t="s">
        <v>517</v>
      </c>
      <c r="F1320" s="154">
        <v>-7</v>
      </c>
      <c r="G1320" s="154" t="s">
        <v>514</v>
      </c>
      <c r="H1320" s="154" t="s">
        <v>513</v>
      </c>
      <c r="I1320" s="154" t="s">
        <v>532</v>
      </c>
      <c r="J1320" s="154" t="s">
        <v>531</v>
      </c>
      <c r="K1320" s="154" t="s">
        <v>512</v>
      </c>
      <c r="L1320" s="154">
        <f>IF(Tabelle1[[#This Row],[Minutes]]&gt;1,Tabelle1[[#This Row],[Minutes]],"")</f>
        <v>65</v>
      </c>
      <c r="M1320" s="154">
        <v>65</v>
      </c>
      <c r="N1320"/>
    </row>
    <row r="1321" spans="1:14" x14ac:dyDescent="0.25">
      <c r="A1321" s="149" t="s">
        <v>518</v>
      </c>
      <c r="B1321" s="151" t="str">
        <f>IF(OR(ISNUMBER(FIND("W/O",Tabelle1[[#This Row],[Score]])),ISNUMBER(FIND("RET",Tabelle1[[#This Row],[Score]]))),"NO","YES")</f>
        <v>YES</v>
      </c>
      <c r="C1321" s="151" t="str">
        <f>IF(Tabelle1[[#This Row],[Tournament]]="Wimbledon","YES","NO")</f>
        <v>NO</v>
      </c>
      <c r="D1321" s="150">
        <v>43780</v>
      </c>
      <c r="E1321" s="151" t="s">
        <v>517</v>
      </c>
      <c r="F1321" s="151">
        <v>-6</v>
      </c>
      <c r="G1321" s="151" t="s">
        <v>529</v>
      </c>
      <c r="H1321" s="151" t="s">
        <v>528</v>
      </c>
      <c r="I1321" s="151" t="s">
        <v>526</v>
      </c>
      <c r="J1321" s="151" t="s">
        <v>525</v>
      </c>
      <c r="K1321" s="151" t="s">
        <v>540</v>
      </c>
      <c r="L1321" s="151">
        <f>IF(Tabelle1[[#This Row],[Minutes]]&gt;1,Tabelle1[[#This Row],[Minutes]],"")</f>
        <v>104</v>
      </c>
      <c r="M1321" s="151">
        <v>104</v>
      </c>
      <c r="N1321"/>
    </row>
    <row r="1322" spans="1:14" x14ac:dyDescent="0.25">
      <c r="A1322" s="152" t="s">
        <v>518</v>
      </c>
      <c r="B1322" s="154" t="str">
        <f>IF(OR(ISNUMBER(FIND("W/O",Tabelle1[[#This Row],[Score]])),ISNUMBER(FIND("RET",Tabelle1[[#This Row],[Score]]))),"NO","YES")</f>
        <v>YES</v>
      </c>
      <c r="C1322" s="154" t="str">
        <f>IF(Tabelle1[[#This Row],[Tournament]]="Wimbledon","YES","NO")</f>
        <v>NO</v>
      </c>
      <c r="D1322" s="153">
        <v>43780</v>
      </c>
      <c r="E1322" s="154" t="s">
        <v>517</v>
      </c>
      <c r="F1322" s="154">
        <v>-6</v>
      </c>
      <c r="G1322" s="154" t="s">
        <v>516</v>
      </c>
      <c r="H1322" s="154" t="s">
        <v>515</v>
      </c>
      <c r="I1322" s="154" t="s">
        <v>521</v>
      </c>
      <c r="J1322" s="154" t="s">
        <v>520</v>
      </c>
      <c r="K1322" s="154" t="s">
        <v>539</v>
      </c>
      <c r="L1322" s="154">
        <f>IF(Tabelle1[[#This Row],[Minutes]]&gt;1,Tabelle1[[#This Row],[Minutes]],"")</f>
        <v>81</v>
      </c>
      <c r="M1322" s="154">
        <v>81</v>
      </c>
      <c r="N1322"/>
    </row>
    <row r="1323" spans="1:14" x14ac:dyDescent="0.25">
      <c r="A1323" s="149" t="s">
        <v>518</v>
      </c>
      <c r="B1323" s="151" t="str">
        <f>IF(OR(ISNUMBER(FIND("W/O",Tabelle1[[#This Row],[Score]])),ISNUMBER(FIND("RET",Tabelle1[[#This Row],[Score]]))),"NO","YES")</f>
        <v>YES</v>
      </c>
      <c r="C1323" s="151" t="str">
        <f>IF(Tabelle1[[#This Row],[Tournament]]="Wimbledon","YES","NO")</f>
        <v>NO</v>
      </c>
      <c r="D1323" s="150">
        <v>43780</v>
      </c>
      <c r="E1323" s="151" t="s">
        <v>517</v>
      </c>
      <c r="F1323" s="151">
        <v>-5</v>
      </c>
      <c r="G1323" s="151" t="s">
        <v>532</v>
      </c>
      <c r="H1323" s="151" t="s">
        <v>531</v>
      </c>
      <c r="I1323" s="151" t="s">
        <v>535</v>
      </c>
      <c r="J1323" s="151" t="s">
        <v>534</v>
      </c>
      <c r="K1323" s="151" t="s">
        <v>538</v>
      </c>
      <c r="L1323" s="151">
        <f>IF(Tabelle1[[#This Row],[Minutes]]&gt;1,Tabelle1[[#This Row],[Minutes]],"")</f>
        <v>78</v>
      </c>
      <c r="M1323" s="151">
        <v>78</v>
      </c>
      <c r="N1323"/>
    </row>
    <row r="1324" spans="1:14" x14ac:dyDescent="0.25">
      <c r="A1324" s="152" t="s">
        <v>518</v>
      </c>
      <c r="B1324" s="154" t="str">
        <f>IF(OR(ISNUMBER(FIND("W/O",Tabelle1[[#This Row],[Score]])),ISNUMBER(FIND("RET",Tabelle1[[#This Row],[Score]]))),"NO","YES")</f>
        <v>YES</v>
      </c>
      <c r="C1324" s="154" t="str">
        <f>IF(Tabelle1[[#This Row],[Tournament]]="Wimbledon","YES","NO")</f>
        <v>NO</v>
      </c>
      <c r="D1324" s="153">
        <v>43780</v>
      </c>
      <c r="E1324" s="154" t="s">
        <v>517</v>
      </c>
      <c r="F1324" s="154">
        <v>-5</v>
      </c>
      <c r="G1324" s="154" t="s">
        <v>514</v>
      </c>
      <c r="H1324" s="154" t="s">
        <v>513</v>
      </c>
      <c r="I1324" s="154" t="s">
        <v>524</v>
      </c>
      <c r="J1324" s="154" t="s">
        <v>523</v>
      </c>
      <c r="K1324" s="154" t="s">
        <v>512</v>
      </c>
      <c r="L1324" s="154">
        <f>IF(Tabelle1[[#This Row],[Minutes]]&gt;1,Tabelle1[[#This Row],[Minutes]],"")</f>
        <v>71</v>
      </c>
      <c r="M1324" s="154">
        <v>71</v>
      </c>
      <c r="N1324"/>
    </row>
    <row r="1325" spans="1:14" x14ac:dyDescent="0.25">
      <c r="A1325" s="149" t="s">
        <v>518</v>
      </c>
      <c r="B1325" s="151" t="str">
        <f>IF(OR(ISNUMBER(FIND("W/O",Tabelle1[[#This Row],[Score]])),ISNUMBER(FIND("RET",Tabelle1[[#This Row],[Score]]))),"NO","YES")</f>
        <v>YES</v>
      </c>
      <c r="C1325" s="151" t="str">
        <f>IF(Tabelle1[[#This Row],[Tournament]]="Wimbledon","YES","NO")</f>
        <v>NO</v>
      </c>
      <c r="D1325" s="150">
        <v>43780</v>
      </c>
      <c r="E1325" s="151" t="s">
        <v>517</v>
      </c>
      <c r="F1325" s="151">
        <v>-4</v>
      </c>
      <c r="G1325" s="151" t="s">
        <v>526</v>
      </c>
      <c r="H1325" s="151" t="s">
        <v>525</v>
      </c>
      <c r="I1325" s="151" t="s">
        <v>521</v>
      </c>
      <c r="J1325" s="151" t="s">
        <v>520</v>
      </c>
      <c r="K1325" s="151" t="s">
        <v>537</v>
      </c>
      <c r="L1325" s="151">
        <f>IF(Tabelle1[[#This Row],[Minutes]]&gt;1,Tabelle1[[#This Row],[Minutes]],"")</f>
        <v>90</v>
      </c>
      <c r="M1325" s="151">
        <v>90</v>
      </c>
      <c r="N1325"/>
    </row>
    <row r="1326" spans="1:14" x14ac:dyDescent="0.25">
      <c r="A1326" s="152" t="s">
        <v>518</v>
      </c>
      <c r="B1326" s="154" t="str">
        <f>IF(OR(ISNUMBER(FIND("W/O",Tabelle1[[#This Row],[Score]])),ISNUMBER(FIND("RET",Tabelle1[[#This Row],[Score]]))),"NO","YES")</f>
        <v>YES</v>
      </c>
      <c r="C1326" s="154" t="str">
        <f>IF(Tabelle1[[#This Row],[Tournament]]="Wimbledon","YES","NO")</f>
        <v>NO</v>
      </c>
      <c r="D1326" s="153">
        <v>43780</v>
      </c>
      <c r="E1326" s="154" t="s">
        <v>517</v>
      </c>
      <c r="F1326" s="154">
        <v>-4</v>
      </c>
      <c r="G1326" s="154" t="s">
        <v>516</v>
      </c>
      <c r="H1326" s="154" t="s">
        <v>515</v>
      </c>
      <c r="I1326" s="154" t="s">
        <v>529</v>
      </c>
      <c r="J1326" s="154" t="s">
        <v>528</v>
      </c>
      <c r="K1326" s="154" t="s">
        <v>536</v>
      </c>
      <c r="L1326" s="154">
        <f>IF(Tabelle1[[#This Row],[Minutes]]&gt;1,Tabelle1[[#This Row],[Minutes]],"")</f>
        <v>94</v>
      </c>
      <c r="M1326" s="154">
        <v>94</v>
      </c>
      <c r="N1326"/>
    </row>
    <row r="1327" spans="1:14" x14ac:dyDescent="0.25">
      <c r="A1327" s="149" t="s">
        <v>518</v>
      </c>
      <c r="B1327" s="151" t="str">
        <f>IF(OR(ISNUMBER(FIND("W/O",Tabelle1[[#This Row],[Score]])),ISNUMBER(FIND("RET",Tabelle1[[#This Row],[Score]]))),"NO","YES")</f>
        <v>YES</v>
      </c>
      <c r="C1327" s="151" t="str">
        <f>IF(Tabelle1[[#This Row],[Tournament]]="Wimbledon","YES","NO")</f>
        <v>NO</v>
      </c>
      <c r="D1327" s="150">
        <v>43780</v>
      </c>
      <c r="E1327" s="151" t="s">
        <v>517</v>
      </c>
      <c r="F1327" s="151">
        <v>-3</v>
      </c>
      <c r="G1327" s="151" t="s">
        <v>535</v>
      </c>
      <c r="H1327" s="151" t="s">
        <v>534</v>
      </c>
      <c r="I1327" s="151" t="s">
        <v>514</v>
      </c>
      <c r="J1327" s="151" t="s">
        <v>513</v>
      </c>
      <c r="K1327" s="151" t="s">
        <v>533</v>
      </c>
      <c r="L1327" s="151">
        <f>IF(Tabelle1[[#This Row],[Minutes]]&gt;1,Tabelle1[[#This Row],[Minutes]],"")</f>
        <v>87</v>
      </c>
      <c r="M1327" s="151">
        <v>87</v>
      </c>
      <c r="N1327"/>
    </row>
    <row r="1328" spans="1:14" x14ac:dyDescent="0.25">
      <c r="A1328" s="152" t="s">
        <v>518</v>
      </c>
      <c r="B1328" s="154" t="str">
        <f>IF(OR(ISNUMBER(FIND("W/O",Tabelle1[[#This Row],[Score]])),ISNUMBER(FIND("RET",Tabelle1[[#This Row],[Score]]))),"NO","YES")</f>
        <v>YES</v>
      </c>
      <c r="C1328" s="154" t="str">
        <f>IF(Tabelle1[[#This Row],[Tournament]]="Wimbledon","YES","NO")</f>
        <v>NO</v>
      </c>
      <c r="D1328" s="153">
        <v>43780</v>
      </c>
      <c r="E1328" s="154" t="s">
        <v>517</v>
      </c>
      <c r="F1328" s="154">
        <v>-3</v>
      </c>
      <c r="G1328" s="154" t="s">
        <v>524</v>
      </c>
      <c r="H1328" s="154" t="s">
        <v>523</v>
      </c>
      <c r="I1328" s="154" t="s">
        <v>532</v>
      </c>
      <c r="J1328" s="154" t="s">
        <v>531</v>
      </c>
      <c r="K1328" s="154" t="s">
        <v>530</v>
      </c>
      <c r="L1328" s="154">
        <f>IF(Tabelle1[[#This Row],[Minutes]]&gt;1,Tabelle1[[#This Row],[Minutes]],"")</f>
        <v>104</v>
      </c>
      <c r="M1328" s="154">
        <v>104</v>
      </c>
      <c r="N1328"/>
    </row>
    <row r="1329" spans="1:14" x14ac:dyDescent="0.25">
      <c r="A1329" s="149" t="s">
        <v>518</v>
      </c>
      <c r="B1329" s="151" t="str">
        <f>IF(OR(ISNUMBER(FIND("W/O",Tabelle1[[#This Row],[Score]])),ISNUMBER(FIND("RET",Tabelle1[[#This Row],[Score]]))),"NO","YES")</f>
        <v>YES</v>
      </c>
      <c r="C1329" s="151" t="str">
        <f>IF(Tabelle1[[#This Row],[Tournament]]="Wimbledon","YES","NO")</f>
        <v>NO</v>
      </c>
      <c r="D1329" s="150">
        <v>43780</v>
      </c>
      <c r="E1329" s="151" t="s">
        <v>517</v>
      </c>
      <c r="F1329" s="151">
        <v>-2</v>
      </c>
      <c r="G1329" s="151" t="s">
        <v>521</v>
      </c>
      <c r="H1329" s="151" t="s">
        <v>520</v>
      </c>
      <c r="I1329" s="151" t="s">
        <v>529</v>
      </c>
      <c r="J1329" s="151" t="s">
        <v>528</v>
      </c>
      <c r="K1329" s="151" t="s">
        <v>527</v>
      </c>
      <c r="L1329" s="151">
        <f>IF(Tabelle1[[#This Row],[Minutes]]&gt;1,Tabelle1[[#This Row],[Minutes]],"")</f>
        <v>81</v>
      </c>
      <c r="M1329" s="151">
        <v>81</v>
      </c>
      <c r="N1329"/>
    </row>
    <row r="1330" spans="1:14" x14ac:dyDescent="0.25">
      <c r="A1330" s="152" t="s">
        <v>518</v>
      </c>
      <c r="B1330" s="154" t="str">
        <f>IF(OR(ISNUMBER(FIND("W/O",Tabelle1[[#This Row],[Score]])),ISNUMBER(FIND("RET",Tabelle1[[#This Row],[Score]]))),"NO","YES")</f>
        <v>YES</v>
      </c>
      <c r="C1330" s="154" t="str">
        <f>IF(Tabelle1[[#This Row],[Tournament]]="Wimbledon","YES","NO")</f>
        <v>NO</v>
      </c>
      <c r="D1330" s="153">
        <v>43780</v>
      </c>
      <c r="E1330" s="154" t="s">
        <v>517</v>
      </c>
      <c r="F1330" s="154">
        <v>-2</v>
      </c>
      <c r="G1330" s="154" t="s">
        <v>516</v>
      </c>
      <c r="H1330" s="154" t="s">
        <v>515</v>
      </c>
      <c r="I1330" s="154" t="s">
        <v>526</v>
      </c>
      <c r="J1330" s="154" t="s">
        <v>525</v>
      </c>
      <c r="K1330" s="154" t="s">
        <v>522</v>
      </c>
      <c r="L1330" s="154">
        <f>IF(Tabelle1[[#This Row],[Minutes]]&gt;1,Tabelle1[[#This Row],[Minutes]],"")</f>
        <v>83</v>
      </c>
      <c r="M1330" s="154">
        <v>83</v>
      </c>
      <c r="N1330"/>
    </row>
    <row r="1331" spans="1:14" x14ac:dyDescent="0.25">
      <c r="A1331" s="149" t="s">
        <v>518</v>
      </c>
      <c r="B1331" s="151" t="str">
        <f>IF(OR(ISNUMBER(FIND("W/O",Tabelle1[[#This Row],[Score]])),ISNUMBER(FIND("RET",Tabelle1[[#This Row],[Score]]))),"NO","YES")</f>
        <v>YES</v>
      </c>
      <c r="C1331" s="151" t="str">
        <f>IF(Tabelle1[[#This Row],[Tournament]]="Wimbledon","YES","NO")</f>
        <v>NO</v>
      </c>
      <c r="D1331" s="150">
        <v>43780</v>
      </c>
      <c r="E1331" s="151" t="s">
        <v>517</v>
      </c>
      <c r="F1331" s="151">
        <v>6</v>
      </c>
      <c r="G1331" s="151" t="s">
        <v>516</v>
      </c>
      <c r="H1331" s="151" t="s">
        <v>515</v>
      </c>
      <c r="I1331" s="151" t="s">
        <v>524</v>
      </c>
      <c r="J1331" s="151" t="s">
        <v>523</v>
      </c>
      <c r="K1331" s="151" t="s">
        <v>522</v>
      </c>
      <c r="L1331" s="151">
        <f>IF(Tabelle1[[#This Row],[Minutes]]&gt;1,Tabelle1[[#This Row],[Minutes]],"")</f>
        <v>95</v>
      </c>
      <c r="M1331" s="151">
        <v>95</v>
      </c>
      <c r="N1331"/>
    </row>
    <row r="1332" spans="1:14" x14ac:dyDescent="0.25">
      <c r="A1332" s="152" t="s">
        <v>518</v>
      </c>
      <c r="B1332" s="154" t="str">
        <f>IF(OR(ISNUMBER(FIND("W/O",Tabelle1[[#This Row],[Score]])),ISNUMBER(FIND("RET",Tabelle1[[#This Row],[Score]]))),"NO","YES")</f>
        <v>YES</v>
      </c>
      <c r="C1332" s="154" t="str">
        <f>IF(Tabelle1[[#This Row],[Tournament]]="Wimbledon","YES","NO")</f>
        <v>NO</v>
      </c>
      <c r="D1332" s="153">
        <v>43780</v>
      </c>
      <c r="E1332" s="154" t="s">
        <v>517</v>
      </c>
      <c r="F1332" s="154">
        <v>6</v>
      </c>
      <c r="G1332" s="154" t="s">
        <v>514</v>
      </c>
      <c r="H1332" s="154" t="s">
        <v>513</v>
      </c>
      <c r="I1332" s="154" t="s">
        <v>521</v>
      </c>
      <c r="J1332" s="154" t="s">
        <v>520</v>
      </c>
      <c r="K1332" s="154" t="s">
        <v>519</v>
      </c>
      <c r="L1332" s="154">
        <f>IF(Tabelle1[[#This Row],[Minutes]]&gt;1,Tabelle1[[#This Row],[Minutes]],"")</f>
        <v>129</v>
      </c>
      <c r="M1332" s="154">
        <v>129</v>
      </c>
      <c r="N1332"/>
    </row>
    <row r="1333" spans="1:14" x14ac:dyDescent="0.25">
      <c r="A1333" s="155" t="s">
        <v>518</v>
      </c>
      <c r="B1333" s="157" t="str">
        <f>IF(OR(ISNUMBER(FIND("W/O",Tabelle1[[#This Row],[Score]])),ISNUMBER(FIND("RET",Tabelle1[[#This Row],[Score]]))),"NO","YES")</f>
        <v>YES</v>
      </c>
      <c r="C1333" s="157" t="str">
        <f>IF(Tabelle1[[#This Row],[Tournament]]="Wimbledon","YES","NO")</f>
        <v>NO</v>
      </c>
      <c r="D1333" s="156">
        <v>43780</v>
      </c>
      <c r="E1333" s="157" t="s">
        <v>517</v>
      </c>
      <c r="F1333" s="157">
        <v>7</v>
      </c>
      <c r="G1333" s="157" t="s">
        <v>516</v>
      </c>
      <c r="H1333" s="157" t="s">
        <v>515</v>
      </c>
      <c r="I1333" s="157" t="s">
        <v>514</v>
      </c>
      <c r="J1333" s="157" t="s">
        <v>513</v>
      </c>
      <c r="K1333" s="157" t="s">
        <v>512</v>
      </c>
      <c r="L1333" s="157">
        <f>IF(Tabelle1[[#This Row],[Minutes]]&gt;1,Tabelle1[[#This Row],[Minutes]],"")</f>
        <v>70</v>
      </c>
      <c r="M1333" s="157">
        <v>70</v>
      </c>
      <c r="N1333"/>
    </row>
  </sheetData>
  <sheetProtection algorithmName="SHA-512" hashValue="Xalw267J3d0PYHlTA3wXYLal3ZzWklvEF5YX7iuChNkCjTVZxOVUM8nrc+qLOe3xqkzPhVkSre/b5K0wQkhKQg==" saltValue="zn3WCRYfDrcdpnLhXHxe4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23</vt:i4>
      </vt:variant>
    </vt:vector>
  </HeadingPairs>
  <TitlesOfParts>
    <vt:vector size="23" baseType="lpstr">
      <vt:lpstr>Description</vt:lpstr>
      <vt:lpstr>Statistics NextGen vs. Paris</vt:lpstr>
      <vt:lpstr>NextGen vs. 1000 Paris</vt:lpstr>
      <vt:lpstr>Statistics Doubles Tour vs. GS</vt:lpstr>
      <vt:lpstr>Doubles Tour vs. Doubles GS 19</vt:lpstr>
      <vt:lpstr>Statistics Singles 2019</vt:lpstr>
      <vt:lpstr>ATP Data Set 2019 Singles</vt:lpstr>
      <vt:lpstr>Statistics Doubles 2019</vt:lpstr>
      <vt:lpstr>ATP Data Set 2019 Doubles</vt:lpstr>
      <vt:lpstr>NextGen Finals 2019</vt:lpstr>
      <vt:lpstr>NextGen Finals 2018</vt:lpstr>
      <vt:lpstr>NextGen Finals 2017</vt:lpstr>
      <vt:lpstr>ATP 1000 Paris 2019</vt:lpstr>
      <vt:lpstr>ATP 1000 Paris 2018</vt:lpstr>
      <vt:lpstr>ATP 1000 Paris 2017</vt:lpstr>
      <vt:lpstr>Sets Singles Table</vt:lpstr>
      <vt:lpstr>Doubles ATP 1000 Miami 2019</vt:lpstr>
      <vt:lpstr>Doubles ATP 1000 Rome 2019</vt:lpstr>
      <vt:lpstr>Doubles ATP 1000 Cincinnati 19</vt:lpstr>
      <vt:lpstr>Doubles AO 2019</vt:lpstr>
      <vt:lpstr>Doubles French Open 2019</vt:lpstr>
      <vt:lpstr>Doubles US Open 2019</vt:lpstr>
      <vt:lpstr>Sets Doubles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Tillmann Becker-Wahl</dc:creator>
  <cp:lastModifiedBy>Tillmann Becker-Wahl</cp:lastModifiedBy>
  <dcterms:created xsi:type="dcterms:W3CDTF">2020-03-30T12:51:23Z</dcterms:created>
  <dcterms:modified xsi:type="dcterms:W3CDTF">2020-05-03T11:13:42Z</dcterms:modified>
</cp:coreProperties>
</file>